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charts/chart13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charts/chart14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2.xml" ContentType="application/vnd.openxmlformats-officedocument.drawing+xml"/>
  <Override PartName="/xl/charts/chart15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3.xml" ContentType="application/vnd.openxmlformats-officedocument.drawing+xml"/>
  <Override PartName="/xl/charts/chart16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Powertrain\Year 3\"/>
    </mc:Choice>
  </mc:AlternateContent>
  <xr:revisionPtr revIDLastSave="0" documentId="13_ncr:1_{F1BDED4A-2532-4DCA-BCD7-CE5AA7596683}" xr6:coauthVersionLast="44" xr6:coauthVersionMax="44" xr10:uidLastSave="{00000000-0000-0000-0000-000000000000}"/>
  <bookViews>
    <workbookView xWindow="-120" yWindow="-120" windowWidth="29040" windowHeight="17640" xr2:uid="{00000000-000D-0000-FFFF-FFFF00000000}"/>
  </bookViews>
  <sheets>
    <sheet name="Stoichometric" sheetId="15" r:id="rId1"/>
    <sheet name="0%EGR Ex" sheetId="8" r:id="rId2"/>
    <sheet name="5%EGR Ex" sheetId="9" r:id="rId3"/>
    <sheet name="10%EGR Ex" sheetId="10" r:id="rId4"/>
    <sheet name="15%EGR Ex" sheetId="11" r:id="rId5"/>
    <sheet name="20%EGR Ex" sheetId="12" r:id="rId6"/>
    <sheet name="25%EGR Ex" sheetId="13" r:id="rId7"/>
    <sheet name="Enthalpies" sheetId="3" r:id="rId8"/>
    <sheet name="0% EGR" sheetId="1" state="hidden" r:id="rId9"/>
    <sheet name="5% EGR" sheetId="4" state="hidden" r:id="rId10"/>
    <sheet name="10% EGR" sheetId="5" state="hidden" r:id="rId11"/>
    <sheet name="15% EGR" sheetId="6" state="hidden" r:id="rId12"/>
    <sheet name="20% EGR" sheetId="7" state="hidden" r:id="rId13"/>
  </sheets>
  <definedNames>
    <definedName name="_Hlk25426257" localSheetId="8">'0% EGR'!$D$8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2" i="13" l="1"/>
  <c r="K11" i="13"/>
  <c r="K10" i="13"/>
  <c r="K9" i="13"/>
  <c r="K8" i="13"/>
  <c r="K12" i="12"/>
  <c r="K11" i="12"/>
  <c r="K10" i="12"/>
  <c r="K9" i="12"/>
  <c r="K8" i="12"/>
  <c r="K12" i="11"/>
  <c r="K11" i="11"/>
  <c r="K10" i="11"/>
  <c r="K9" i="11"/>
  <c r="K8" i="11"/>
  <c r="K12" i="10"/>
  <c r="K11" i="10"/>
  <c r="K10" i="10"/>
  <c r="K9" i="10"/>
  <c r="K8" i="10"/>
  <c r="K12" i="9"/>
  <c r="K11" i="9"/>
  <c r="K10" i="9"/>
  <c r="K9" i="9"/>
  <c r="K8" i="9"/>
  <c r="K12" i="8"/>
  <c r="K11" i="8"/>
  <c r="K10" i="8"/>
  <c r="K9" i="8"/>
  <c r="K8" i="8"/>
  <c r="C9" i="15" l="1"/>
  <c r="C14" i="15"/>
  <c r="C19" i="15" s="1"/>
  <c r="C12" i="15"/>
  <c r="F17" i="15" s="1"/>
  <c r="G22" i="15" s="1"/>
  <c r="C13" i="15"/>
  <c r="F18" i="15" s="1"/>
  <c r="G23" i="15" s="1"/>
  <c r="C10" i="15"/>
  <c r="E8" i="12" l="1"/>
  <c r="E8" i="10"/>
  <c r="E8" i="11"/>
  <c r="E8" i="13"/>
  <c r="E9" i="8"/>
  <c r="E9" i="9"/>
  <c r="E8" i="8"/>
  <c r="E8" i="9"/>
  <c r="E9" i="10"/>
  <c r="E9" i="11"/>
  <c r="E9" i="12"/>
  <c r="E9" i="13"/>
  <c r="G24" i="15"/>
  <c r="C24" i="15"/>
  <c r="I9" i="15" s="1"/>
  <c r="AB8" i="15"/>
  <c r="AB9" i="15"/>
  <c r="AB6" i="15"/>
  <c r="AB4" i="15"/>
  <c r="AB5" i="15"/>
  <c r="AB7" i="15"/>
  <c r="C20" i="8" l="1"/>
  <c r="C22" i="8"/>
  <c r="C24" i="8"/>
  <c r="C26" i="8"/>
  <c r="C28" i="8"/>
  <c r="C30" i="8"/>
  <c r="C32" i="8"/>
  <c r="C34" i="8"/>
  <c r="C36" i="8"/>
  <c r="C38" i="8"/>
  <c r="C40" i="8"/>
  <c r="C42" i="8"/>
  <c r="C44" i="8"/>
  <c r="C46" i="8"/>
  <c r="C48" i="8"/>
  <c r="C50" i="8"/>
  <c r="C52" i="8"/>
  <c r="C54" i="8"/>
  <c r="C56" i="8"/>
  <c r="C58" i="8"/>
  <c r="C19" i="8"/>
  <c r="C21" i="8"/>
  <c r="C23" i="8"/>
  <c r="C25" i="8"/>
  <c r="C27" i="8"/>
  <c r="C29" i="8"/>
  <c r="C31" i="8"/>
  <c r="C33" i="8"/>
  <c r="C35" i="8"/>
  <c r="C37" i="8"/>
  <c r="C39" i="8"/>
  <c r="C41" i="8"/>
  <c r="C43" i="8"/>
  <c r="C45" i="8"/>
  <c r="C47" i="8"/>
  <c r="C49" i="8"/>
  <c r="C51" i="8"/>
  <c r="C53" i="8"/>
  <c r="C55" i="8"/>
  <c r="C57" i="8"/>
  <c r="C18" i="8"/>
  <c r="D20" i="8"/>
  <c r="D22" i="8"/>
  <c r="D24" i="8"/>
  <c r="D26" i="8"/>
  <c r="D28" i="8"/>
  <c r="D30" i="8"/>
  <c r="D32" i="8"/>
  <c r="D34" i="8"/>
  <c r="D36" i="8"/>
  <c r="D38" i="8"/>
  <c r="D40" i="8"/>
  <c r="D42" i="8"/>
  <c r="D44" i="8"/>
  <c r="D46" i="8"/>
  <c r="D48" i="8"/>
  <c r="D50" i="8"/>
  <c r="D52" i="8"/>
  <c r="D54" i="8"/>
  <c r="D56" i="8"/>
  <c r="D58" i="8"/>
  <c r="D18" i="8"/>
  <c r="D19" i="8"/>
  <c r="D21" i="8"/>
  <c r="D23" i="8"/>
  <c r="D25" i="8"/>
  <c r="D27" i="8"/>
  <c r="D29" i="8"/>
  <c r="D31" i="8"/>
  <c r="D33" i="8"/>
  <c r="D35" i="8"/>
  <c r="D37" i="8"/>
  <c r="D39" i="8"/>
  <c r="D41" i="8"/>
  <c r="D43" i="8"/>
  <c r="D45" i="8"/>
  <c r="D47" i="8"/>
  <c r="D49" i="8"/>
  <c r="D51" i="8"/>
  <c r="D53" i="8"/>
  <c r="D55" i="8"/>
  <c r="D57" i="8"/>
  <c r="C20" i="9"/>
  <c r="C22" i="9"/>
  <c r="C24" i="9"/>
  <c r="C26" i="9"/>
  <c r="C28" i="9"/>
  <c r="C30" i="9"/>
  <c r="C32" i="9"/>
  <c r="C34" i="9"/>
  <c r="C36" i="9"/>
  <c r="C38" i="9"/>
  <c r="C40" i="9"/>
  <c r="C42" i="9"/>
  <c r="C44" i="9"/>
  <c r="C46" i="9"/>
  <c r="C48" i="9"/>
  <c r="C50" i="9"/>
  <c r="C52" i="9"/>
  <c r="C54" i="9"/>
  <c r="C56" i="9"/>
  <c r="C58" i="9"/>
  <c r="C21" i="9"/>
  <c r="C25" i="9"/>
  <c r="C29" i="9"/>
  <c r="C33" i="9"/>
  <c r="C37" i="9"/>
  <c r="C41" i="9"/>
  <c r="C45" i="9"/>
  <c r="C49" i="9"/>
  <c r="C53" i="9"/>
  <c r="C57" i="9"/>
  <c r="C23" i="9"/>
  <c r="C31" i="9"/>
  <c r="C39" i="9"/>
  <c r="C47" i="9"/>
  <c r="C55" i="9"/>
  <c r="C19" i="9"/>
  <c r="C27" i="9"/>
  <c r="C35" i="9"/>
  <c r="C43" i="9"/>
  <c r="C51" i="9"/>
  <c r="C18" i="9"/>
  <c r="D20" i="9"/>
  <c r="D22" i="9"/>
  <c r="D24" i="9"/>
  <c r="D26" i="9"/>
  <c r="D28" i="9"/>
  <c r="D30" i="9"/>
  <c r="D32" i="9"/>
  <c r="D34" i="9"/>
  <c r="D36" i="9"/>
  <c r="D38" i="9"/>
  <c r="D40" i="9"/>
  <c r="D42" i="9"/>
  <c r="D44" i="9"/>
  <c r="D46" i="9"/>
  <c r="D48" i="9"/>
  <c r="D50" i="9"/>
  <c r="D52" i="9"/>
  <c r="D54" i="9"/>
  <c r="D56" i="9"/>
  <c r="D58" i="9"/>
  <c r="D18" i="9"/>
  <c r="D19" i="9"/>
  <c r="D23" i="9"/>
  <c r="D27" i="9"/>
  <c r="D31" i="9"/>
  <c r="D35" i="9"/>
  <c r="D39" i="9"/>
  <c r="D43" i="9"/>
  <c r="D47" i="9"/>
  <c r="D51" i="9"/>
  <c r="D55" i="9"/>
  <c r="D25" i="9"/>
  <c r="D33" i="9"/>
  <c r="D41" i="9"/>
  <c r="D49" i="9"/>
  <c r="D57" i="9"/>
  <c r="D21" i="9"/>
  <c r="D29" i="9"/>
  <c r="D37" i="9"/>
  <c r="D45" i="9"/>
  <c r="D53" i="9"/>
  <c r="E28" i="15"/>
  <c r="I8" i="15"/>
  <c r="F16" i="15"/>
  <c r="C13" i="8" l="1"/>
  <c r="C13" i="12"/>
  <c r="E10" i="12" s="1"/>
  <c r="C13" i="10"/>
  <c r="E10" i="10" s="1"/>
  <c r="C13" i="13"/>
  <c r="E10" i="13" s="1"/>
  <c r="C13" i="11"/>
  <c r="E10" i="11" s="1"/>
  <c r="C13" i="9"/>
  <c r="B18" i="13"/>
  <c r="B18" i="11"/>
  <c r="B18" i="9"/>
  <c r="B18" i="12"/>
  <c r="B18" i="10"/>
  <c r="B18" i="8"/>
  <c r="F19" i="15"/>
  <c r="E11" i="8" s="1"/>
  <c r="C23" i="15"/>
  <c r="C26" i="15" s="1"/>
  <c r="E20" i="8" l="1"/>
  <c r="E22" i="8"/>
  <c r="E24" i="8"/>
  <c r="E26" i="8"/>
  <c r="E28" i="8"/>
  <c r="E30" i="8"/>
  <c r="E32" i="8"/>
  <c r="E34" i="8"/>
  <c r="E36" i="8"/>
  <c r="E38" i="8"/>
  <c r="E40" i="8"/>
  <c r="E42" i="8"/>
  <c r="E44" i="8"/>
  <c r="E46" i="8"/>
  <c r="E48" i="8"/>
  <c r="E50" i="8"/>
  <c r="E52" i="8"/>
  <c r="E54" i="8"/>
  <c r="E56" i="8"/>
  <c r="E58" i="8"/>
  <c r="E19" i="8"/>
  <c r="E21" i="8"/>
  <c r="E23" i="8"/>
  <c r="E25" i="8"/>
  <c r="E27" i="8"/>
  <c r="E29" i="8"/>
  <c r="E31" i="8"/>
  <c r="E33" i="8"/>
  <c r="E35" i="8"/>
  <c r="E37" i="8"/>
  <c r="E39" i="8"/>
  <c r="E41" i="8"/>
  <c r="E43" i="8"/>
  <c r="E45" i="8"/>
  <c r="E47" i="8"/>
  <c r="E49" i="8"/>
  <c r="E51" i="8"/>
  <c r="E53" i="8"/>
  <c r="E55" i="8"/>
  <c r="E57" i="8"/>
  <c r="E18" i="8"/>
  <c r="E10" i="9"/>
  <c r="E20" i="9"/>
  <c r="E22" i="9"/>
  <c r="E24" i="9"/>
  <c r="E26" i="9"/>
  <c r="E28" i="9"/>
  <c r="E30" i="9"/>
  <c r="E32" i="9"/>
  <c r="E34" i="9"/>
  <c r="E36" i="9"/>
  <c r="E38" i="9"/>
  <c r="E40" i="9"/>
  <c r="E42" i="9"/>
  <c r="E44" i="9"/>
  <c r="E46" i="9"/>
  <c r="E48" i="9"/>
  <c r="E50" i="9"/>
  <c r="E52" i="9"/>
  <c r="E54" i="9"/>
  <c r="E56" i="9"/>
  <c r="E58" i="9"/>
  <c r="E19" i="9"/>
  <c r="E23" i="9"/>
  <c r="E27" i="9"/>
  <c r="E31" i="9"/>
  <c r="E35" i="9"/>
  <c r="E39" i="9"/>
  <c r="E43" i="9"/>
  <c r="E47" i="9"/>
  <c r="E51" i="9"/>
  <c r="E55" i="9"/>
  <c r="E18" i="9"/>
  <c r="E21" i="9"/>
  <c r="E25" i="9"/>
  <c r="E29" i="9"/>
  <c r="E33" i="9"/>
  <c r="E41" i="9"/>
  <c r="E49" i="9"/>
  <c r="E57" i="9"/>
  <c r="E37" i="9"/>
  <c r="E45" i="9"/>
  <c r="E53" i="9"/>
  <c r="E11" i="13"/>
  <c r="E11" i="12"/>
  <c r="E11" i="11"/>
  <c r="E11" i="10"/>
  <c r="E11" i="9"/>
  <c r="E19" i="13" l="1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6" i="13"/>
  <c r="E57" i="13"/>
  <c r="E58" i="13"/>
  <c r="D22" i="13"/>
  <c r="D26" i="13"/>
  <c r="D30" i="13"/>
  <c r="D34" i="13"/>
  <c r="D38" i="13"/>
  <c r="D42" i="13"/>
  <c r="D46" i="13"/>
  <c r="D50" i="13"/>
  <c r="D54" i="13"/>
  <c r="D58" i="13"/>
  <c r="E18" i="13"/>
  <c r="D18" i="13"/>
  <c r="C20" i="13"/>
  <c r="C22" i="13"/>
  <c r="C24" i="13"/>
  <c r="C26" i="13"/>
  <c r="C28" i="13"/>
  <c r="C30" i="13"/>
  <c r="C32" i="13"/>
  <c r="C34" i="13"/>
  <c r="C36" i="13"/>
  <c r="C38" i="13"/>
  <c r="C40" i="13"/>
  <c r="C42" i="13"/>
  <c r="C44" i="13"/>
  <c r="C46" i="13"/>
  <c r="C48" i="13"/>
  <c r="C50" i="13"/>
  <c r="C52" i="13"/>
  <c r="C54" i="13"/>
  <c r="C56" i="13"/>
  <c r="C58" i="13"/>
  <c r="B125" i="13"/>
  <c r="C125" i="13" s="1"/>
  <c r="D125" i="13" s="1"/>
  <c r="E125" i="13" s="1"/>
  <c r="F125" i="13" s="1"/>
  <c r="G125" i="13" s="1"/>
  <c r="H125" i="13" s="1"/>
  <c r="I125" i="13" s="1"/>
  <c r="J125" i="13" s="1"/>
  <c r="K125" i="13" s="1"/>
  <c r="L125" i="13" s="1"/>
  <c r="M125" i="13" s="1"/>
  <c r="N125" i="13" s="1"/>
  <c r="O125" i="13" s="1"/>
  <c r="P125" i="13" s="1"/>
  <c r="Q125" i="13" s="1"/>
  <c r="B124" i="13"/>
  <c r="C124" i="13" s="1"/>
  <c r="D124" i="13" s="1"/>
  <c r="E124" i="13" s="1"/>
  <c r="F124" i="13" s="1"/>
  <c r="G124" i="13" s="1"/>
  <c r="H124" i="13" s="1"/>
  <c r="I124" i="13" s="1"/>
  <c r="J124" i="13" s="1"/>
  <c r="K124" i="13" s="1"/>
  <c r="L124" i="13" s="1"/>
  <c r="M124" i="13" s="1"/>
  <c r="N124" i="13" s="1"/>
  <c r="O124" i="13" s="1"/>
  <c r="P124" i="13" s="1"/>
  <c r="Q124" i="13" s="1"/>
  <c r="B123" i="13"/>
  <c r="C123" i="13" s="1"/>
  <c r="D123" i="13" s="1"/>
  <c r="E123" i="13" s="1"/>
  <c r="F123" i="13" s="1"/>
  <c r="G123" i="13" s="1"/>
  <c r="H123" i="13" s="1"/>
  <c r="I123" i="13" s="1"/>
  <c r="J123" i="13" s="1"/>
  <c r="K123" i="13" s="1"/>
  <c r="L123" i="13" s="1"/>
  <c r="M123" i="13" s="1"/>
  <c r="N123" i="13" s="1"/>
  <c r="O123" i="13" s="1"/>
  <c r="P123" i="13" s="1"/>
  <c r="Q123" i="13" s="1"/>
  <c r="B122" i="13"/>
  <c r="C122" i="13" s="1"/>
  <c r="D122" i="13" s="1"/>
  <c r="E122" i="13" s="1"/>
  <c r="F122" i="13" s="1"/>
  <c r="G122" i="13" s="1"/>
  <c r="H122" i="13" s="1"/>
  <c r="I122" i="13" s="1"/>
  <c r="J122" i="13" s="1"/>
  <c r="K122" i="13" s="1"/>
  <c r="L122" i="13" s="1"/>
  <c r="M122" i="13" s="1"/>
  <c r="N122" i="13" s="1"/>
  <c r="O122" i="13" s="1"/>
  <c r="P122" i="13" s="1"/>
  <c r="Q122" i="13" s="1"/>
  <c r="B121" i="13"/>
  <c r="C121" i="13" s="1"/>
  <c r="D121" i="13" s="1"/>
  <c r="E121" i="13" s="1"/>
  <c r="F121" i="13" s="1"/>
  <c r="G121" i="13" s="1"/>
  <c r="H121" i="13" s="1"/>
  <c r="I121" i="13" s="1"/>
  <c r="J121" i="13" s="1"/>
  <c r="K121" i="13" s="1"/>
  <c r="L121" i="13" s="1"/>
  <c r="M121" i="13" s="1"/>
  <c r="N121" i="13" s="1"/>
  <c r="O121" i="13" s="1"/>
  <c r="P121" i="13" s="1"/>
  <c r="Q121" i="13" s="1"/>
  <c r="B120" i="13"/>
  <c r="C120" i="13" s="1"/>
  <c r="D120" i="13" s="1"/>
  <c r="E120" i="13" s="1"/>
  <c r="F120" i="13" s="1"/>
  <c r="G120" i="13" s="1"/>
  <c r="H120" i="13" s="1"/>
  <c r="I120" i="13" s="1"/>
  <c r="J120" i="13" s="1"/>
  <c r="K120" i="13" s="1"/>
  <c r="L120" i="13" s="1"/>
  <c r="M120" i="13" s="1"/>
  <c r="N120" i="13" s="1"/>
  <c r="O120" i="13" s="1"/>
  <c r="P120" i="13" s="1"/>
  <c r="Q120" i="13" s="1"/>
  <c r="B119" i="13"/>
  <c r="C119" i="13" s="1"/>
  <c r="D119" i="13" s="1"/>
  <c r="E119" i="13" s="1"/>
  <c r="F119" i="13" s="1"/>
  <c r="G119" i="13" s="1"/>
  <c r="H119" i="13" s="1"/>
  <c r="I119" i="13" s="1"/>
  <c r="J119" i="13" s="1"/>
  <c r="K119" i="13" s="1"/>
  <c r="L119" i="13" s="1"/>
  <c r="M119" i="13" s="1"/>
  <c r="N119" i="13" s="1"/>
  <c r="O119" i="13" s="1"/>
  <c r="P119" i="13" s="1"/>
  <c r="Q119" i="13" s="1"/>
  <c r="B118" i="13"/>
  <c r="C118" i="13" s="1"/>
  <c r="D118" i="13" s="1"/>
  <c r="E118" i="13" s="1"/>
  <c r="F118" i="13" s="1"/>
  <c r="G118" i="13" s="1"/>
  <c r="H118" i="13" s="1"/>
  <c r="I118" i="13" s="1"/>
  <c r="J118" i="13" s="1"/>
  <c r="K118" i="13" s="1"/>
  <c r="L118" i="13" s="1"/>
  <c r="M118" i="13" s="1"/>
  <c r="N118" i="13" s="1"/>
  <c r="O118" i="13" s="1"/>
  <c r="P118" i="13" s="1"/>
  <c r="Q118" i="13" s="1"/>
  <c r="B117" i="13"/>
  <c r="C117" i="13" s="1"/>
  <c r="D117" i="13" s="1"/>
  <c r="E117" i="13" s="1"/>
  <c r="F117" i="13" s="1"/>
  <c r="G117" i="13" s="1"/>
  <c r="H117" i="13" s="1"/>
  <c r="I117" i="13" s="1"/>
  <c r="J117" i="13" s="1"/>
  <c r="K117" i="13" s="1"/>
  <c r="L117" i="13" s="1"/>
  <c r="M117" i="13" s="1"/>
  <c r="N117" i="13" s="1"/>
  <c r="O117" i="13" s="1"/>
  <c r="P117" i="13" s="1"/>
  <c r="Q117" i="13" s="1"/>
  <c r="B116" i="13"/>
  <c r="C116" i="13" s="1"/>
  <c r="D116" i="13" s="1"/>
  <c r="E116" i="13" s="1"/>
  <c r="F116" i="13" s="1"/>
  <c r="G116" i="13" s="1"/>
  <c r="H116" i="13" s="1"/>
  <c r="I116" i="13" s="1"/>
  <c r="J116" i="13" s="1"/>
  <c r="K116" i="13" s="1"/>
  <c r="L116" i="13" s="1"/>
  <c r="M116" i="13" s="1"/>
  <c r="N116" i="13" s="1"/>
  <c r="O116" i="13" s="1"/>
  <c r="P116" i="13" s="1"/>
  <c r="Q116" i="13" s="1"/>
  <c r="B115" i="13"/>
  <c r="C115" i="13" s="1"/>
  <c r="D115" i="13" s="1"/>
  <c r="E115" i="13" s="1"/>
  <c r="F115" i="13" s="1"/>
  <c r="G115" i="13" s="1"/>
  <c r="H115" i="13" s="1"/>
  <c r="I115" i="13" s="1"/>
  <c r="J115" i="13" s="1"/>
  <c r="K115" i="13" s="1"/>
  <c r="L115" i="13" s="1"/>
  <c r="M115" i="13" s="1"/>
  <c r="N115" i="13" s="1"/>
  <c r="O115" i="13" s="1"/>
  <c r="P115" i="13" s="1"/>
  <c r="Q115" i="13" s="1"/>
  <c r="B114" i="13"/>
  <c r="C114" i="13" s="1"/>
  <c r="D114" i="13" s="1"/>
  <c r="E114" i="13" s="1"/>
  <c r="F114" i="13" s="1"/>
  <c r="G114" i="13" s="1"/>
  <c r="H114" i="13" s="1"/>
  <c r="I114" i="13" s="1"/>
  <c r="J114" i="13" s="1"/>
  <c r="K114" i="13" s="1"/>
  <c r="L114" i="13" s="1"/>
  <c r="M114" i="13" s="1"/>
  <c r="N114" i="13" s="1"/>
  <c r="O114" i="13" s="1"/>
  <c r="P114" i="13" s="1"/>
  <c r="Q114" i="13" s="1"/>
  <c r="B113" i="13"/>
  <c r="C113" i="13" s="1"/>
  <c r="D113" i="13" s="1"/>
  <c r="E113" i="13" s="1"/>
  <c r="F113" i="13" s="1"/>
  <c r="G113" i="13" s="1"/>
  <c r="H113" i="13" s="1"/>
  <c r="I113" i="13" s="1"/>
  <c r="J113" i="13" s="1"/>
  <c r="K113" i="13" s="1"/>
  <c r="L113" i="13" s="1"/>
  <c r="M113" i="13" s="1"/>
  <c r="N113" i="13" s="1"/>
  <c r="O113" i="13" s="1"/>
  <c r="P113" i="13" s="1"/>
  <c r="Q113" i="13" s="1"/>
  <c r="B112" i="13"/>
  <c r="C112" i="13" s="1"/>
  <c r="D112" i="13" s="1"/>
  <c r="E112" i="13" s="1"/>
  <c r="F112" i="13" s="1"/>
  <c r="G112" i="13" s="1"/>
  <c r="H112" i="13" s="1"/>
  <c r="I112" i="13" s="1"/>
  <c r="J112" i="13" s="1"/>
  <c r="K112" i="13" s="1"/>
  <c r="L112" i="13" s="1"/>
  <c r="M112" i="13" s="1"/>
  <c r="N112" i="13" s="1"/>
  <c r="O112" i="13" s="1"/>
  <c r="P112" i="13" s="1"/>
  <c r="Q112" i="13" s="1"/>
  <c r="B111" i="13"/>
  <c r="C111" i="13" s="1"/>
  <c r="D111" i="13" s="1"/>
  <c r="E111" i="13" s="1"/>
  <c r="F111" i="13" s="1"/>
  <c r="G111" i="13" s="1"/>
  <c r="H111" i="13" s="1"/>
  <c r="I111" i="13" s="1"/>
  <c r="J111" i="13" s="1"/>
  <c r="K111" i="13" s="1"/>
  <c r="L111" i="13" s="1"/>
  <c r="M111" i="13" s="1"/>
  <c r="N111" i="13" s="1"/>
  <c r="O111" i="13" s="1"/>
  <c r="P111" i="13" s="1"/>
  <c r="Q111" i="13" s="1"/>
  <c r="B110" i="13"/>
  <c r="C110" i="13" s="1"/>
  <c r="D110" i="13" s="1"/>
  <c r="E110" i="13" s="1"/>
  <c r="F110" i="13" s="1"/>
  <c r="G110" i="13" s="1"/>
  <c r="H110" i="13" s="1"/>
  <c r="I110" i="13" s="1"/>
  <c r="J110" i="13" s="1"/>
  <c r="K110" i="13" s="1"/>
  <c r="L110" i="13" s="1"/>
  <c r="M110" i="13" s="1"/>
  <c r="N110" i="13" s="1"/>
  <c r="O110" i="13" s="1"/>
  <c r="P110" i="13" s="1"/>
  <c r="Q110" i="13" s="1"/>
  <c r="B109" i="13"/>
  <c r="C109" i="13" s="1"/>
  <c r="D109" i="13" s="1"/>
  <c r="E109" i="13" s="1"/>
  <c r="F109" i="13" s="1"/>
  <c r="G109" i="13" s="1"/>
  <c r="H109" i="13" s="1"/>
  <c r="I109" i="13" s="1"/>
  <c r="J109" i="13" s="1"/>
  <c r="K109" i="13" s="1"/>
  <c r="L109" i="13" s="1"/>
  <c r="M109" i="13" s="1"/>
  <c r="N109" i="13" s="1"/>
  <c r="O109" i="13" s="1"/>
  <c r="P109" i="13" s="1"/>
  <c r="Q109" i="13" s="1"/>
  <c r="B108" i="13"/>
  <c r="C108" i="13" s="1"/>
  <c r="D108" i="13" s="1"/>
  <c r="E108" i="13" s="1"/>
  <c r="F108" i="13" s="1"/>
  <c r="G108" i="13" s="1"/>
  <c r="H108" i="13" s="1"/>
  <c r="I108" i="13" s="1"/>
  <c r="J108" i="13" s="1"/>
  <c r="K108" i="13" s="1"/>
  <c r="L108" i="13" s="1"/>
  <c r="M108" i="13" s="1"/>
  <c r="N108" i="13" s="1"/>
  <c r="O108" i="13" s="1"/>
  <c r="P108" i="13" s="1"/>
  <c r="Q108" i="13" s="1"/>
  <c r="B107" i="13"/>
  <c r="C107" i="13" s="1"/>
  <c r="D107" i="13" s="1"/>
  <c r="E107" i="13" s="1"/>
  <c r="F107" i="13" s="1"/>
  <c r="G107" i="13" s="1"/>
  <c r="H107" i="13" s="1"/>
  <c r="I107" i="13" s="1"/>
  <c r="J107" i="13" s="1"/>
  <c r="K107" i="13" s="1"/>
  <c r="L107" i="13" s="1"/>
  <c r="M107" i="13" s="1"/>
  <c r="N107" i="13" s="1"/>
  <c r="O107" i="13" s="1"/>
  <c r="P107" i="13" s="1"/>
  <c r="Q107" i="13" s="1"/>
  <c r="B106" i="13"/>
  <c r="C106" i="13" s="1"/>
  <c r="D106" i="13" s="1"/>
  <c r="E106" i="13" s="1"/>
  <c r="F106" i="13" s="1"/>
  <c r="G106" i="13" s="1"/>
  <c r="H106" i="13" s="1"/>
  <c r="I106" i="13" s="1"/>
  <c r="J106" i="13" s="1"/>
  <c r="K106" i="13" s="1"/>
  <c r="L106" i="13" s="1"/>
  <c r="M106" i="13" s="1"/>
  <c r="N106" i="13" s="1"/>
  <c r="O106" i="13" s="1"/>
  <c r="P106" i="13" s="1"/>
  <c r="Q106" i="13" s="1"/>
  <c r="B105" i="13"/>
  <c r="C105" i="13" s="1"/>
  <c r="D105" i="13" s="1"/>
  <c r="E105" i="13" s="1"/>
  <c r="F105" i="13" s="1"/>
  <c r="G105" i="13" s="1"/>
  <c r="H105" i="13" s="1"/>
  <c r="I105" i="13" s="1"/>
  <c r="J105" i="13" s="1"/>
  <c r="K105" i="13" s="1"/>
  <c r="L105" i="13" s="1"/>
  <c r="M105" i="13" s="1"/>
  <c r="N105" i="13" s="1"/>
  <c r="O105" i="13" s="1"/>
  <c r="P105" i="13" s="1"/>
  <c r="Q105" i="13" s="1"/>
  <c r="B104" i="13"/>
  <c r="C104" i="13" s="1"/>
  <c r="D104" i="13" s="1"/>
  <c r="E104" i="13" s="1"/>
  <c r="F104" i="13" s="1"/>
  <c r="G104" i="13" s="1"/>
  <c r="H104" i="13" s="1"/>
  <c r="I104" i="13" s="1"/>
  <c r="J104" i="13" s="1"/>
  <c r="K104" i="13" s="1"/>
  <c r="L104" i="13" s="1"/>
  <c r="M104" i="13" s="1"/>
  <c r="N104" i="13" s="1"/>
  <c r="O104" i="13" s="1"/>
  <c r="P104" i="13" s="1"/>
  <c r="Q104" i="13" s="1"/>
  <c r="B103" i="13"/>
  <c r="C103" i="13" s="1"/>
  <c r="D103" i="13" s="1"/>
  <c r="E103" i="13" s="1"/>
  <c r="F103" i="13" s="1"/>
  <c r="G103" i="13" s="1"/>
  <c r="H103" i="13" s="1"/>
  <c r="I103" i="13" s="1"/>
  <c r="J103" i="13" s="1"/>
  <c r="K103" i="13" s="1"/>
  <c r="L103" i="13" s="1"/>
  <c r="M103" i="13" s="1"/>
  <c r="N103" i="13" s="1"/>
  <c r="O103" i="13" s="1"/>
  <c r="P103" i="13" s="1"/>
  <c r="Q103" i="13" s="1"/>
  <c r="B102" i="13"/>
  <c r="C102" i="13" s="1"/>
  <c r="D102" i="13" s="1"/>
  <c r="E102" i="13" s="1"/>
  <c r="F102" i="13" s="1"/>
  <c r="G102" i="13" s="1"/>
  <c r="H102" i="13" s="1"/>
  <c r="I102" i="13" s="1"/>
  <c r="J102" i="13" s="1"/>
  <c r="K102" i="13" s="1"/>
  <c r="L102" i="13" s="1"/>
  <c r="M102" i="13" s="1"/>
  <c r="N102" i="13" s="1"/>
  <c r="O102" i="13" s="1"/>
  <c r="P102" i="13" s="1"/>
  <c r="Q102" i="13" s="1"/>
  <c r="B101" i="13"/>
  <c r="C101" i="13" s="1"/>
  <c r="D101" i="13" s="1"/>
  <c r="E101" i="13" s="1"/>
  <c r="F101" i="13" s="1"/>
  <c r="G101" i="13" s="1"/>
  <c r="H101" i="13" s="1"/>
  <c r="I101" i="13" s="1"/>
  <c r="J101" i="13" s="1"/>
  <c r="K101" i="13" s="1"/>
  <c r="L101" i="13" s="1"/>
  <c r="M101" i="13" s="1"/>
  <c r="N101" i="13" s="1"/>
  <c r="O101" i="13" s="1"/>
  <c r="P101" i="13" s="1"/>
  <c r="Q101" i="13" s="1"/>
  <c r="B100" i="13"/>
  <c r="C100" i="13" s="1"/>
  <c r="D100" i="13" s="1"/>
  <c r="E100" i="13" s="1"/>
  <c r="F100" i="13" s="1"/>
  <c r="G100" i="13" s="1"/>
  <c r="H100" i="13" s="1"/>
  <c r="I100" i="13" s="1"/>
  <c r="J100" i="13" s="1"/>
  <c r="K100" i="13" s="1"/>
  <c r="L100" i="13" s="1"/>
  <c r="M100" i="13" s="1"/>
  <c r="N100" i="13" s="1"/>
  <c r="O100" i="13" s="1"/>
  <c r="P100" i="13" s="1"/>
  <c r="Q100" i="13" s="1"/>
  <c r="B99" i="13"/>
  <c r="C99" i="13" s="1"/>
  <c r="D99" i="13" s="1"/>
  <c r="E99" i="13" s="1"/>
  <c r="F99" i="13" s="1"/>
  <c r="G99" i="13" s="1"/>
  <c r="H99" i="13" s="1"/>
  <c r="I99" i="13" s="1"/>
  <c r="J99" i="13" s="1"/>
  <c r="K99" i="13" s="1"/>
  <c r="L99" i="13" s="1"/>
  <c r="M99" i="13" s="1"/>
  <c r="N99" i="13" s="1"/>
  <c r="O99" i="13" s="1"/>
  <c r="P99" i="13" s="1"/>
  <c r="Q99" i="13" s="1"/>
  <c r="B98" i="13"/>
  <c r="C98" i="13" s="1"/>
  <c r="D98" i="13" s="1"/>
  <c r="E98" i="13" s="1"/>
  <c r="F98" i="13" s="1"/>
  <c r="G98" i="13" s="1"/>
  <c r="H98" i="13" s="1"/>
  <c r="I98" i="13" s="1"/>
  <c r="J98" i="13" s="1"/>
  <c r="K98" i="13" s="1"/>
  <c r="L98" i="13" s="1"/>
  <c r="M98" i="13" s="1"/>
  <c r="N98" i="13" s="1"/>
  <c r="O98" i="13" s="1"/>
  <c r="P98" i="13" s="1"/>
  <c r="Q98" i="13" s="1"/>
  <c r="B97" i="13"/>
  <c r="C97" i="13" s="1"/>
  <c r="D97" i="13" s="1"/>
  <c r="E97" i="13" s="1"/>
  <c r="F97" i="13" s="1"/>
  <c r="G97" i="13" s="1"/>
  <c r="H97" i="13" s="1"/>
  <c r="I97" i="13" s="1"/>
  <c r="J97" i="13" s="1"/>
  <c r="K97" i="13" s="1"/>
  <c r="L97" i="13" s="1"/>
  <c r="M97" i="13" s="1"/>
  <c r="N97" i="13" s="1"/>
  <c r="O97" i="13" s="1"/>
  <c r="P97" i="13" s="1"/>
  <c r="Q97" i="13" s="1"/>
  <c r="B96" i="13"/>
  <c r="C96" i="13" s="1"/>
  <c r="D96" i="13" s="1"/>
  <c r="E96" i="13" s="1"/>
  <c r="F96" i="13" s="1"/>
  <c r="G96" i="13" s="1"/>
  <c r="H96" i="13" s="1"/>
  <c r="I96" i="13" s="1"/>
  <c r="J96" i="13" s="1"/>
  <c r="K96" i="13" s="1"/>
  <c r="L96" i="13" s="1"/>
  <c r="M96" i="13" s="1"/>
  <c r="N96" i="13" s="1"/>
  <c r="O96" i="13" s="1"/>
  <c r="P96" i="13" s="1"/>
  <c r="Q96" i="13" s="1"/>
  <c r="B95" i="13"/>
  <c r="C95" i="13" s="1"/>
  <c r="D95" i="13" s="1"/>
  <c r="E95" i="13" s="1"/>
  <c r="F95" i="13" s="1"/>
  <c r="G95" i="13" s="1"/>
  <c r="H95" i="13" s="1"/>
  <c r="I95" i="13" s="1"/>
  <c r="J95" i="13" s="1"/>
  <c r="K95" i="13" s="1"/>
  <c r="L95" i="13" s="1"/>
  <c r="M95" i="13" s="1"/>
  <c r="N95" i="13" s="1"/>
  <c r="O95" i="13" s="1"/>
  <c r="P95" i="13" s="1"/>
  <c r="Q95" i="13" s="1"/>
  <c r="B94" i="13"/>
  <c r="C94" i="13" s="1"/>
  <c r="D94" i="13" s="1"/>
  <c r="E94" i="13" s="1"/>
  <c r="F94" i="13" s="1"/>
  <c r="G94" i="13" s="1"/>
  <c r="H94" i="13" s="1"/>
  <c r="I94" i="13" s="1"/>
  <c r="J94" i="13" s="1"/>
  <c r="K94" i="13" s="1"/>
  <c r="L94" i="13" s="1"/>
  <c r="M94" i="13" s="1"/>
  <c r="N94" i="13" s="1"/>
  <c r="O94" i="13" s="1"/>
  <c r="P94" i="13" s="1"/>
  <c r="Q94" i="13" s="1"/>
  <c r="B93" i="13"/>
  <c r="C93" i="13" s="1"/>
  <c r="D93" i="13" s="1"/>
  <c r="E93" i="13" s="1"/>
  <c r="F93" i="13" s="1"/>
  <c r="G93" i="13" s="1"/>
  <c r="H93" i="13" s="1"/>
  <c r="I93" i="13" s="1"/>
  <c r="J93" i="13" s="1"/>
  <c r="K93" i="13" s="1"/>
  <c r="L93" i="13" s="1"/>
  <c r="M93" i="13" s="1"/>
  <c r="N93" i="13" s="1"/>
  <c r="O93" i="13" s="1"/>
  <c r="P93" i="13" s="1"/>
  <c r="Q93" i="13" s="1"/>
  <c r="B92" i="13"/>
  <c r="C92" i="13" s="1"/>
  <c r="D92" i="13" s="1"/>
  <c r="E92" i="13" s="1"/>
  <c r="F92" i="13" s="1"/>
  <c r="G92" i="13" s="1"/>
  <c r="H92" i="13" s="1"/>
  <c r="I92" i="13" s="1"/>
  <c r="J92" i="13" s="1"/>
  <c r="K92" i="13" s="1"/>
  <c r="L92" i="13" s="1"/>
  <c r="M92" i="13" s="1"/>
  <c r="N92" i="13" s="1"/>
  <c r="O92" i="13" s="1"/>
  <c r="P92" i="13" s="1"/>
  <c r="Q92" i="13" s="1"/>
  <c r="B91" i="13"/>
  <c r="C91" i="13" s="1"/>
  <c r="D91" i="13" s="1"/>
  <c r="E91" i="13" s="1"/>
  <c r="F91" i="13" s="1"/>
  <c r="G91" i="13" s="1"/>
  <c r="H91" i="13" s="1"/>
  <c r="I91" i="13" s="1"/>
  <c r="J91" i="13" s="1"/>
  <c r="K91" i="13" s="1"/>
  <c r="L91" i="13" s="1"/>
  <c r="M91" i="13" s="1"/>
  <c r="N91" i="13" s="1"/>
  <c r="O91" i="13" s="1"/>
  <c r="P91" i="13" s="1"/>
  <c r="Q91" i="13" s="1"/>
  <c r="B90" i="13"/>
  <c r="C90" i="13" s="1"/>
  <c r="D90" i="13" s="1"/>
  <c r="E90" i="13" s="1"/>
  <c r="F90" i="13" s="1"/>
  <c r="G90" i="13" s="1"/>
  <c r="H90" i="13" s="1"/>
  <c r="I90" i="13" s="1"/>
  <c r="J90" i="13" s="1"/>
  <c r="K90" i="13" s="1"/>
  <c r="L90" i="13" s="1"/>
  <c r="M90" i="13" s="1"/>
  <c r="N90" i="13" s="1"/>
  <c r="O90" i="13" s="1"/>
  <c r="P90" i="13" s="1"/>
  <c r="Q90" i="13" s="1"/>
  <c r="B89" i="13"/>
  <c r="C89" i="13" s="1"/>
  <c r="D89" i="13" s="1"/>
  <c r="E89" i="13" s="1"/>
  <c r="F89" i="13" s="1"/>
  <c r="G89" i="13" s="1"/>
  <c r="H89" i="13" s="1"/>
  <c r="I89" i="13" s="1"/>
  <c r="J89" i="13" s="1"/>
  <c r="K89" i="13" s="1"/>
  <c r="L89" i="13" s="1"/>
  <c r="M89" i="13" s="1"/>
  <c r="N89" i="13" s="1"/>
  <c r="O89" i="13" s="1"/>
  <c r="P89" i="13" s="1"/>
  <c r="Q89" i="13" s="1"/>
  <c r="B88" i="13"/>
  <c r="C88" i="13" s="1"/>
  <c r="D88" i="13" s="1"/>
  <c r="E88" i="13" s="1"/>
  <c r="F88" i="13" s="1"/>
  <c r="G88" i="13" s="1"/>
  <c r="H88" i="13" s="1"/>
  <c r="I88" i="13" s="1"/>
  <c r="J88" i="13" s="1"/>
  <c r="K88" i="13" s="1"/>
  <c r="L88" i="13" s="1"/>
  <c r="M88" i="13" s="1"/>
  <c r="N88" i="13" s="1"/>
  <c r="O88" i="13" s="1"/>
  <c r="P88" i="13" s="1"/>
  <c r="Q88" i="13" s="1"/>
  <c r="B87" i="13"/>
  <c r="C87" i="13" s="1"/>
  <c r="D87" i="13" s="1"/>
  <c r="E87" i="13" s="1"/>
  <c r="F87" i="13" s="1"/>
  <c r="G87" i="13" s="1"/>
  <c r="H87" i="13" s="1"/>
  <c r="I87" i="13" s="1"/>
  <c r="J87" i="13" s="1"/>
  <c r="K87" i="13" s="1"/>
  <c r="L87" i="13" s="1"/>
  <c r="M87" i="13" s="1"/>
  <c r="N87" i="13" s="1"/>
  <c r="O87" i="13" s="1"/>
  <c r="P87" i="13" s="1"/>
  <c r="Q87" i="13" s="1"/>
  <c r="B86" i="13"/>
  <c r="C86" i="13" s="1"/>
  <c r="D86" i="13" s="1"/>
  <c r="E86" i="13" s="1"/>
  <c r="F86" i="13" s="1"/>
  <c r="G86" i="13" s="1"/>
  <c r="H86" i="13" s="1"/>
  <c r="I86" i="13" s="1"/>
  <c r="J86" i="13" s="1"/>
  <c r="K86" i="13" s="1"/>
  <c r="L86" i="13" s="1"/>
  <c r="M86" i="13" s="1"/>
  <c r="N86" i="13" s="1"/>
  <c r="O86" i="13" s="1"/>
  <c r="P86" i="13" s="1"/>
  <c r="Q86" i="13" s="1"/>
  <c r="B85" i="13"/>
  <c r="C85" i="13" s="1"/>
  <c r="D85" i="13" s="1"/>
  <c r="E85" i="13" s="1"/>
  <c r="F85" i="13" s="1"/>
  <c r="G85" i="13" s="1"/>
  <c r="H85" i="13" s="1"/>
  <c r="I85" i="13" s="1"/>
  <c r="J85" i="13" s="1"/>
  <c r="K85" i="13" s="1"/>
  <c r="L85" i="13" s="1"/>
  <c r="M85" i="13" s="1"/>
  <c r="N85" i="13" s="1"/>
  <c r="O85" i="13" s="1"/>
  <c r="P85" i="13" s="1"/>
  <c r="Q85" i="13" s="1"/>
  <c r="P58" i="13"/>
  <c r="N58" i="13"/>
  <c r="L58" i="13"/>
  <c r="J58" i="13"/>
  <c r="B58" i="13"/>
  <c r="P57" i="13"/>
  <c r="N57" i="13"/>
  <c r="L57" i="13"/>
  <c r="J57" i="13"/>
  <c r="B57" i="13"/>
  <c r="P56" i="13"/>
  <c r="N56" i="13"/>
  <c r="L56" i="13"/>
  <c r="J56" i="13"/>
  <c r="B56" i="13"/>
  <c r="P55" i="13"/>
  <c r="N55" i="13"/>
  <c r="L55" i="13"/>
  <c r="J55" i="13"/>
  <c r="B55" i="13"/>
  <c r="P54" i="13"/>
  <c r="N54" i="13"/>
  <c r="L54" i="13"/>
  <c r="J54" i="13"/>
  <c r="B54" i="13"/>
  <c r="P53" i="13"/>
  <c r="N53" i="13"/>
  <c r="L53" i="13"/>
  <c r="J53" i="13"/>
  <c r="B53" i="13"/>
  <c r="P52" i="13"/>
  <c r="N52" i="13"/>
  <c r="L52" i="13"/>
  <c r="J52" i="13"/>
  <c r="B52" i="13"/>
  <c r="P51" i="13"/>
  <c r="N51" i="13"/>
  <c r="L51" i="13"/>
  <c r="J51" i="13"/>
  <c r="B51" i="13"/>
  <c r="P50" i="13"/>
  <c r="N50" i="13"/>
  <c r="L50" i="13"/>
  <c r="J50" i="13"/>
  <c r="B50" i="13"/>
  <c r="P49" i="13"/>
  <c r="N49" i="13"/>
  <c r="L49" i="13"/>
  <c r="J49" i="13"/>
  <c r="B49" i="13"/>
  <c r="P48" i="13"/>
  <c r="N48" i="13"/>
  <c r="L48" i="13"/>
  <c r="J48" i="13"/>
  <c r="B48" i="13"/>
  <c r="P47" i="13"/>
  <c r="N47" i="13"/>
  <c r="L47" i="13"/>
  <c r="J47" i="13"/>
  <c r="B47" i="13"/>
  <c r="P46" i="13"/>
  <c r="N46" i="13"/>
  <c r="L46" i="13"/>
  <c r="J46" i="13"/>
  <c r="B46" i="13"/>
  <c r="P45" i="13"/>
  <c r="N45" i="13"/>
  <c r="L45" i="13"/>
  <c r="J45" i="13"/>
  <c r="B45" i="13"/>
  <c r="P44" i="13"/>
  <c r="N44" i="13"/>
  <c r="L44" i="13"/>
  <c r="J44" i="13"/>
  <c r="B44" i="13"/>
  <c r="P43" i="13"/>
  <c r="N43" i="13"/>
  <c r="L43" i="13"/>
  <c r="J43" i="13"/>
  <c r="B43" i="13"/>
  <c r="P42" i="13"/>
  <c r="N42" i="13"/>
  <c r="L42" i="13"/>
  <c r="J42" i="13"/>
  <c r="B42" i="13"/>
  <c r="P41" i="13"/>
  <c r="N41" i="13"/>
  <c r="L41" i="13"/>
  <c r="J41" i="13"/>
  <c r="B41" i="13"/>
  <c r="P40" i="13"/>
  <c r="N40" i="13"/>
  <c r="L40" i="13"/>
  <c r="J40" i="13"/>
  <c r="B40" i="13"/>
  <c r="P39" i="13"/>
  <c r="N39" i="13"/>
  <c r="L39" i="13"/>
  <c r="J39" i="13"/>
  <c r="B39" i="13"/>
  <c r="P38" i="13"/>
  <c r="N38" i="13"/>
  <c r="L38" i="13"/>
  <c r="J38" i="13"/>
  <c r="B38" i="13"/>
  <c r="P37" i="13"/>
  <c r="N37" i="13"/>
  <c r="L37" i="13"/>
  <c r="J37" i="13"/>
  <c r="B37" i="13"/>
  <c r="P36" i="13"/>
  <c r="N36" i="13"/>
  <c r="L36" i="13"/>
  <c r="J36" i="13"/>
  <c r="F36" i="13"/>
  <c r="B36" i="13"/>
  <c r="P35" i="13"/>
  <c r="N35" i="13"/>
  <c r="L35" i="13"/>
  <c r="J35" i="13"/>
  <c r="F35" i="13"/>
  <c r="B35" i="13"/>
  <c r="P34" i="13"/>
  <c r="N34" i="13"/>
  <c r="L34" i="13"/>
  <c r="J34" i="13"/>
  <c r="F34" i="13"/>
  <c r="B34" i="13"/>
  <c r="P33" i="13"/>
  <c r="N33" i="13"/>
  <c r="L33" i="13"/>
  <c r="J33" i="13"/>
  <c r="F33" i="13"/>
  <c r="B33" i="13"/>
  <c r="P32" i="13"/>
  <c r="N32" i="13"/>
  <c r="L32" i="13"/>
  <c r="J32" i="13"/>
  <c r="F32" i="13"/>
  <c r="B32" i="13"/>
  <c r="P31" i="13"/>
  <c r="N31" i="13"/>
  <c r="O31" i="13" s="1"/>
  <c r="L31" i="13"/>
  <c r="J31" i="13"/>
  <c r="B31" i="13"/>
  <c r="P30" i="13"/>
  <c r="N30" i="13"/>
  <c r="O30" i="13" s="1"/>
  <c r="L30" i="13"/>
  <c r="J30" i="13"/>
  <c r="B30" i="13"/>
  <c r="P29" i="13"/>
  <c r="N29" i="13"/>
  <c r="L29" i="13"/>
  <c r="J29" i="13"/>
  <c r="B29" i="13"/>
  <c r="P28" i="13"/>
  <c r="N28" i="13"/>
  <c r="L28" i="13"/>
  <c r="J28" i="13"/>
  <c r="B28" i="13"/>
  <c r="P27" i="13"/>
  <c r="N27" i="13"/>
  <c r="O27" i="13" s="1"/>
  <c r="L27" i="13"/>
  <c r="J27" i="13"/>
  <c r="B27" i="13"/>
  <c r="P26" i="13"/>
  <c r="N26" i="13"/>
  <c r="L26" i="13"/>
  <c r="J26" i="13"/>
  <c r="B26" i="13"/>
  <c r="P25" i="13"/>
  <c r="N25" i="13"/>
  <c r="O25" i="13" s="1"/>
  <c r="L25" i="13"/>
  <c r="J25" i="13"/>
  <c r="B25" i="13"/>
  <c r="P24" i="13"/>
  <c r="N24" i="13"/>
  <c r="O24" i="13" s="1"/>
  <c r="L24" i="13"/>
  <c r="J24" i="13"/>
  <c r="B24" i="13"/>
  <c r="P23" i="13"/>
  <c r="N23" i="13"/>
  <c r="L23" i="13"/>
  <c r="J23" i="13"/>
  <c r="B23" i="13"/>
  <c r="P22" i="13"/>
  <c r="N22" i="13"/>
  <c r="O22" i="13" s="1"/>
  <c r="L22" i="13"/>
  <c r="J22" i="13"/>
  <c r="B22" i="13"/>
  <c r="P21" i="13"/>
  <c r="N21" i="13"/>
  <c r="L21" i="13"/>
  <c r="J21" i="13"/>
  <c r="B21" i="13"/>
  <c r="P20" i="13"/>
  <c r="N20" i="13"/>
  <c r="L20" i="13"/>
  <c r="J20" i="13"/>
  <c r="B20" i="13"/>
  <c r="P19" i="13"/>
  <c r="N19" i="13"/>
  <c r="L19" i="13"/>
  <c r="J19" i="13"/>
  <c r="B19" i="13"/>
  <c r="P18" i="13"/>
  <c r="N18" i="13"/>
  <c r="L18" i="13"/>
  <c r="J18" i="13"/>
  <c r="C19" i="13"/>
  <c r="K6" i="13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D19" i="10"/>
  <c r="D27" i="10"/>
  <c r="D35" i="10"/>
  <c r="D43" i="10"/>
  <c r="D51" i="10"/>
  <c r="E18" i="10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D24" i="11"/>
  <c r="D32" i="11"/>
  <c r="D40" i="11"/>
  <c r="D48" i="11"/>
  <c r="D56" i="11"/>
  <c r="E18" i="11"/>
  <c r="C20" i="11"/>
  <c r="C24" i="11"/>
  <c r="C28" i="11"/>
  <c r="C32" i="11"/>
  <c r="C36" i="11"/>
  <c r="C40" i="11"/>
  <c r="C44" i="11"/>
  <c r="C48" i="11"/>
  <c r="C52" i="11"/>
  <c r="C56" i="11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D19" i="12"/>
  <c r="D21" i="12"/>
  <c r="D23" i="12"/>
  <c r="D25" i="12"/>
  <c r="D27" i="12"/>
  <c r="D29" i="12"/>
  <c r="D31" i="12"/>
  <c r="D33" i="12"/>
  <c r="D35" i="12"/>
  <c r="D37" i="12"/>
  <c r="D39" i="12"/>
  <c r="D41" i="12"/>
  <c r="D43" i="12"/>
  <c r="D45" i="12"/>
  <c r="D47" i="12"/>
  <c r="D49" i="12"/>
  <c r="D51" i="12"/>
  <c r="D53" i="12"/>
  <c r="D55" i="12"/>
  <c r="D57" i="12"/>
  <c r="E18" i="12"/>
  <c r="C21" i="12"/>
  <c r="C25" i="12"/>
  <c r="C29" i="12"/>
  <c r="C33" i="12"/>
  <c r="C37" i="12"/>
  <c r="C41" i="12"/>
  <c r="C45" i="12"/>
  <c r="C49" i="12"/>
  <c r="C53" i="12"/>
  <c r="C57" i="12"/>
  <c r="F20" i="11"/>
  <c r="F22" i="11"/>
  <c r="F24" i="11"/>
  <c r="F26" i="11"/>
  <c r="F28" i="11"/>
  <c r="F30" i="11"/>
  <c r="F32" i="11"/>
  <c r="F34" i="11"/>
  <c r="F36" i="11"/>
  <c r="F38" i="11"/>
  <c r="F40" i="11"/>
  <c r="F42" i="11"/>
  <c r="F44" i="11"/>
  <c r="F46" i="11"/>
  <c r="F48" i="11"/>
  <c r="F50" i="11"/>
  <c r="F52" i="11"/>
  <c r="F54" i="11"/>
  <c r="F56" i="11"/>
  <c r="F58" i="11"/>
  <c r="F19" i="12"/>
  <c r="F23" i="12"/>
  <c r="F27" i="12"/>
  <c r="F31" i="12"/>
  <c r="F35" i="12"/>
  <c r="F39" i="12"/>
  <c r="F43" i="12"/>
  <c r="F47" i="12"/>
  <c r="F51" i="12"/>
  <c r="F55" i="12"/>
  <c r="F18" i="12"/>
  <c r="B86" i="8"/>
  <c r="C86" i="8" s="1"/>
  <c r="D86" i="8" s="1"/>
  <c r="E86" i="8" s="1"/>
  <c r="F86" i="8" s="1"/>
  <c r="G86" i="8" s="1"/>
  <c r="H86" i="8" s="1"/>
  <c r="I86" i="8" s="1"/>
  <c r="J86" i="8" s="1"/>
  <c r="K86" i="8" s="1"/>
  <c r="L86" i="8" s="1"/>
  <c r="M86" i="8" s="1"/>
  <c r="N86" i="8" s="1"/>
  <c r="O86" i="8" s="1"/>
  <c r="P86" i="8" s="1"/>
  <c r="Q86" i="8" s="1"/>
  <c r="B87" i="8"/>
  <c r="C87" i="8" s="1"/>
  <c r="D87" i="8" s="1"/>
  <c r="E87" i="8" s="1"/>
  <c r="F87" i="8" s="1"/>
  <c r="G87" i="8" s="1"/>
  <c r="H87" i="8" s="1"/>
  <c r="I87" i="8" s="1"/>
  <c r="J87" i="8" s="1"/>
  <c r="K87" i="8" s="1"/>
  <c r="L87" i="8" s="1"/>
  <c r="M87" i="8" s="1"/>
  <c r="N87" i="8" s="1"/>
  <c r="O87" i="8" s="1"/>
  <c r="P87" i="8" s="1"/>
  <c r="Q87" i="8" s="1"/>
  <c r="B88" i="8"/>
  <c r="B89" i="8"/>
  <c r="C89" i="8" s="1"/>
  <c r="D89" i="8" s="1"/>
  <c r="E89" i="8" s="1"/>
  <c r="F89" i="8" s="1"/>
  <c r="G89" i="8" s="1"/>
  <c r="H89" i="8" s="1"/>
  <c r="I89" i="8" s="1"/>
  <c r="J89" i="8" s="1"/>
  <c r="K89" i="8" s="1"/>
  <c r="L89" i="8" s="1"/>
  <c r="M89" i="8" s="1"/>
  <c r="N89" i="8" s="1"/>
  <c r="O89" i="8" s="1"/>
  <c r="P89" i="8" s="1"/>
  <c r="Q89" i="8" s="1"/>
  <c r="B90" i="8"/>
  <c r="C90" i="8" s="1"/>
  <c r="D90" i="8" s="1"/>
  <c r="E90" i="8" s="1"/>
  <c r="F90" i="8" s="1"/>
  <c r="G90" i="8" s="1"/>
  <c r="H90" i="8" s="1"/>
  <c r="I90" i="8" s="1"/>
  <c r="J90" i="8" s="1"/>
  <c r="K90" i="8" s="1"/>
  <c r="L90" i="8" s="1"/>
  <c r="M90" i="8" s="1"/>
  <c r="N90" i="8" s="1"/>
  <c r="O90" i="8" s="1"/>
  <c r="P90" i="8" s="1"/>
  <c r="Q90" i="8" s="1"/>
  <c r="B91" i="8"/>
  <c r="C91" i="8" s="1"/>
  <c r="D91" i="8" s="1"/>
  <c r="E91" i="8" s="1"/>
  <c r="F91" i="8" s="1"/>
  <c r="G91" i="8" s="1"/>
  <c r="H91" i="8" s="1"/>
  <c r="I91" i="8" s="1"/>
  <c r="J91" i="8" s="1"/>
  <c r="K91" i="8" s="1"/>
  <c r="L91" i="8" s="1"/>
  <c r="M91" i="8" s="1"/>
  <c r="N91" i="8" s="1"/>
  <c r="O91" i="8" s="1"/>
  <c r="P91" i="8" s="1"/>
  <c r="Q91" i="8" s="1"/>
  <c r="B92" i="8"/>
  <c r="B93" i="8"/>
  <c r="C93" i="8" s="1"/>
  <c r="D93" i="8" s="1"/>
  <c r="E93" i="8" s="1"/>
  <c r="F93" i="8" s="1"/>
  <c r="G93" i="8" s="1"/>
  <c r="H93" i="8" s="1"/>
  <c r="I93" i="8" s="1"/>
  <c r="J93" i="8" s="1"/>
  <c r="K93" i="8" s="1"/>
  <c r="L93" i="8" s="1"/>
  <c r="M93" i="8" s="1"/>
  <c r="N93" i="8" s="1"/>
  <c r="O93" i="8" s="1"/>
  <c r="P93" i="8" s="1"/>
  <c r="Q93" i="8" s="1"/>
  <c r="B94" i="8"/>
  <c r="C94" i="8" s="1"/>
  <c r="D94" i="8" s="1"/>
  <c r="E94" i="8" s="1"/>
  <c r="F94" i="8" s="1"/>
  <c r="G94" i="8" s="1"/>
  <c r="H94" i="8" s="1"/>
  <c r="I94" i="8" s="1"/>
  <c r="J94" i="8" s="1"/>
  <c r="K94" i="8" s="1"/>
  <c r="L94" i="8" s="1"/>
  <c r="M94" i="8" s="1"/>
  <c r="N94" i="8" s="1"/>
  <c r="O94" i="8" s="1"/>
  <c r="P94" i="8" s="1"/>
  <c r="Q94" i="8" s="1"/>
  <c r="B95" i="8"/>
  <c r="B96" i="8"/>
  <c r="B97" i="8"/>
  <c r="B98" i="8"/>
  <c r="C98" i="8" s="1"/>
  <c r="D98" i="8" s="1"/>
  <c r="E98" i="8" s="1"/>
  <c r="F98" i="8" s="1"/>
  <c r="G98" i="8" s="1"/>
  <c r="H98" i="8" s="1"/>
  <c r="I98" i="8" s="1"/>
  <c r="J98" i="8" s="1"/>
  <c r="K98" i="8" s="1"/>
  <c r="L98" i="8" s="1"/>
  <c r="M98" i="8" s="1"/>
  <c r="N98" i="8" s="1"/>
  <c r="O98" i="8" s="1"/>
  <c r="P98" i="8" s="1"/>
  <c r="Q98" i="8" s="1"/>
  <c r="B99" i="8"/>
  <c r="C99" i="8" s="1"/>
  <c r="B100" i="8"/>
  <c r="C100" i="8" s="1"/>
  <c r="D100" i="8" s="1"/>
  <c r="E100" i="8" s="1"/>
  <c r="F100" i="8" s="1"/>
  <c r="G100" i="8" s="1"/>
  <c r="H100" i="8" s="1"/>
  <c r="I100" i="8" s="1"/>
  <c r="J100" i="8" s="1"/>
  <c r="K100" i="8" s="1"/>
  <c r="L100" i="8" s="1"/>
  <c r="M100" i="8" s="1"/>
  <c r="N100" i="8" s="1"/>
  <c r="O100" i="8" s="1"/>
  <c r="P100" i="8" s="1"/>
  <c r="Q100" i="8" s="1"/>
  <c r="B101" i="8"/>
  <c r="C101" i="8" s="1"/>
  <c r="D101" i="8" s="1"/>
  <c r="E101" i="8" s="1"/>
  <c r="F101" i="8" s="1"/>
  <c r="G101" i="8" s="1"/>
  <c r="H101" i="8" s="1"/>
  <c r="I101" i="8" s="1"/>
  <c r="J101" i="8" s="1"/>
  <c r="K101" i="8" s="1"/>
  <c r="L101" i="8" s="1"/>
  <c r="M101" i="8" s="1"/>
  <c r="N101" i="8" s="1"/>
  <c r="O101" i="8" s="1"/>
  <c r="P101" i="8" s="1"/>
  <c r="Q101" i="8" s="1"/>
  <c r="B102" i="8"/>
  <c r="C102" i="8" s="1"/>
  <c r="D102" i="8" s="1"/>
  <c r="E102" i="8" s="1"/>
  <c r="F102" i="8" s="1"/>
  <c r="G102" i="8" s="1"/>
  <c r="H102" i="8" s="1"/>
  <c r="I102" i="8" s="1"/>
  <c r="J102" i="8" s="1"/>
  <c r="K102" i="8" s="1"/>
  <c r="L102" i="8" s="1"/>
  <c r="M102" i="8" s="1"/>
  <c r="N102" i="8" s="1"/>
  <c r="O102" i="8" s="1"/>
  <c r="P102" i="8" s="1"/>
  <c r="Q102" i="8" s="1"/>
  <c r="B103" i="8"/>
  <c r="C103" i="8" s="1"/>
  <c r="D103" i="8" s="1"/>
  <c r="E103" i="8" s="1"/>
  <c r="F103" i="8" s="1"/>
  <c r="G103" i="8" s="1"/>
  <c r="H103" i="8" s="1"/>
  <c r="I103" i="8" s="1"/>
  <c r="J103" i="8" s="1"/>
  <c r="K103" i="8" s="1"/>
  <c r="L103" i="8" s="1"/>
  <c r="M103" i="8" s="1"/>
  <c r="N103" i="8" s="1"/>
  <c r="O103" i="8" s="1"/>
  <c r="P103" i="8" s="1"/>
  <c r="Q103" i="8" s="1"/>
  <c r="B104" i="8"/>
  <c r="C104" i="8" s="1"/>
  <c r="D104" i="8" s="1"/>
  <c r="E104" i="8" s="1"/>
  <c r="B105" i="8"/>
  <c r="C105" i="8" s="1"/>
  <c r="D105" i="8" s="1"/>
  <c r="E105" i="8" s="1"/>
  <c r="F105" i="8" s="1"/>
  <c r="G105" i="8" s="1"/>
  <c r="H105" i="8" s="1"/>
  <c r="I105" i="8" s="1"/>
  <c r="J105" i="8" s="1"/>
  <c r="K105" i="8" s="1"/>
  <c r="L105" i="8" s="1"/>
  <c r="M105" i="8" s="1"/>
  <c r="N105" i="8" s="1"/>
  <c r="O105" i="8" s="1"/>
  <c r="P105" i="8" s="1"/>
  <c r="Q105" i="8" s="1"/>
  <c r="B106" i="8"/>
  <c r="C106" i="8" s="1"/>
  <c r="D106" i="8" s="1"/>
  <c r="E106" i="8" s="1"/>
  <c r="F106" i="8" s="1"/>
  <c r="G106" i="8" s="1"/>
  <c r="H106" i="8" s="1"/>
  <c r="I106" i="8" s="1"/>
  <c r="J106" i="8" s="1"/>
  <c r="K106" i="8" s="1"/>
  <c r="L106" i="8" s="1"/>
  <c r="M106" i="8" s="1"/>
  <c r="N106" i="8" s="1"/>
  <c r="O106" i="8" s="1"/>
  <c r="P106" i="8" s="1"/>
  <c r="Q106" i="8" s="1"/>
  <c r="B107" i="8"/>
  <c r="B108" i="8"/>
  <c r="B109" i="8"/>
  <c r="C109" i="8" s="1"/>
  <c r="D109" i="8" s="1"/>
  <c r="E109" i="8" s="1"/>
  <c r="F109" i="8" s="1"/>
  <c r="G109" i="8" s="1"/>
  <c r="H109" i="8" s="1"/>
  <c r="I109" i="8" s="1"/>
  <c r="J109" i="8" s="1"/>
  <c r="K109" i="8" s="1"/>
  <c r="L109" i="8" s="1"/>
  <c r="M109" i="8" s="1"/>
  <c r="N109" i="8" s="1"/>
  <c r="O109" i="8" s="1"/>
  <c r="P109" i="8" s="1"/>
  <c r="Q109" i="8" s="1"/>
  <c r="B110" i="8"/>
  <c r="C110" i="8" s="1"/>
  <c r="D110" i="8" s="1"/>
  <c r="E110" i="8" s="1"/>
  <c r="F110" i="8" s="1"/>
  <c r="G110" i="8" s="1"/>
  <c r="H110" i="8" s="1"/>
  <c r="I110" i="8" s="1"/>
  <c r="J110" i="8" s="1"/>
  <c r="K110" i="8" s="1"/>
  <c r="L110" i="8" s="1"/>
  <c r="M110" i="8" s="1"/>
  <c r="N110" i="8" s="1"/>
  <c r="O110" i="8" s="1"/>
  <c r="P110" i="8" s="1"/>
  <c r="Q110" i="8" s="1"/>
  <c r="B111" i="8"/>
  <c r="C111" i="8" s="1"/>
  <c r="D111" i="8" s="1"/>
  <c r="E111" i="8" s="1"/>
  <c r="F111" i="8" s="1"/>
  <c r="G111" i="8" s="1"/>
  <c r="H111" i="8" s="1"/>
  <c r="I111" i="8" s="1"/>
  <c r="J111" i="8" s="1"/>
  <c r="K111" i="8" s="1"/>
  <c r="L111" i="8" s="1"/>
  <c r="M111" i="8" s="1"/>
  <c r="N111" i="8" s="1"/>
  <c r="O111" i="8" s="1"/>
  <c r="P111" i="8" s="1"/>
  <c r="Q111" i="8" s="1"/>
  <c r="B112" i="8"/>
  <c r="C112" i="8" s="1"/>
  <c r="D112" i="8" s="1"/>
  <c r="E112" i="8" s="1"/>
  <c r="F112" i="8" s="1"/>
  <c r="G112" i="8" s="1"/>
  <c r="H112" i="8" s="1"/>
  <c r="I112" i="8" s="1"/>
  <c r="J112" i="8" s="1"/>
  <c r="K112" i="8" s="1"/>
  <c r="L112" i="8" s="1"/>
  <c r="M112" i="8" s="1"/>
  <c r="N112" i="8" s="1"/>
  <c r="O112" i="8" s="1"/>
  <c r="P112" i="8" s="1"/>
  <c r="Q112" i="8" s="1"/>
  <c r="B113" i="8"/>
  <c r="B114" i="8"/>
  <c r="C114" i="8" s="1"/>
  <c r="D114" i="8" s="1"/>
  <c r="E114" i="8" s="1"/>
  <c r="F114" i="8" s="1"/>
  <c r="G114" i="8" s="1"/>
  <c r="H114" i="8" s="1"/>
  <c r="I114" i="8" s="1"/>
  <c r="J114" i="8" s="1"/>
  <c r="K114" i="8" s="1"/>
  <c r="L114" i="8" s="1"/>
  <c r="M114" i="8" s="1"/>
  <c r="N114" i="8" s="1"/>
  <c r="O114" i="8" s="1"/>
  <c r="P114" i="8" s="1"/>
  <c r="Q114" i="8" s="1"/>
  <c r="B115" i="8"/>
  <c r="C115" i="8" s="1"/>
  <c r="D115" i="8" s="1"/>
  <c r="E115" i="8" s="1"/>
  <c r="F115" i="8" s="1"/>
  <c r="G115" i="8" s="1"/>
  <c r="H115" i="8" s="1"/>
  <c r="I115" i="8" s="1"/>
  <c r="J115" i="8" s="1"/>
  <c r="K115" i="8" s="1"/>
  <c r="L115" i="8" s="1"/>
  <c r="M115" i="8" s="1"/>
  <c r="N115" i="8" s="1"/>
  <c r="O115" i="8" s="1"/>
  <c r="P115" i="8" s="1"/>
  <c r="Q115" i="8" s="1"/>
  <c r="B116" i="8"/>
  <c r="B117" i="8"/>
  <c r="C117" i="8" s="1"/>
  <c r="D117" i="8" s="1"/>
  <c r="E117" i="8" s="1"/>
  <c r="F117" i="8" s="1"/>
  <c r="G117" i="8" s="1"/>
  <c r="H117" i="8" s="1"/>
  <c r="I117" i="8" s="1"/>
  <c r="J117" i="8" s="1"/>
  <c r="K117" i="8" s="1"/>
  <c r="L117" i="8" s="1"/>
  <c r="M117" i="8" s="1"/>
  <c r="N117" i="8" s="1"/>
  <c r="O117" i="8" s="1"/>
  <c r="P117" i="8" s="1"/>
  <c r="Q117" i="8" s="1"/>
  <c r="B118" i="8"/>
  <c r="C118" i="8" s="1"/>
  <c r="D118" i="8" s="1"/>
  <c r="E118" i="8" s="1"/>
  <c r="F118" i="8" s="1"/>
  <c r="G118" i="8" s="1"/>
  <c r="H118" i="8" s="1"/>
  <c r="I118" i="8" s="1"/>
  <c r="J118" i="8" s="1"/>
  <c r="K118" i="8" s="1"/>
  <c r="L118" i="8" s="1"/>
  <c r="M118" i="8" s="1"/>
  <c r="N118" i="8" s="1"/>
  <c r="O118" i="8" s="1"/>
  <c r="P118" i="8" s="1"/>
  <c r="Q118" i="8" s="1"/>
  <c r="B119" i="8"/>
  <c r="C119" i="8" s="1"/>
  <c r="D119" i="8" s="1"/>
  <c r="E119" i="8" s="1"/>
  <c r="F119" i="8" s="1"/>
  <c r="G119" i="8" s="1"/>
  <c r="H119" i="8" s="1"/>
  <c r="I119" i="8" s="1"/>
  <c r="J119" i="8" s="1"/>
  <c r="K119" i="8" s="1"/>
  <c r="L119" i="8" s="1"/>
  <c r="M119" i="8" s="1"/>
  <c r="N119" i="8" s="1"/>
  <c r="O119" i="8" s="1"/>
  <c r="P119" i="8" s="1"/>
  <c r="Q119" i="8" s="1"/>
  <c r="B120" i="8"/>
  <c r="C120" i="8" s="1"/>
  <c r="D120" i="8" s="1"/>
  <c r="B121" i="8"/>
  <c r="C121" i="8" s="1"/>
  <c r="D121" i="8" s="1"/>
  <c r="E121" i="8" s="1"/>
  <c r="F121" i="8" s="1"/>
  <c r="G121" i="8" s="1"/>
  <c r="H121" i="8" s="1"/>
  <c r="I121" i="8" s="1"/>
  <c r="J121" i="8" s="1"/>
  <c r="K121" i="8" s="1"/>
  <c r="L121" i="8" s="1"/>
  <c r="M121" i="8" s="1"/>
  <c r="N121" i="8" s="1"/>
  <c r="O121" i="8" s="1"/>
  <c r="P121" i="8" s="1"/>
  <c r="Q121" i="8" s="1"/>
  <c r="B122" i="8"/>
  <c r="C122" i="8" s="1"/>
  <c r="D122" i="8" s="1"/>
  <c r="E122" i="8" s="1"/>
  <c r="F122" i="8" s="1"/>
  <c r="G122" i="8" s="1"/>
  <c r="H122" i="8" s="1"/>
  <c r="I122" i="8" s="1"/>
  <c r="J122" i="8" s="1"/>
  <c r="K122" i="8" s="1"/>
  <c r="L122" i="8" s="1"/>
  <c r="M122" i="8" s="1"/>
  <c r="N122" i="8" s="1"/>
  <c r="O122" i="8" s="1"/>
  <c r="P122" i="8" s="1"/>
  <c r="Q122" i="8" s="1"/>
  <c r="B123" i="8"/>
  <c r="C123" i="8" s="1"/>
  <c r="D123" i="8" s="1"/>
  <c r="E123" i="8" s="1"/>
  <c r="F123" i="8" s="1"/>
  <c r="G123" i="8" s="1"/>
  <c r="B124" i="8"/>
  <c r="B125" i="8"/>
  <c r="C125" i="8" s="1"/>
  <c r="D125" i="8" s="1"/>
  <c r="E125" i="8" s="1"/>
  <c r="F125" i="8" s="1"/>
  <c r="G125" i="8" s="1"/>
  <c r="H125" i="8" s="1"/>
  <c r="I125" i="8" s="1"/>
  <c r="J125" i="8" s="1"/>
  <c r="K125" i="8" s="1"/>
  <c r="L125" i="8" s="1"/>
  <c r="M125" i="8" s="1"/>
  <c r="N125" i="8" s="1"/>
  <c r="O125" i="8" s="1"/>
  <c r="P125" i="8" s="1"/>
  <c r="Q125" i="8" s="1"/>
  <c r="P19" i="12"/>
  <c r="P20" i="12"/>
  <c r="P21" i="12"/>
  <c r="P22" i="12"/>
  <c r="P23" i="12"/>
  <c r="Q23" i="12" s="1"/>
  <c r="P24" i="12"/>
  <c r="P25" i="12"/>
  <c r="P26" i="12"/>
  <c r="P27" i="12"/>
  <c r="P28" i="12"/>
  <c r="P29" i="12"/>
  <c r="P30" i="12"/>
  <c r="P31" i="12"/>
  <c r="P32" i="12"/>
  <c r="P33" i="12"/>
  <c r="P34" i="12"/>
  <c r="P35" i="12"/>
  <c r="P36" i="12"/>
  <c r="P37" i="12"/>
  <c r="P38" i="12"/>
  <c r="P39" i="12"/>
  <c r="P40" i="12"/>
  <c r="P41" i="12"/>
  <c r="P42" i="12"/>
  <c r="P43" i="12"/>
  <c r="P44" i="12"/>
  <c r="P45" i="12"/>
  <c r="P46" i="12"/>
  <c r="P47" i="12"/>
  <c r="P48" i="12"/>
  <c r="P49" i="12"/>
  <c r="P50" i="12"/>
  <c r="P51" i="12"/>
  <c r="P52" i="12"/>
  <c r="P53" i="12"/>
  <c r="P54" i="12"/>
  <c r="P55" i="12"/>
  <c r="P56" i="12"/>
  <c r="P57" i="12"/>
  <c r="P5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N36" i="12"/>
  <c r="N37" i="12"/>
  <c r="N38" i="12"/>
  <c r="N39" i="12"/>
  <c r="N40" i="12"/>
  <c r="N41" i="12"/>
  <c r="N42" i="12"/>
  <c r="N43" i="12"/>
  <c r="N44" i="12"/>
  <c r="N45" i="12"/>
  <c r="N46" i="12"/>
  <c r="N47" i="12"/>
  <c r="N48" i="12"/>
  <c r="N49" i="12"/>
  <c r="N50" i="12"/>
  <c r="N51" i="12"/>
  <c r="N52" i="12"/>
  <c r="N53" i="12"/>
  <c r="N54" i="12"/>
  <c r="N55" i="12"/>
  <c r="N56" i="12"/>
  <c r="N57" i="12"/>
  <c r="N5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I19" i="12"/>
  <c r="I23" i="12"/>
  <c r="I27" i="12"/>
  <c r="I31" i="12"/>
  <c r="I35" i="12"/>
  <c r="I39" i="12"/>
  <c r="I43" i="12"/>
  <c r="I47" i="12"/>
  <c r="I51" i="12"/>
  <c r="I55" i="12"/>
  <c r="H31" i="12"/>
  <c r="I21" i="9"/>
  <c r="I29" i="9"/>
  <c r="I37" i="9"/>
  <c r="I45" i="9"/>
  <c r="I53" i="9"/>
  <c r="C39" i="4"/>
  <c r="C38" i="4"/>
  <c r="B125" i="12"/>
  <c r="C125" i="12" s="1"/>
  <c r="D125" i="12" s="1"/>
  <c r="E125" i="12" s="1"/>
  <c r="F125" i="12" s="1"/>
  <c r="G125" i="12" s="1"/>
  <c r="H125" i="12" s="1"/>
  <c r="I125" i="12" s="1"/>
  <c r="J125" i="12" s="1"/>
  <c r="K125" i="12" s="1"/>
  <c r="L125" i="12" s="1"/>
  <c r="M125" i="12" s="1"/>
  <c r="N125" i="12" s="1"/>
  <c r="O125" i="12" s="1"/>
  <c r="P125" i="12" s="1"/>
  <c r="Q125" i="12" s="1"/>
  <c r="B124" i="12"/>
  <c r="C124" i="12" s="1"/>
  <c r="D124" i="12" s="1"/>
  <c r="E124" i="12" s="1"/>
  <c r="F124" i="12" s="1"/>
  <c r="G124" i="12" s="1"/>
  <c r="H124" i="12" s="1"/>
  <c r="I124" i="12" s="1"/>
  <c r="J124" i="12" s="1"/>
  <c r="K124" i="12" s="1"/>
  <c r="L124" i="12" s="1"/>
  <c r="M124" i="12" s="1"/>
  <c r="N124" i="12" s="1"/>
  <c r="O124" i="12" s="1"/>
  <c r="P124" i="12" s="1"/>
  <c r="Q124" i="12" s="1"/>
  <c r="B123" i="12"/>
  <c r="C123" i="12" s="1"/>
  <c r="D123" i="12" s="1"/>
  <c r="E123" i="12" s="1"/>
  <c r="F123" i="12" s="1"/>
  <c r="G123" i="12" s="1"/>
  <c r="H123" i="12" s="1"/>
  <c r="I123" i="12" s="1"/>
  <c r="J123" i="12" s="1"/>
  <c r="K123" i="12" s="1"/>
  <c r="L123" i="12" s="1"/>
  <c r="M123" i="12" s="1"/>
  <c r="N123" i="12" s="1"/>
  <c r="O123" i="12" s="1"/>
  <c r="P123" i="12" s="1"/>
  <c r="Q123" i="12" s="1"/>
  <c r="B122" i="12"/>
  <c r="C122" i="12" s="1"/>
  <c r="D122" i="12" s="1"/>
  <c r="E122" i="12" s="1"/>
  <c r="F122" i="12" s="1"/>
  <c r="G122" i="12" s="1"/>
  <c r="H122" i="12" s="1"/>
  <c r="I122" i="12" s="1"/>
  <c r="J122" i="12" s="1"/>
  <c r="K122" i="12" s="1"/>
  <c r="L122" i="12" s="1"/>
  <c r="M122" i="12" s="1"/>
  <c r="N122" i="12" s="1"/>
  <c r="O122" i="12" s="1"/>
  <c r="P122" i="12" s="1"/>
  <c r="Q122" i="12" s="1"/>
  <c r="B121" i="12"/>
  <c r="C121" i="12" s="1"/>
  <c r="D121" i="12" s="1"/>
  <c r="E121" i="12" s="1"/>
  <c r="F121" i="12" s="1"/>
  <c r="G121" i="12" s="1"/>
  <c r="H121" i="12" s="1"/>
  <c r="I121" i="12" s="1"/>
  <c r="J121" i="12" s="1"/>
  <c r="K121" i="12" s="1"/>
  <c r="L121" i="12" s="1"/>
  <c r="M121" i="12" s="1"/>
  <c r="N121" i="12" s="1"/>
  <c r="O121" i="12" s="1"/>
  <c r="P121" i="12" s="1"/>
  <c r="Q121" i="12" s="1"/>
  <c r="B120" i="12"/>
  <c r="C120" i="12" s="1"/>
  <c r="D120" i="12" s="1"/>
  <c r="E120" i="12" s="1"/>
  <c r="F120" i="12" s="1"/>
  <c r="G120" i="12" s="1"/>
  <c r="H120" i="12" s="1"/>
  <c r="I120" i="12" s="1"/>
  <c r="J120" i="12" s="1"/>
  <c r="K120" i="12" s="1"/>
  <c r="L120" i="12" s="1"/>
  <c r="M120" i="12" s="1"/>
  <c r="N120" i="12" s="1"/>
  <c r="O120" i="12" s="1"/>
  <c r="P120" i="12" s="1"/>
  <c r="Q120" i="12" s="1"/>
  <c r="B119" i="12"/>
  <c r="C119" i="12" s="1"/>
  <c r="D119" i="12" s="1"/>
  <c r="E119" i="12" s="1"/>
  <c r="F119" i="12" s="1"/>
  <c r="G119" i="12" s="1"/>
  <c r="H119" i="12" s="1"/>
  <c r="I119" i="12" s="1"/>
  <c r="J119" i="12" s="1"/>
  <c r="K119" i="12" s="1"/>
  <c r="L119" i="12" s="1"/>
  <c r="M119" i="12" s="1"/>
  <c r="N119" i="12" s="1"/>
  <c r="O119" i="12" s="1"/>
  <c r="P119" i="12" s="1"/>
  <c r="Q119" i="12" s="1"/>
  <c r="B118" i="12"/>
  <c r="C118" i="12" s="1"/>
  <c r="D118" i="12" s="1"/>
  <c r="E118" i="12" s="1"/>
  <c r="F118" i="12" s="1"/>
  <c r="G118" i="12" s="1"/>
  <c r="H118" i="12" s="1"/>
  <c r="I118" i="12" s="1"/>
  <c r="J118" i="12" s="1"/>
  <c r="K118" i="12" s="1"/>
  <c r="L118" i="12" s="1"/>
  <c r="M118" i="12" s="1"/>
  <c r="N118" i="12" s="1"/>
  <c r="O118" i="12" s="1"/>
  <c r="P118" i="12" s="1"/>
  <c r="Q118" i="12" s="1"/>
  <c r="B117" i="12"/>
  <c r="C117" i="12" s="1"/>
  <c r="D117" i="12" s="1"/>
  <c r="E117" i="12" s="1"/>
  <c r="F117" i="12" s="1"/>
  <c r="G117" i="12" s="1"/>
  <c r="H117" i="12" s="1"/>
  <c r="I117" i="12" s="1"/>
  <c r="J117" i="12" s="1"/>
  <c r="K117" i="12" s="1"/>
  <c r="L117" i="12" s="1"/>
  <c r="M117" i="12" s="1"/>
  <c r="N117" i="12" s="1"/>
  <c r="O117" i="12" s="1"/>
  <c r="P117" i="12" s="1"/>
  <c r="Q117" i="12" s="1"/>
  <c r="B116" i="12"/>
  <c r="C116" i="12" s="1"/>
  <c r="D116" i="12" s="1"/>
  <c r="E116" i="12" s="1"/>
  <c r="F116" i="12" s="1"/>
  <c r="G116" i="12" s="1"/>
  <c r="H116" i="12" s="1"/>
  <c r="I116" i="12" s="1"/>
  <c r="J116" i="12" s="1"/>
  <c r="K116" i="12" s="1"/>
  <c r="L116" i="12" s="1"/>
  <c r="M116" i="12" s="1"/>
  <c r="N116" i="12" s="1"/>
  <c r="O116" i="12" s="1"/>
  <c r="P116" i="12" s="1"/>
  <c r="Q116" i="12" s="1"/>
  <c r="B115" i="12"/>
  <c r="C115" i="12" s="1"/>
  <c r="D115" i="12" s="1"/>
  <c r="E115" i="12" s="1"/>
  <c r="F115" i="12" s="1"/>
  <c r="G115" i="12" s="1"/>
  <c r="H115" i="12" s="1"/>
  <c r="I115" i="12" s="1"/>
  <c r="J115" i="12" s="1"/>
  <c r="K115" i="12" s="1"/>
  <c r="L115" i="12" s="1"/>
  <c r="M115" i="12" s="1"/>
  <c r="N115" i="12" s="1"/>
  <c r="O115" i="12" s="1"/>
  <c r="P115" i="12" s="1"/>
  <c r="Q115" i="12" s="1"/>
  <c r="B114" i="12"/>
  <c r="C114" i="12" s="1"/>
  <c r="D114" i="12" s="1"/>
  <c r="E114" i="12" s="1"/>
  <c r="F114" i="12" s="1"/>
  <c r="G114" i="12" s="1"/>
  <c r="H114" i="12" s="1"/>
  <c r="I114" i="12" s="1"/>
  <c r="J114" i="12" s="1"/>
  <c r="K114" i="12" s="1"/>
  <c r="L114" i="12" s="1"/>
  <c r="M114" i="12" s="1"/>
  <c r="N114" i="12" s="1"/>
  <c r="O114" i="12" s="1"/>
  <c r="P114" i="12" s="1"/>
  <c r="Q114" i="12" s="1"/>
  <c r="B113" i="12"/>
  <c r="C113" i="12" s="1"/>
  <c r="D113" i="12" s="1"/>
  <c r="E113" i="12" s="1"/>
  <c r="F113" i="12" s="1"/>
  <c r="G113" i="12" s="1"/>
  <c r="H113" i="12" s="1"/>
  <c r="I113" i="12" s="1"/>
  <c r="J113" i="12" s="1"/>
  <c r="K113" i="12" s="1"/>
  <c r="L113" i="12" s="1"/>
  <c r="M113" i="12" s="1"/>
  <c r="N113" i="12" s="1"/>
  <c r="O113" i="12" s="1"/>
  <c r="P113" i="12" s="1"/>
  <c r="Q113" i="12" s="1"/>
  <c r="B112" i="12"/>
  <c r="C112" i="12" s="1"/>
  <c r="D112" i="12" s="1"/>
  <c r="E112" i="12" s="1"/>
  <c r="F112" i="12" s="1"/>
  <c r="G112" i="12" s="1"/>
  <c r="H112" i="12" s="1"/>
  <c r="I112" i="12" s="1"/>
  <c r="J112" i="12" s="1"/>
  <c r="K112" i="12" s="1"/>
  <c r="L112" i="12" s="1"/>
  <c r="M112" i="12" s="1"/>
  <c r="N112" i="12" s="1"/>
  <c r="O112" i="12" s="1"/>
  <c r="P112" i="12" s="1"/>
  <c r="Q112" i="12" s="1"/>
  <c r="B111" i="12"/>
  <c r="C111" i="12" s="1"/>
  <c r="D111" i="12" s="1"/>
  <c r="E111" i="12" s="1"/>
  <c r="F111" i="12" s="1"/>
  <c r="G111" i="12" s="1"/>
  <c r="H111" i="12" s="1"/>
  <c r="I111" i="12" s="1"/>
  <c r="J111" i="12" s="1"/>
  <c r="K111" i="12" s="1"/>
  <c r="L111" i="12" s="1"/>
  <c r="M111" i="12" s="1"/>
  <c r="N111" i="12" s="1"/>
  <c r="O111" i="12" s="1"/>
  <c r="P111" i="12" s="1"/>
  <c r="Q111" i="12" s="1"/>
  <c r="B110" i="12"/>
  <c r="C110" i="12" s="1"/>
  <c r="D110" i="12" s="1"/>
  <c r="E110" i="12" s="1"/>
  <c r="F110" i="12" s="1"/>
  <c r="G110" i="12" s="1"/>
  <c r="H110" i="12" s="1"/>
  <c r="I110" i="12" s="1"/>
  <c r="J110" i="12" s="1"/>
  <c r="K110" i="12" s="1"/>
  <c r="L110" i="12" s="1"/>
  <c r="M110" i="12" s="1"/>
  <c r="N110" i="12" s="1"/>
  <c r="O110" i="12" s="1"/>
  <c r="P110" i="12" s="1"/>
  <c r="Q110" i="12" s="1"/>
  <c r="B109" i="12"/>
  <c r="C109" i="12" s="1"/>
  <c r="D109" i="12" s="1"/>
  <c r="E109" i="12" s="1"/>
  <c r="F109" i="12" s="1"/>
  <c r="G109" i="12" s="1"/>
  <c r="H109" i="12" s="1"/>
  <c r="I109" i="12" s="1"/>
  <c r="J109" i="12" s="1"/>
  <c r="K109" i="12" s="1"/>
  <c r="L109" i="12" s="1"/>
  <c r="M109" i="12" s="1"/>
  <c r="N109" i="12" s="1"/>
  <c r="O109" i="12" s="1"/>
  <c r="P109" i="12" s="1"/>
  <c r="Q109" i="12" s="1"/>
  <c r="B108" i="12"/>
  <c r="C108" i="12" s="1"/>
  <c r="D108" i="12" s="1"/>
  <c r="E108" i="12" s="1"/>
  <c r="F108" i="12" s="1"/>
  <c r="G108" i="12" s="1"/>
  <c r="H108" i="12" s="1"/>
  <c r="I108" i="12" s="1"/>
  <c r="J108" i="12" s="1"/>
  <c r="K108" i="12" s="1"/>
  <c r="L108" i="12" s="1"/>
  <c r="M108" i="12" s="1"/>
  <c r="N108" i="12" s="1"/>
  <c r="O108" i="12" s="1"/>
  <c r="P108" i="12" s="1"/>
  <c r="Q108" i="12" s="1"/>
  <c r="B107" i="12"/>
  <c r="C107" i="12" s="1"/>
  <c r="D107" i="12" s="1"/>
  <c r="E107" i="12" s="1"/>
  <c r="F107" i="12" s="1"/>
  <c r="G107" i="12" s="1"/>
  <c r="H107" i="12" s="1"/>
  <c r="I107" i="12" s="1"/>
  <c r="J107" i="12" s="1"/>
  <c r="K107" i="12" s="1"/>
  <c r="L107" i="12" s="1"/>
  <c r="M107" i="12" s="1"/>
  <c r="N107" i="12" s="1"/>
  <c r="O107" i="12" s="1"/>
  <c r="P107" i="12" s="1"/>
  <c r="Q107" i="12" s="1"/>
  <c r="B106" i="12"/>
  <c r="C106" i="12" s="1"/>
  <c r="D106" i="12" s="1"/>
  <c r="E106" i="12" s="1"/>
  <c r="F106" i="12" s="1"/>
  <c r="G106" i="12" s="1"/>
  <c r="H106" i="12" s="1"/>
  <c r="I106" i="12" s="1"/>
  <c r="J106" i="12" s="1"/>
  <c r="K106" i="12" s="1"/>
  <c r="L106" i="12" s="1"/>
  <c r="M106" i="12" s="1"/>
  <c r="N106" i="12" s="1"/>
  <c r="O106" i="12" s="1"/>
  <c r="P106" i="12" s="1"/>
  <c r="Q106" i="12" s="1"/>
  <c r="B105" i="12"/>
  <c r="C105" i="12" s="1"/>
  <c r="D105" i="12" s="1"/>
  <c r="E105" i="12" s="1"/>
  <c r="F105" i="12" s="1"/>
  <c r="G105" i="12" s="1"/>
  <c r="H105" i="12" s="1"/>
  <c r="I105" i="12" s="1"/>
  <c r="J105" i="12" s="1"/>
  <c r="K105" i="12" s="1"/>
  <c r="L105" i="12" s="1"/>
  <c r="M105" i="12" s="1"/>
  <c r="N105" i="12" s="1"/>
  <c r="O105" i="12" s="1"/>
  <c r="P105" i="12" s="1"/>
  <c r="Q105" i="12" s="1"/>
  <c r="B104" i="12"/>
  <c r="C104" i="12" s="1"/>
  <c r="D104" i="12" s="1"/>
  <c r="E104" i="12" s="1"/>
  <c r="F104" i="12" s="1"/>
  <c r="G104" i="12" s="1"/>
  <c r="H104" i="12" s="1"/>
  <c r="I104" i="12" s="1"/>
  <c r="J104" i="12" s="1"/>
  <c r="K104" i="12" s="1"/>
  <c r="L104" i="12" s="1"/>
  <c r="M104" i="12" s="1"/>
  <c r="N104" i="12" s="1"/>
  <c r="O104" i="12" s="1"/>
  <c r="P104" i="12" s="1"/>
  <c r="Q104" i="12" s="1"/>
  <c r="B103" i="12"/>
  <c r="C103" i="12" s="1"/>
  <c r="D103" i="12" s="1"/>
  <c r="E103" i="12" s="1"/>
  <c r="F103" i="12" s="1"/>
  <c r="G103" i="12" s="1"/>
  <c r="H103" i="12" s="1"/>
  <c r="I103" i="12" s="1"/>
  <c r="J103" i="12" s="1"/>
  <c r="K103" i="12" s="1"/>
  <c r="L103" i="12" s="1"/>
  <c r="M103" i="12" s="1"/>
  <c r="N103" i="12" s="1"/>
  <c r="O103" i="12" s="1"/>
  <c r="P103" i="12" s="1"/>
  <c r="Q103" i="12" s="1"/>
  <c r="B102" i="12"/>
  <c r="C102" i="12" s="1"/>
  <c r="D102" i="12" s="1"/>
  <c r="E102" i="12" s="1"/>
  <c r="F102" i="12" s="1"/>
  <c r="G102" i="12" s="1"/>
  <c r="H102" i="12" s="1"/>
  <c r="I102" i="12" s="1"/>
  <c r="J102" i="12" s="1"/>
  <c r="K102" i="12" s="1"/>
  <c r="L102" i="12" s="1"/>
  <c r="M102" i="12" s="1"/>
  <c r="N102" i="12" s="1"/>
  <c r="O102" i="12" s="1"/>
  <c r="P102" i="12" s="1"/>
  <c r="Q102" i="12" s="1"/>
  <c r="B101" i="12"/>
  <c r="C101" i="12" s="1"/>
  <c r="D101" i="12" s="1"/>
  <c r="E101" i="12" s="1"/>
  <c r="F101" i="12" s="1"/>
  <c r="G101" i="12" s="1"/>
  <c r="H101" i="12" s="1"/>
  <c r="I101" i="12" s="1"/>
  <c r="J101" i="12" s="1"/>
  <c r="K101" i="12" s="1"/>
  <c r="L101" i="12" s="1"/>
  <c r="M101" i="12" s="1"/>
  <c r="N101" i="12" s="1"/>
  <c r="O101" i="12" s="1"/>
  <c r="P101" i="12" s="1"/>
  <c r="Q101" i="12" s="1"/>
  <c r="B100" i="12"/>
  <c r="C100" i="12" s="1"/>
  <c r="D100" i="12" s="1"/>
  <c r="E100" i="12" s="1"/>
  <c r="F100" i="12" s="1"/>
  <c r="G100" i="12" s="1"/>
  <c r="H100" i="12" s="1"/>
  <c r="I100" i="12" s="1"/>
  <c r="J100" i="12" s="1"/>
  <c r="K100" i="12" s="1"/>
  <c r="L100" i="12" s="1"/>
  <c r="M100" i="12" s="1"/>
  <c r="N100" i="12" s="1"/>
  <c r="O100" i="12" s="1"/>
  <c r="P100" i="12" s="1"/>
  <c r="Q100" i="12" s="1"/>
  <c r="B99" i="12"/>
  <c r="C99" i="12" s="1"/>
  <c r="D99" i="12" s="1"/>
  <c r="E99" i="12" s="1"/>
  <c r="F99" i="12" s="1"/>
  <c r="G99" i="12" s="1"/>
  <c r="H99" i="12" s="1"/>
  <c r="I99" i="12" s="1"/>
  <c r="J99" i="12" s="1"/>
  <c r="K99" i="12" s="1"/>
  <c r="L99" i="12" s="1"/>
  <c r="M99" i="12" s="1"/>
  <c r="N99" i="12" s="1"/>
  <c r="O99" i="12" s="1"/>
  <c r="P99" i="12" s="1"/>
  <c r="Q99" i="12" s="1"/>
  <c r="B98" i="12"/>
  <c r="C98" i="12" s="1"/>
  <c r="D98" i="12" s="1"/>
  <c r="E98" i="12" s="1"/>
  <c r="F98" i="12" s="1"/>
  <c r="G98" i="12" s="1"/>
  <c r="H98" i="12" s="1"/>
  <c r="I98" i="12" s="1"/>
  <c r="J98" i="12" s="1"/>
  <c r="K98" i="12" s="1"/>
  <c r="L98" i="12" s="1"/>
  <c r="M98" i="12" s="1"/>
  <c r="N98" i="12" s="1"/>
  <c r="O98" i="12" s="1"/>
  <c r="P98" i="12" s="1"/>
  <c r="Q98" i="12" s="1"/>
  <c r="B97" i="12"/>
  <c r="C97" i="12" s="1"/>
  <c r="D97" i="12" s="1"/>
  <c r="E97" i="12" s="1"/>
  <c r="F97" i="12" s="1"/>
  <c r="G97" i="12" s="1"/>
  <c r="H97" i="12" s="1"/>
  <c r="I97" i="12" s="1"/>
  <c r="J97" i="12" s="1"/>
  <c r="K97" i="12" s="1"/>
  <c r="L97" i="12" s="1"/>
  <c r="M97" i="12" s="1"/>
  <c r="N97" i="12" s="1"/>
  <c r="O97" i="12" s="1"/>
  <c r="P97" i="12" s="1"/>
  <c r="Q97" i="12" s="1"/>
  <c r="B96" i="12"/>
  <c r="C96" i="12" s="1"/>
  <c r="D96" i="12" s="1"/>
  <c r="E96" i="12" s="1"/>
  <c r="F96" i="12" s="1"/>
  <c r="G96" i="12" s="1"/>
  <c r="H96" i="12" s="1"/>
  <c r="I96" i="12" s="1"/>
  <c r="J96" i="12" s="1"/>
  <c r="K96" i="12" s="1"/>
  <c r="L96" i="12" s="1"/>
  <c r="M96" i="12" s="1"/>
  <c r="N96" i="12" s="1"/>
  <c r="O96" i="12" s="1"/>
  <c r="P96" i="12" s="1"/>
  <c r="Q96" i="12" s="1"/>
  <c r="B95" i="12"/>
  <c r="C95" i="12" s="1"/>
  <c r="D95" i="12" s="1"/>
  <c r="E95" i="12" s="1"/>
  <c r="F95" i="12" s="1"/>
  <c r="G95" i="12" s="1"/>
  <c r="H95" i="12" s="1"/>
  <c r="I95" i="12" s="1"/>
  <c r="J95" i="12" s="1"/>
  <c r="K95" i="12" s="1"/>
  <c r="L95" i="12" s="1"/>
  <c r="M95" i="12" s="1"/>
  <c r="N95" i="12" s="1"/>
  <c r="O95" i="12" s="1"/>
  <c r="P95" i="12" s="1"/>
  <c r="Q95" i="12" s="1"/>
  <c r="B94" i="12"/>
  <c r="C94" i="12" s="1"/>
  <c r="D94" i="12" s="1"/>
  <c r="E94" i="12" s="1"/>
  <c r="F94" i="12" s="1"/>
  <c r="G94" i="12" s="1"/>
  <c r="H94" i="12" s="1"/>
  <c r="I94" i="12" s="1"/>
  <c r="J94" i="12" s="1"/>
  <c r="K94" i="12" s="1"/>
  <c r="L94" i="12" s="1"/>
  <c r="M94" i="12" s="1"/>
  <c r="N94" i="12" s="1"/>
  <c r="O94" i="12" s="1"/>
  <c r="P94" i="12" s="1"/>
  <c r="Q94" i="12" s="1"/>
  <c r="B93" i="12"/>
  <c r="C93" i="12" s="1"/>
  <c r="D93" i="12" s="1"/>
  <c r="E93" i="12" s="1"/>
  <c r="F93" i="12" s="1"/>
  <c r="G93" i="12" s="1"/>
  <c r="H93" i="12" s="1"/>
  <c r="I93" i="12" s="1"/>
  <c r="J93" i="12" s="1"/>
  <c r="K93" i="12" s="1"/>
  <c r="L93" i="12" s="1"/>
  <c r="M93" i="12" s="1"/>
  <c r="N93" i="12" s="1"/>
  <c r="O93" i="12" s="1"/>
  <c r="P93" i="12" s="1"/>
  <c r="Q93" i="12" s="1"/>
  <c r="B92" i="12"/>
  <c r="C92" i="12" s="1"/>
  <c r="D92" i="12" s="1"/>
  <c r="E92" i="12" s="1"/>
  <c r="F92" i="12" s="1"/>
  <c r="G92" i="12" s="1"/>
  <c r="H92" i="12" s="1"/>
  <c r="I92" i="12" s="1"/>
  <c r="J92" i="12" s="1"/>
  <c r="K92" i="12" s="1"/>
  <c r="L92" i="12" s="1"/>
  <c r="M92" i="12" s="1"/>
  <c r="N92" i="12" s="1"/>
  <c r="O92" i="12" s="1"/>
  <c r="P92" i="12" s="1"/>
  <c r="Q92" i="12" s="1"/>
  <c r="B91" i="12"/>
  <c r="C91" i="12" s="1"/>
  <c r="D91" i="12" s="1"/>
  <c r="E91" i="12" s="1"/>
  <c r="F91" i="12" s="1"/>
  <c r="G91" i="12" s="1"/>
  <c r="H91" i="12" s="1"/>
  <c r="I91" i="12" s="1"/>
  <c r="J91" i="12" s="1"/>
  <c r="K91" i="12" s="1"/>
  <c r="L91" i="12" s="1"/>
  <c r="M91" i="12" s="1"/>
  <c r="N91" i="12" s="1"/>
  <c r="O91" i="12" s="1"/>
  <c r="P91" i="12" s="1"/>
  <c r="Q91" i="12" s="1"/>
  <c r="B90" i="12"/>
  <c r="C90" i="12" s="1"/>
  <c r="D90" i="12" s="1"/>
  <c r="E90" i="12" s="1"/>
  <c r="F90" i="12" s="1"/>
  <c r="G90" i="12" s="1"/>
  <c r="H90" i="12" s="1"/>
  <c r="I90" i="12" s="1"/>
  <c r="J90" i="12" s="1"/>
  <c r="K90" i="12" s="1"/>
  <c r="L90" i="12" s="1"/>
  <c r="M90" i="12" s="1"/>
  <c r="N90" i="12" s="1"/>
  <c r="O90" i="12" s="1"/>
  <c r="P90" i="12" s="1"/>
  <c r="Q90" i="12" s="1"/>
  <c r="B89" i="12"/>
  <c r="C89" i="12" s="1"/>
  <c r="D89" i="12" s="1"/>
  <c r="E89" i="12" s="1"/>
  <c r="F89" i="12" s="1"/>
  <c r="G89" i="12" s="1"/>
  <c r="H89" i="12" s="1"/>
  <c r="I89" i="12" s="1"/>
  <c r="J89" i="12" s="1"/>
  <c r="K89" i="12" s="1"/>
  <c r="L89" i="12" s="1"/>
  <c r="M89" i="12" s="1"/>
  <c r="N89" i="12" s="1"/>
  <c r="O89" i="12" s="1"/>
  <c r="P89" i="12" s="1"/>
  <c r="Q89" i="12" s="1"/>
  <c r="B88" i="12"/>
  <c r="C88" i="12" s="1"/>
  <c r="D88" i="12" s="1"/>
  <c r="E88" i="12" s="1"/>
  <c r="F88" i="12" s="1"/>
  <c r="G88" i="12" s="1"/>
  <c r="H88" i="12" s="1"/>
  <c r="I88" i="12" s="1"/>
  <c r="J88" i="12" s="1"/>
  <c r="K88" i="12" s="1"/>
  <c r="L88" i="12" s="1"/>
  <c r="M88" i="12" s="1"/>
  <c r="N88" i="12" s="1"/>
  <c r="O88" i="12" s="1"/>
  <c r="P88" i="12" s="1"/>
  <c r="Q88" i="12" s="1"/>
  <c r="B87" i="12"/>
  <c r="C87" i="12" s="1"/>
  <c r="D87" i="12" s="1"/>
  <c r="E87" i="12" s="1"/>
  <c r="F87" i="12" s="1"/>
  <c r="G87" i="12" s="1"/>
  <c r="H87" i="12" s="1"/>
  <c r="I87" i="12" s="1"/>
  <c r="J87" i="12" s="1"/>
  <c r="K87" i="12" s="1"/>
  <c r="L87" i="12" s="1"/>
  <c r="M87" i="12" s="1"/>
  <c r="N87" i="12" s="1"/>
  <c r="O87" i="12" s="1"/>
  <c r="P87" i="12" s="1"/>
  <c r="Q87" i="12" s="1"/>
  <c r="B86" i="12"/>
  <c r="C86" i="12" s="1"/>
  <c r="D86" i="12" s="1"/>
  <c r="E86" i="12" s="1"/>
  <c r="F86" i="12" s="1"/>
  <c r="G86" i="12" s="1"/>
  <c r="H86" i="12" s="1"/>
  <c r="I86" i="12" s="1"/>
  <c r="J86" i="12" s="1"/>
  <c r="K86" i="12" s="1"/>
  <c r="L86" i="12" s="1"/>
  <c r="M86" i="12" s="1"/>
  <c r="N86" i="12" s="1"/>
  <c r="O86" i="12" s="1"/>
  <c r="P86" i="12" s="1"/>
  <c r="Q86" i="12" s="1"/>
  <c r="B85" i="12"/>
  <c r="C85" i="12" s="1"/>
  <c r="D85" i="12" s="1"/>
  <c r="E85" i="12" s="1"/>
  <c r="F85" i="12" s="1"/>
  <c r="G85" i="12" s="1"/>
  <c r="H85" i="12" s="1"/>
  <c r="I85" i="12" s="1"/>
  <c r="J85" i="12" s="1"/>
  <c r="K85" i="12" s="1"/>
  <c r="L85" i="12" s="1"/>
  <c r="M85" i="12" s="1"/>
  <c r="N85" i="12" s="1"/>
  <c r="O85" i="12" s="1"/>
  <c r="P85" i="12" s="1"/>
  <c r="Q85" i="12" s="1"/>
  <c r="B58" i="12"/>
  <c r="B57" i="12"/>
  <c r="B56" i="12"/>
  <c r="B55" i="12"/>
  <c r="B54" i="12"/>
  <c r="B53" i="12"/>
  <c r="B52" i="12"/>
  <c r="B51" i="12"/>
  <c r="B50" i="12"/>
  <c r="B49" i="12"/>
  <c r="B48" i="12"/>
  <c r="B47" i="12"/>
  <c r="B46" i="12"/>
  <c r="B45" i="12"/>
  <c r="B44" i="12"/>
  <c r="B43" i="12"/>
  <c r="B42" i="12"/>
  <c r="B41" i="12"/>
  <c r="B40" i="12"/>
  <c r="B39" i="12"/>
  <c r="B38" i="12"/>
  <c r="B37" i="12"/>
  <c r="B36" i="12"/>
  <c r="B35" i="12"/>
  <c r="B34" i="12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P18" i="12"/>
  <c r="N18" i="12"/>
  <c r="L18" i="12"/>
  <c r="J18" i="12"/>
  <c r="D20" i="12"/>
  <c r="K6" i="12"/>
  <c r="I20" i="12" s="1"/>
  <c r="B125" i="11"/>
  <c r="C125" i="11" s="1"/>
  <c r="D125" i="11" s="1"/>
  <c r="E125" i="11" s="1"/>
  <c r="F125" i="11" s="1"/>
  <c r="G125" i="11" s="1"/>
  <c r="H125" i="11" s="1"/>
  <c r="I125" i="11" s="1"/>
  <c r="J125" i="11" s="1"/>
  <c r="K125" i="11" s="1"/>
  <c r="L125" i="11" s="1"/>
  <c r="M125" i="11" s="1"/>
  <c r="N125" i="11" s="1"/>
  <c r="O125" i="11" s="1"/>
  <c r="P125" i="11" s="1"/>
  <c r="Q125" i="11" s="1"/>
  <c r="B124" i="11"/>
  <c r="C124" i="11" s="1"/>
  <c r="D124" i="11" s="1"/>
  <c r="E124" i="11" s="1"/>
  <c r="F124" i="11" s="1"/>
  <c r="G124" i="11" s="1"/>
  <c r="H124" i="11" s="1"/>
  <c r="I124" i="11" s="1"/>
  <c r="J124" i="11" s="1"/>
  <c r="K124" i="11" s="1"/>
  <c r="L124" i="11" s="1"/>
  <c r="M124" i="11" s="1"/>
  <c r="N124" i="11" s="1"/>
  <c r="O124" i="11" s="1"/>
  <c r="P124" i="11" s="1"/>
  <c r="Q124" i="11" s="1"/>
  <c r="B123" i="11"/>
  <c r="C123" i="11" s="1"/>
  <c r="D123" i="11" s="1"/>
  <c r="E123" i="11" s="1"/>
  <c r="F123" i="11" s="1"/>
  <c r="G123" i="11" s="1"/>
  <c r="H123" i="11" s="1"/>
  <c r="I123" i="11" s="1"/>
  <c r="J123" i="11" s="1"/>
  <c r="K123" i="11" s="1"/>
  <c r="L123" i="11" s="1"/>
  <c r="M123" i="11" s="1"/>
  <c r="N123" i="11" s="1"/>
  <c r="O123" i="11" s="1"/>
  <c r="P123" i="11" s="1"/>
  <c r="Q123" i="11" s="1"/>
  <c r="B122" i="11"/>
  <c r="C122" i="11" s="1"/>
  <c r="D122" i="11" s="1"/>
  <c r="E122" i="11" s="1"/>
  <c r="F122" i="11" s="1"/>
  <c r="G122" i="11" s="1"/>
  <c r="H122" i="11" s="1"/>
  <c r="I122" i="11" s="1"/>
  <c r="J122" i="11" s="1"/>
  <c r="K122" i="11" s="1"/>
  <c r="L122" i="11" s="1"/>
  <c r="M122" i="11" s="1"/>
  <c r="N122" i="11" s="1"/>
  <c r="O122" i="11" s="1"/>
  <c r="P122" i="11" s="1"/>
  <c r="Q122" i="11" s="1"/>
  <c r="B121" i="11"/>
  <c r="C121" i="11" s="1"/>
  <c r="D121" i="11" s="1"/>
  <c r="E121" i="11" s="1"/>
  <c r="F121" i="11" s="1"/>
  <c r="G121" i="11" s="1"/>
  <c r="H121" i="11" s="1"/>
  <c r="I121" i="11" s="1"/>
  <c r="J121" i="11" s="1"/>
  <c r="K121" i="11" s="1"/>
  <c r="L121" i="11" s="1"/>
  <c r="M121" i="11" s="1"/>
  <c r="N121" i="11" s="1"/>
  <c r="O121" i="11" s="1"/>
  <c r="P121" i="11" s="1"/>
  <c r="Q121" i="11" s="1"/>
  <c r="B120" i="11"/>
  <c r="C120" i="11" s="1"/>
  <c r="D120" i="11" s="1"/>
  <c r="E120" i="11" s="1"/>
  <c r="F120" i="11" s="1"/>
  <c r="G120" i="11" s="1"/>
  <c r="H120" i="11" s="1"/>
  <c r="I120" i="11" s="1"/>
  <c r="J120" i="11" s="1"/>
  <c r="K120" i="11" s="1"/>
  <c r="L120" i="11" s="1"/>
  <c r="M120" i="11" s="1"/>
  <c r="N120" i="11" s="1"/>
  <c r="O120" i="11" s="1"/>
  <c r="P120" i="11" s="1"/>
  <c r="Q120" i="11" s="1"/>
  <c r="B119" i="11"/>
  <c r="C119" i="11" s="1"/>
  <c r="D119" i="11" s="1"/>
  <c r="E119" i="11" s="1"/>
  <c r="F119" i="11" s="1"/>
  <c r="G119" i="11" s="1"/>
  <c r="H119" i="11" s="1"/>
  <c r="I119" i="11" s="1"/>
  <c r="J119" i="11" s="1"/>
  <c r="K119" i="11" s="1"/>
  <c r="L119" i="11" s="1"/>
  <c r="M119" i="11" s="1"/>
  <c r="N119" i="11" s="1"/>
  <c r="O119" i="11" s="1"/>
  <c r="P119" i="11" s="1"/>
  <c r="Q119" i="11" s="1"/>
  <c r="B118" i="11"/>
  <c r="C118" i="11" s="1"/>
  <c r="D118" i="11" s="1"/>
  <c r="E118" i="11" s="1"/>
  <c r="F118" i="11" s="1"/>
  <c r="G118" i="11" s="1"/>
  <c r="H118" i="11" s="1"/>
  <c r="I118" i="11" s="1"/>
  <c r="J118" i="11" s="1"/>
  <c r="K118" i="11" s="1"/>
  <c r="L118" i="11" s="1"/>
  <c r="M118" i="11" s="1"/>
  <c r="N118" i="11" s="1"/>
  <c r="O118" i="11" s="1"/>
  <c r="P118" i="11" s="1"/>
  <c r="Q118" i="11" s="1"/>
  <c r="B117" i="11"/>
  <c r="C117" i="11" s="1"/>
  <c r="D117" i="11" s="1"/>
  <c r="E117" i="11" s="1"/>
  <c r="F117" i="11" s="1"/>
  <c r="G117" i="11" s="1"/>
  <c r="H117" i="11" s="1"/>
  <c r="I117" i="11" s="1"/>
  <c r="J117" i="11" s="1"/>
  <c r="K117" i="11" s="1"/>
  <c r="L117" i="11" s="1"/>
  <c r="M117" i="11" s="1"/>
  <c r="N117" i="11" s="1"/>
  <c r="O117" i="11" s="1"/>
  <c r="P117" i="11" s="1"/>
  <c r="Q117" i="11" s="1"/>
  <c r="B116" i="11"/>
  <c r="C116" i="11" s="1"/>
  <c r="D116" i="11" s="1"/>
  <c r="E116" i="11" s="1"/>
  <c r="F116" i="11" s="1"/>
  <c r="G116" i="11" s="1"/>
  <c r="H116" i="11" s="1"/>
  <c r="I116" i="11" s="1"/>
  <c r="J116" i="11" s="1"/>
  <c r="K116" i="11" s="1"/>
  <c r="L116" i="11" s="1"/>
  <c r="M116" i="11" s="1"/>
  <c r="N116" i="11" s="1"/>
  <c r="O116" i="11" s="1"/>
  <c r="P116" i="11" s="1"/>
  <c r="Q116" i="11" s="1"/>
  <c r="B115" i="11"/>
  <c r="C115" i="11" s="1"/>
  <c r="D115" i="11" s="1"/>
  <c r="E115" i="11" s="1"/>
  <c r="F115" i="11" s="1"/>
  <c r="G115" i="11" s="1"/>
  <c r="H115" i="11" s="1"/>
  <c r="I115" i="11" s="1"/>
  <c r="J115" i="11" s="1"/>
  <c r="K115" i="11" s="1"/>
  <c r="L115" i="11" s="1"/>
  <c r="M115" i="11" s="1"/>
  <c r="N115" i="11" s="1"/>
  <c r="O115" i="11" s="1"/>
  <c r="P115" i="11" s="1"/>
  <c r="Q115" i="11" s="1"/>
  <c r="B114" i="11"/>
  <c r="C114" i="11" s="1"/>
  <c r="D114" i="11" s="1"/>
  <c r="E114" i="11" s="1"/>
  <c r="F114" i="11" s="1"/>
  <c r="G114" i="11" s="1"/>
  <c r="H114" i="11" s="1"/>
  <c r="I114" i="11" s="1"/>
  <c r="J114" i="11" s="1"/>
  <c r="K114" i="11" s="1"/>
  <c r="L114" i="11" s="1"/>
  <c r="M114" i="11" s="1"/>
  <c r="N114" i="11" s="1"/>
  <c r="O114" i="11" s="1"/>
  <c r="P114" i="11" s="1"/>
  <c r="Q114" i="11" s="1"/>
  <c r="B113" i="11"/>
  <c r="C113" i="11" s="1"/>
  <c r="D113" i="11" s="1"/>
  <c r="E113" i="11" s="1"/>
  <c r="F113" i="11" s="1"/>
  <c r="G113" i="11" s="1"/>
  <c r="H113" i="11" s="1"/>
  <c r="I113" i="11" s="1"/>
  <c r="J113" i="11" s="1"/>
  <c r="K113" i="11" s="1"/>
  <c r="L113" i="11" s="1"/>
  <c r="M113" i="11" s="1"/>
  <c r="N113" i="11" s="1"/>
  <c r="O113" i="11" s="1"/>
  <c r="P113" i="11" s="1"/>
  <c r="Q113" i="11" s="1"/>
  <c r="B112" i="11"/>
  <c r="C112" i="11" s="1"/>
  <c r="D112" i="11" s="1"/>
  <c r="E112" i="11" s="1"/>
  <c r="F112" i="11" s="1"/>
  <c r="G112" i="11" s="1"/>
  <c r="H112" i="11" s="1"/>
  <c r="I112" i="11" s="1"/>
  <c r="J112" i="11" s="1"/>
  <c r="K112" i="11" s="1"/>
  <c r="L112" i="11" s="1"/>
  <c r="M112" i="11" s="1"/>
  <c r="N112" i="11" s="1"/>
  <c r="O112" i="11" s="1"/>
  <c r="P112" i="11" s="1"/>
  <c r="Q112" i="11" s="1"/>
  <c r="B111" i="11"/>
  <c r="C111" i="11" s="1"/>
  <c r="D111" i="11" s="1"/>
  <c r="E111" i="11" s="1"/>
  <c r="F111" i="11" s="1"/>
  <c r="G111" i="11" s="1"/>
  <c r="H111" i="11" s="1"/>
  <c r="I111" i="11" s="1"/>
  <c r="J111" i="11" s="1"/>
  <c r="K111" i="11" s="1"/>
  <c r="L111" i="11" s="1"/>
  <c r="M111" i="11" s="1"/>
  <c r="N111" i="11" s="1"/>
  <c r="O111" i="11" s="1"/>
  <c r="P111" i="11" s="1"/>
  <c r="Q111" i="11" s="1"/>
  <c r="B110" i="11"/>
  <c r="C110" i="11" s="1"/>
  <c r="D110" i="11" s="1"/>
  <c r="E110" i="11" s="1"/>
  <c r="F110" i="11" s="1"/>
  <c r="G110" i="11" s="1"/>
  <c r="H110" i="11" s="1"/>
  <c r="I110" i="11" s="1"/>
  <c r="J110" i="11" s="1"/>
  <c r="K110" i="11" s="1"/>
  <c r="L110" i="11" s="1"/>
  <c r="M110" i="11" s="1"/>
  <c r="N110" i="11" s="1"/>
  <c r="O110" i="11" s="1"/>
  <c r="P110" i="11" s="1"/>
  <c r="Q110" i="11" s="1"/>
  <c r="B109" i="11"/>
  <c r="C109" i="11" s="1"/>
  <c r="D109" i="11" s="1"/>
  <c r="E109" i="11" s="1"/>
  <c r="F109" i="11" s="1"/>
  <c r="G109" i="11" s="1"/>
  <c r="H109" i="11" s="1"/>
  <c r="I109" i="11" s="1"/>
  <c r="J109" i="11" s="1"/>
  <c r="K109" i="11" s="1"/>
  <c r="L109" i="11" s="1"/>
  <c r="M109" i="11" s="1"/>
  <c r="N109" i="11" s="1"/>
  <c r="O109" i="11" s="1"/>
  <c r="P109" i="11" s="1"/>
  <c r="Q109" i="11" s="1"/>
  <c r="B108" i="11"/>
  <c r="C108" i="11" s="1"/>
  <c r="D108" i="11" s="1"/>
  <c r="E108" i="11" s="1"/>
  <c r="F108" i="11" s="1"/>
  <c r="G108" i="11" s="1"/>
  <c r="H108" i="11" s="1"/>
  <c r="I108" i="11" s="1"/>
  <c r="J108" i="11" s="1"/>
  <c r="K108" i="11" s="1"/>
  <c r="L108" i="11" s="1"/>
  <c r="M108" i="11" s="1"/>
  <c r="N108" i="11" s="1"/>
  <c r="O108" i="11" s="1"/>
  <c r="P108" i="11" s="1"/>
  <c r="Q108" i="11" s="1"/>
  <c r="B107" i="11"/>
  <c r="C107" i="11" s="1"/>
  <c r="D107" i="11" s="1"/>
  <c r="E107" i="11" s="1"/>
  <c r="F107" i="11" s="1"/>
  <c r="G107" i="11" s="1"/>
  <c r="H107" i="11" s="1"/>
  <c r="I107" i="11" s="1"/>
  <c r="J107" i="11" s="1"/>
  <c r="K107" i="11" s="1"/>
  <c r="L107" i="11" s="1"/>
  <c r="M107" i="11" s="1"/>
  <c r="N107" i="11" s="1"/>
  <c r="O107" i="11" s="1"/>
  <c r="P107" i="11" s="1"/>
  <c r="Q107" i="11" s="1"/>
  <c r="B106" i="11"/>
  <c r="C106" i="11" s="1"/>
  <c r="D106" i="11" s="1"/>
  <c r="E106" i="11" s="1"/>
  <c r="F106" i="11" s="1"/>
  <c r="G106" i="11" s="1"/>
  <c r="H106" i="11" s="1"/>
  <c r="I106" i="11" s="1"/>
  <c r="J106" i="11" s="1"/>
  <c r="K106" i="11" s="1"/>
  <c r="L106" i="11" s="1"/>
  <c r="M106" i="11" s="1"/>
  <c r="N106" i="11" s="1"/>
  <c r="O106" i="11" s="1"/>
  <c r="P106" i="11" s="1"/>
  <c r="Q106" i="11" s="1"/>
  <c r="B105" i="11"/>
  <c r="C105" i="11" s="1"/>
  <c r="D105" i="11" s="1"/>
  <c r="E105" i="11" s="1"/>
  <c r="F105" i="11" s="1"/>
  <c r="G105" i="11" s="1"/>
  <c r="H105" i="11" s="1"/>
  <c r="I105" i="11" s="1"/>
  <c r="J105" i="11" s="1"/>
  <c r="K105" i="11" s="1"/>
  <c r="L105" i="11" s="1"/>
  <c r="M105" i="11" s="1"/>
  <c r="N105" i="11" s="1"/>
  <c r="O105" i="11" s="1"/>
  <c r="P105" i="11" s="1"/>
  <c r="Q105" i="11" s="1"/>
  <c r="B104" i="11"/>
  <c r="C104" i="11" s="1"/>
  <c r="D104" i="11" s="1"/>
  <c r="E104" i="11" s="1"/>
  <c r="F104" i="11" s="1"/>
  <c r="G104" i="11" s="1"/>
  <c r="H104" i="11" s="1"/>
  <c r="I104" i="11" s="1"/>
  <c r="J104" i="11" s="1"/>
  <c r="K104" i="11" s="1"/>
  <c r="L104" i="11" s="1"/>
  <c r="M104" i="11" s="1"/>
  <c r="N104" i="11" s="1"/>
  <c r="O104" i="11" s="1"/>
  <c r="P104" i="11" s="1"/>
  <c r="Q104" i="11" s="1"/>
  <c r="B103" i="11"/>
  <c r="C103" i="11" s="1"/>
  <c r="D103" i="11" s="1"/>
  <c r="E103" i="11" s="1"/>
  <c r="F103" i="11" s="1"/>
  <c r="G103" i="11" s="1"/>
  <c r="H103" i="11" s="1"/>
  <c r="I103" i="11" s="1"/>
  <c r="J103" i="11" s="1"/>
  <c r="K103" i="11" s="1"/>
  <c r="L103" i="11" s="1"/>
  <c r="M103" i="11" s="1"/>
  <c r="N103" i="11" s="1"/>
  <c r="O103" i="11" s="1"/>
  <c r="P103" i="11" s="1"/>
  <c r="Q103" i="11" s="1"/>
  <c r="B102" i="11"/>
  <c r="C102" i="11" s="1"/>
  <c r="D102" i="11" s="1"/>
  <c r="E102" i="11" s="1"/>
  <c r="F102" i="11" s="1"/>
  <c r="G102" i="11" s="1"/>
  <c r="H102" i="11" s="1"/>
  <c r="I102" i="11" s="1"/>
  <c r="J102" i="11" s="1"/>
  <c r="K102" i="11" s="1"/>
  <c r="L102" i="11" s="1"/>
  <c r="M102" i="11" s="1"/>
  <c r="N102" i="11" s="1"/>
  <c r="O102" i="11" s="1"/>
  <c r="P102" i="11" s="1"/>
  <c r="Q102" i="11" s="1"/>
  <c r="B101" i="11"/>
  <c r="C101" i="11" s="1"/>
  <c r="D101" i="11" s="1"/>
  <c r="E101" i="11" s="1"/>
  <c r="F101" i="11" s="1"/>
  <c r="G101" i="11" s="1"/>
  <c r="H101" i="11" s="1"/>
  <c r="I101" i="11" s="1"/>
  <c r="J101" i="11" s="1"/>
  <c r="K101" i="11" s="1"/>
  <c r="L101" i="11" s="1"/>
  <c r="M101" i="11" s="1"/>
  <c r="N101" i="11" s="1"/>
  <c r="O101" i="11" s="1"/>
  <c r="P101" i="11" s="1"/>
  <c r="Q101" i="11" s="1"/>
  <c r="B100" i="11"/>
  <c r="C100" i="11" s="1"/>
  <c r="D100" i="11" s="1"/>
  <c r="E100" i="11" s="1"/>
  <c r="F100" i="11" s="1"/>
  <c r="G100" i="11" s="1"/>
  <c r="H100" i="11" s="1"/>
  <c r="I100" i="11" s="1"/>
  <c r="J100" i="11" s="1"/>
  <c r="K100" i="11" s="1"/>
  <c r="L100" i="11" s="1"/>
  <c r="M100" i="11" s="1"/>
  <c r="N100" i="11" s="1"/>
  <c r="O100" i="11" s="1"/>
  <c r="P100" i="11" s="1"/>
  <c r="Q100" i="11" s="1"/>
  <c r="B99" i="11"/>
  <c r="C99" i="11" s="1"/>
  <c r="D99" i="11" s="1"/>
  <c r="E99" i="11" s="1"/>
  <c r="F99" i="11" s="1"/>
  <c r="G99" i="11" s="1"/>
  <c r="H99" i="11" s="1"/>
  <c r="I99" i="11" s="1"/>
  <c r="J99" i="11" s="1"/>
  <c r="K99" i="11" s="1"/>
  <c r="L99" i="11" s="1"/>
  <c r="M99" i="11" s="1"/>
  <c r="N99" i="11" s="1"/>
  <c r="O99" i="11" s="1"/>
  <c r="P99" i="11" s="1"/>
  <c r="Q99" i="11" s="1"/>
  <c r="B98" i="11"/>
  <c r="C98" i="11" s="1"/>
  <c r="D98" i="11" s="1"/>
  <c r="E98" i="11" s="1"/>
  <c r="F98" i="11" s="1"/>
  <c r="G98" i="11" s="1"/>
  <c r="H98" i="11" s="1"/>
  <c r="I98" i="11" s="1"/>
  <c r="J98" i="11" s="1"/>
  <c r="K98" i="11" s="1"/>
  <c r="L98" i="11" s="1"/>
  <c r="M98" i="11" s="1"/>
  <c r="N98" i="11" s="1"/>
  <c r="O98" i="11" s="1"/>
  <c r="P98" i="11" s="1"/>
  <c r="Q98" i="11" s="1"/>
  <c r="B97" i="11"/>
  <c r="C97" i="11" s="1"/>
  <c r="D97" i="11" s="1"/>
  <c r="E97" i="11" s="1"/>
  <c r="F97" i="11" s="1"/>
  <c r="G97" i="11" s="1"/>
  <c r="H97" i="11" s="1"/>
  <c r="I97" i="11" s="1"/>
  <c r="J97" i="11" s="1"/>
  <c r="K97" i="11" s="1"/>
  <c r="L97" i="11" s="1"/>
  <c r="M97" i="11" s="1"/>
  <c r="N97" i="11" s="1"/>
  <c r="O97" i="11" s="1"/>
  <c r="P97" i="11" s="1"/>
  <c r="Q97" i="11" s="1"/>
  <c r="B96" i="11"/>
  <c r="C96" i="11" s="1"/>
  <c r="D96" i="11" s="1"/>
  <c r="E96" i="11" s="1"/>
  <c r="F96" i="11" s="1"/>
  <c r="G96" i="11" s="1"/>
  <c r="H96" i="11" s="1"/>
  <c r="I96" i="11" s="1"/>
  <c r="J96" i="11" s="1"/>
  <c r="K96" i="11" s="1"/>
  <c r="L96" i="11" s="1"/>
  <c r="M96" i="11" s="1"/>
  <c r="N96" i="11" s="1"/>
  <c r="O96" i="11" s="1"/>
  <c r="P96" i="11" s="1"/>
  <c r="Q96" i="11" s="1"/>
  <c r="B95" i="11"/>
  <c r="C95" i="11" s="1"/>
  <c r="D95" i="11" s="1"/>
  <c r="E95" i="11" s="1"/>
  <c r="F95" i="11" s="1"/>
  <c r="G95" i="11" s="1"/>
  <c r="H95" i="11" s="1"/>
  <c r="I95" i="11" s="1"/>
  <c r="J95" i="11" s="1"/>
  <c r="K95" i="11" s="1"/>
  <c r="L95" i="11" s="1"/>
  <c r="M95" i="11" s="1"/>
  <c r="N95" i="11" s="1"/>
  <c r="O95" i="11" s="1"/>
  <c r="P95" i="11" s="1"/>
  <c r="Q95" i="11" s="1"/>
  <c r="B94" i="11"/>
  <c r="C94" i="11" s="1"/>
  <c r="D94" i="11" s="1"/>
  <c r="E94" i="11" s="1"/>
  <c r="F94" i="11" s="1"/>
  <c r="G94" i="11" s="1"/>
  <c r="H94" i="11" s="1"/>
  <c r="I94" i="11" s="1"/>
  <c r="J94" i="11" s="1"/>
  <c r="K94" i="11" s="1"/>
  <c r="L94" i="11" s="1"/>
  <c r="M94" i="11" s="1"/>
  <c r="N94" i="11" s="1"/>
  <c r="O94" i="11" s="1"/>
  <c r="P94" i="11" s="1"/>
  <c r="Q94" i="11" s="1"/>
  <c r="B93" i="11"/>
  <c r="C93" i="11" s="1"/>
  <c r="D93" i="11" s="1"/>
  <c r="E93" i="11" s="1"/>
  <c r="F93" i="11" s="1"/>
  <c r="G93" i="11" s="1"/>
  <c r="H93" i="11" s="1"/>
  <c r="I93" i="11" s="1"/>
  <c r="J93" i="11" s="1"/>
  <c r="K93" i="11" s="1"/>
  <c r="L93" i="11" s="1"/>
  <c r="M93" i="11" s="1"/>
  <c r="N93" i="11" s="1"/>
  <c r="O93" i="11" s="1"/>
  <c r="P93" i="11" s="1"/>
  <c r="Q93" i="11" s="1"/>
  <c r="B92" i="11"/>
  <c r="C92" i="11" s="1"/>
  <c r="D92" i="11" s="1"/>
  <c r="E92" i="11" s="1"/>
  <c r="F92" i="11" s="1"/>
  <c r="G92" i="11" s="1"/>
  <c r="H92" i="11" s="1"/>
  <c r="I92" i="11" s="1"/>
  <c r="J92" i="11" s="1"/>
  <c r="K92" i="11" s="1"/>
  <c r="L92" i="11" s="1"/>
  <c r="M92" i="11" s="1"/>
  <c r="N92" i="11" s="1"/>
  <c r="O92" i="11" s="1"/>
  <c r="P92" i="11" s="1"/>
  <c r="Q92" i="11" s="1"/>
  <c r="B91" i="11"/>
  <c r="C91" i="11" s="1"/>
  <c r="D91" i="11" s="1"/>
  <c r="E91" i="11" s="1"/>
  <c r="F91" i="11" s="1"/>
  <c r="G91" i="11" s="1"/>
  <c r="H91" i="11" s="1"/>
  <c r="I91" i="11" s="1"/>
  <c r="J91" i="11" s="1"/>
  <c r="K91" i="11" s="1"/>
  <c r="L91" i="11" s="1"/>
  <c r="M91" i="11" s="1"/>
  <c r="N91" i="11" s="1"/>
  <c r="O91" i="11" s="1"/>
  <c r="P91" i="11" s="1"/>
  <c r="Q91" i="11" s="1"/>
  <c r="B90" i="11"/>
  <c r="C90" i="11" s="1"/>
  <c r="D90" i="11" s="1"/>
  <c r="E90" i="11" s="1"/>
  <c r="F90" i="11" s="1"/>
  <c r="G90" i="11" s="1"/>
  <c r="H90" i="11" s="1"/>
  <c r="I90" i="11" s="1"/>
  <c r="J90" i="11" s="1"/>
  <c r="K90" i="11" s="1"/>
  <c r="L90" i="11" s="1"/>
  <c r="M90" i="11" s="1"/>
  <c r="N90" i="11" s="1"/>
  <c r="O90" i="11" s="1"/>
  <c r="P90" i="11" s="1"/>
  <c r="Q90" i="11" s="1"/>
  <c r="B89" i="11"/>
  <c r="C89" i="11" s="1"/>
  <c r="D89" i="11" s="1"/>
  <c r="E89" i="11" s="1"/>
  <c r="F89" i="11" s="1"/>
  <c r="G89" i="11" s="1"/>
  <c r="H89" i="11" s="1"/>
  <c r="I89" i="11" s="1"/>
  <c r="J89" i="11" s="1"/>
  <c r="K89" i="11" s="1"/>
  <c r="L89" i="11" s="1"/>
  <c r="M89" i="11" s="1"/>
  <c r="N89" i="11" s="1"/>
  <c r="O89" i="11" s="1"/>
  <c r="P89" i="11" s="1"/>
  <c r="Q89" i="11" s="1"/>
  <c r="B88" i="11"/>
  <c r="C88" i="11" s="1"/>
  <c r="D88" i="11" s="1"/>
  <c r="E88" i="11" s="1"/>
  <c r="F88" i="11" s="1"/>
  <c r="G88" i="11" s="1"/>
  <c r="H88" i="11" s="1"/>
  <c r="I88" i="11" s="1"/>
  <c r="J88" i="11" s="1"/>
  <c r="K88" i="11" s="1"/>
  <c r="L88" i="11" s="1"/>
  <c r="M88" i="11" s="1"/>
  <c r="N88" i="11" s="1"/>
  <c r="O88" i="11" s="1"/>
  <c r="P88" i="11" s="1"/>
  <c r="Q88" i="11" s="1"/>
  <c r="B87" i="11"/>
  <c r="C87" i="11" s="1"/>
  <c r="D87" i="11" s="1"/>
  <c r="E87" i="11" s="1"/>
  <c r="F87" i="11" s="1"/>
  <c r="G87" i="11" s="1"/>
  <c r="H87" i="11" s="1"/>
  <c r="I87" i="11" s="1"/>
  <c r="J87" i="11" s="1"/>
  <c r="K87" i="11" s="1"/>
  <c r="L87" i="11" s="1"/>
  <c r="M87" i="11" s="1"/>
  <c r="N87" i="11" s="1"/>
  <c r="O87" i="11" s="1"/>
  <c r="P87" i="11" s="1"/>
  <c r="Q87" i="11" s="1"/>
  <c r="B86" i="11"/>
  <c r="C86" i="11" s="1"/>
  <c r="D86" i="11" s="1"/>
  <c r="E86" i="11" s="1"/>
  <c r="F86" i="11" s="1"/>
  <c r="G86" i="11" s="1"/>
  <c r="H86" i="11" s="1"/>
  <c r="I86" i="11" s="1"/>
  <c r="J86" i="11" s="1"/>
  <c r="K86" i="11" s="1"/>
  <c r="L86" i="11" s="1"/>
  <c r="M86" i="11" s="1"/>
  <c r="N86" i="11" s="1"/>
  <c r="O86" i="11" s="1"/>
  <c r="P86" i="11" s="1"/>
  <c r="Q86" i="11" s="1"/>
  <c r="B85" i="11"/>
  <c r="C85" i="11" s="1"/>
  <c r="D85" i="11" s="1"/>
  <c r="E85" i="11" s="1"/>
  <c r="F85" i="11" s="1"/>
  <c r="G85" i="11" s="1"/>
  <c r="H85" i="11" s="1"/>
  <c r="I85" i="11" s="1"/>
  <c r="J85" i="11" s="1"/>
  <c r="K85" i="11" s="1"/>
  <c r="L85" i="11" s="1"/>
  <c r="M85" i="11" s="1"/>
  <c r="N85" i="11" s="1"/>
  <c r="O85" i="11" s="1"/>
  <c r="P85" i="11" s="1"/>
  <c r="Q85" i="11" s="1"/>
  <c r="P58" i="11"/>
  <c r="N58" i="11"/>
  <c r="L58" i="11"/>
  <c r="J58" i="11"/>
  <c r="B58" i="11"/>
  <c r="P57" i="11"/>
  <c r="N57" i="11"/>
  <c r="L57" i="11"/>
  <c r="J57" i="11"/>
  <c r="B57" i="11"/>
  <c r="P56" i="11"/>
  <c r="N56" i="11"/>
  <c r="L56" i="11"/>
  <c r="J56" i="11"/>
  <c r="B56" i="11"/>
  <c r="P55" i="11"/>
  <c r="N55" i="11"/>
  <c r="L55" i="11"/>
  <c r="J55" i="11"/>
  <c r="B55" i="11"/>
  <c r="P54" i="11"/>
  <c r="N54" i="11"/>
  <c r="L54" i="11"/>
  <c r="J54" i="11"/>
  <c r="B54" i="11"/>
  <c r="P53" i="11"/>
  <c r="N53" i="11"/>
  <c r="L53" i="11"/>
  <c r="J53" i="11"/>
  <c r="B53" i="11"/>
  <c r="P52" i="11"/>
  <c r="N52" i="11"/>
  <c r="L52" i="11"/>
  <c r="J52" i="11"/>
  <c r="B52" i="11"/>
  <c r="P51" i="11"/>
  <c r="N51" i="11"/>
  <c r="L51" i="11"/>
  <c r="J51" i="11"/>
  <c r="B51" i="11"/>
  <c r="P50" i="11"/>
  <c r="N50" i="11"/>
  <c r="L50" i="11"/>
  <c r="J50" i="11"/>
  <c r="B50" i="11"/>
  <c r="P49" i="11"/>
  <c r="N49" i="11"/>
  <c r="L49" i="11"/>
  <c r="J49" i="11"/>
  <c r="B49" i="11"/>
  <c r="P48" i="11"/>
  <c r="N48" i="11"/>
  <c r="L48" i="11"/>
  <c r="J48" i="11"/>
  <c r="B48" i="11"/>
  <c r="P47" i="11"/>
  <c r="N47" i="11"/>
  <c r="L47" i="11"/>
  <c r="J47" i="11"/>
  <c r="B47" i="11"/>
  <c r="P46" i="11"/>
  <c r="N46" i="11"/>
  <c r="L46" i="11"/>
  <c r="J46" i="11"/>
  <c r="B46" i="11"/>
  <c r="P45" i="11"/>
  <c r="N45" i="11"/>
  <c r="L45" i="11"/>
  <c r="J45" i="11"/>
  <c r="B45" i="11"/>
  <c r="P44" i="11"/>
  <c r="N44" i="11"/>
  <c r="L44" i="11"/>
  <c r="J44" i="11"/>
  <c r="B44" i="11"/>
  <c r="P43" i="11"/>
  <c r="N43" i="11"/>
  <c r="L43" i="11"/>
  <c r="J43" i="11"/>
  <c r="B43" i="11"/>
  <c r="P42" i="11"/>
  <c r="N42" i="11"/>
  <c r="L42" i="11"/>
  <c r="J42" i="11"/>
  <c r="B42" i="11"/>
  <c r="P41" i="11"/>
  <c r="N41" i="11"/>
  <c r="L41" i="11"/>
  <c r="J41" i="11"/>
  <c r="B41" i="11"/>
  <c r="P40" i="11"/>
  <c r="N40" i="11"/>
  <c r="L40" i="11"/>
  <c r="J40" i="11"/>
  <c r="B40" i="11"/>
  <c r="P39" i="11"/>
  <c r="N39" i="11"/>
  <c r="L39" i="11"/>
  <c r="J39" i="11"/>
  <c r="B39" i="11"/>
  <c r="P38" i="11"/>
  <c r="N38" i="11"/>
  <c r="L38" i="11"/>
  <c r="J38" i="11"/>
  <c r="B38" i="11"/>
  <c r="P37" i="11"/>
  <c r="N37" i="11"/>
  <c r="L37" i="11"/>
  <c r="J37" i="11"/>
  <c r="B37" i="11"/>
  <c r="P36" i="11"/>
  <c r="N36" i="11"/>
  <c r="L36" i="11"/>
  <c r="J36" i="11"/>
  <c r="B36" i="11"/>
  <c r="P35" i="11"/>
  <c r="N35" i="11"/>
  <c r="L35" i="11"/>
  <c r="J35" i="11"/>
  <c r="B35" i="11"/>
  <c r="P34" i="11"/>
  <c r="N34" i="11"/>
  <c r="L34" i="11"/>
  <c r="J34" i="11"/>
  <c r="B34" i="11"/>
  <c r="P33" i="11"/>
  <c r="N33" i="11"/>
  <c r="L33" i="11"/>
  <c r="J33" i="11"/>
  <c r="B33" i="11"/>
  <c r="P32" i="11"/>
  <c r="N32" i="11"/>
  <c r="L32" i="11"/>
  <c r="J32" i="11"/>
  <c r="B32" i="11"/>
  <c r="P31" i="11"/>
  <c r="N31" i="11"/>
  <c r="L31" i="11"/>
  <c r="J31" i="11"/>
  <c r="B31" i="11"/>
  <c r="P30" i="11"/>
  <c r="N30" i="11"/>
  <c r="L30" i="11"/>
  <c r="J30" i="11"/>
  <c r="B30" i="11"/>
  <c r="P29" i="11"/>
  <c r="N29" i="11"/>
  <c r="L29" i="11"/>
  <c r="J29" i="11"/>
  <c r="B29" i="11"/>
  <c r="P28" i="11"/>
  <c r="N28" i="11"/>
  <c r="L28" i="11"/>
  <c r="J28" i="11"/>
  <c r="B28" i="11"/>
  <c r="P27" i="11"/>
  <c r="N27" i="11"/>
  <c r="L27" i="11"/>
  <c r="J27" i="11"/>
  <c r="B27" i="11"/>
  <c r="P26" i="11"/>
  <c r="N26" i="11"/>
  <c r="L26" i="11"/>
  <c r="J26" i="11"/>
  <c r="B26" i="11"/>
  <c r="P25" i="11"/>
  <c r="N25" i="11"/>
  <c r="L25" i="11"/>
  <c r="J25" i="11"/>
  <c r="B25" i="11"/>
  <c r="P24" i="11"/>
  <c r="N24" i="11"/>
  <c r="L24" i="11"/>
  <c r="J24" i="11"/>
  <c r="B24" i="11"/>
  <c r="P23" i="11"/>
  <c r="N23" i="11"/>
  <c r="L23" i="11"/>
  <c r="J23" i="11"/>
  <c r="B23" i="11"/>
  <c r="P22" i="11"/>
  <c r="N22" i="11"/>
  <c r="L22" i="11"/>
  <c r="J22" i="11"/>
  <c r="B22" i="11"/>
  <c r="P21" i="11"/>
  <c r="N21" i="11"/>
  <c r="L21" i="11"/>
  <c r="J21" i="11"/>
  <c r="B21" i="11"/>
  <c r="P20" i="11"/>
  <c r="N20" i="11"/>
  <c r="L20" i="11"/>
  <c r="J20" i="11"/>
  <c r="B20" i="11"/>
  <c r="P19" i="11"/>
  <c r="N19" i="11"/>
  <c r="L19" i="11"/>
  <c r="J19" i="11"/>
  <c r="B19" i="11"/>
  <c r="P18" i="11"/>
  <c r="N18" i="11"/>
  <c r="L18" i="11"/>
  <c r="J18" i="11"/>
  <c r="F19" i="11"/>
  <c r="K6" i="11"/>
  <c r="I58" i="11" s="1"/>
  <c r="B125" i="10"/>
  <c r="C125" i="10" s="1"/>
  <c r="D125" i="10" s="1"/>
  <c r="E125" i="10" s="1"/>
  <c r="F125" i="10" s="1"/>
  <c r="G125" i="10" s="1"/>
  <c r="H125" i="10" s="1"/>
  <c r="I125" i="10" s="1"/>
  <c r="J125" i="10" s="1"/>
  <c r="K125" i="10" s="1"/>
  <c r="L125" i="10" s="1"/>
  <c r="M125" i="10" s="1"/>
  <c r="N125" i="10" s="1"/>
  <c r="O125" i="10" s="1"/>
  <c r="P125" i="10" s="1"/>
  <c r="Q125" i="10" s="1"/>
  <c r="B124" i="10"/>
  <c r="C124" i="10" s="1"/>
  <c r="D124" i="10" s="1"/>
  <c r="E124" i="10" s="1"/>
  <c r="F124" i="10" s="1"/>
  <c r="G124" i="10" s="1"/>
  <c r="H124" i="10" s="1"/>
  <c r="I124" i="10" s="1"/>
  <c r="J124" i="10" s="1"/>
  <c r="K124" i="10" s="1"/>
  <c r="L124" i="10" s="1"/>
  <c r="M124" i="10" s="1"/>
  <c r="N124" i="10" s="1"/>
  <c r="O124" i="10" s="1"/>
  <c r="P124" i="10" s="1"/>
  <c r="Q124" i="10" s="1"/>
  <c r="B123" i="10"/>
  <c r="C123" i="10" s="1"/>
  <c r="D123" i="10" s="1"/>
  <c r="E123" i="10" s="1"/>
  <c r="F123" i="10" s="1"/>
  <c r="G123" i="10" s="1"/>
  <c r="H123" i="10" s="1"/>
  <c r="I123" i="10" s="1"/>
  <c r="J123" i="10" s="1"/>
  <c r="K123" i="10" s="1"/>
  <c r="L123" i="10" s="1"/>
  <c r="M123" i="10" s="1"/>
  <c r="N123" i="10" s="1"/>
  <c r="O123" i="10" s="1"/>
  <c r="P123" i="10" s="1"/>
  <c r="Q123" i="10" s="1"/>
  <c r="B122" i="10"/>
  <c r="C122" i="10" s="1"/>
  <c r="D122" i="10" s="1"/>
  <c r="E122" i="10" s="1"/>
  <c r="F122" i="10" s="1"/>
  <c r="G122" i="10" s="1"/>
  <c r="H122" i="10" s="1"/>
  <c r="I122" i="10" s="1"/>
  <c r="J122" i="10" s="1"/>
  <c r="K122" i="10" s="1"/>
  <c r="L122" i="10" s="1"/>
  <c r="M122" i="10" s="1"/>
  <c r="N122" i="10" s="1"/>
  <c r="O122" i="10" s="1"/>
  <c r="P122" i="10" s="1"/>
  <c r="Q122" i="10" s="1"/>
  <c r="B121" i="10"/>
  <c r="C121" i="10" s="1"/>
  <c r="D121" i="10" s="1"/>
  <c r="E121" i="10" s="1"/>
  <c r="F121" i="10" s="1"/>
  <c r="G121" i="10" s="1"/>
  <c r="H121" i="10" s="1"/>
  <c r="I121" i="10" s="1"/>
  <c r="J121" i="10" s="1"/>
  <c r="K121" i="10" s="1"/>
  <c r="L121" i="10" s="1"/>
  <c r="M121" i="10" s="1"/>
  <c r="N121" i="10" s="1"/>
  <c r="O121" i="10" s="1"/>
  <c r="P121" i="10" s="1"/>
  <c r="Q121" i="10" s="1"/>
  <c r="B120" i="10"/>
  <c r="C120" i="10" s="1"/>
  <c r="D120" i="10" s="1"/>
  <c r="E120" i="10" s="1"/>
  <c r="F120" i="10" s="1"/>
  <c r="G120" i="10" s="1"/>
  <c r="H120" i="10" s="1"/>
  <c r="I120" i="10" s="1"/>
  <c r="J120" i="10" s="1"/>
  <c r="K120" i="10" s="1"/>
  <c r="L120" i="10" s="1"/>
  <c r="M120" i="10" s="1"/>
  <c r="N120" i="10" s="1"/>
  <c r="O120" i="10" s="1"/>
  <c r="P120" i="10" s="1"/>
  <c r="Q120" i="10" s="1"/>
  <c r="B119" i="10"/>
  <c r="C119" i="10" s="1"/>
  <c r="D119" i="10" s="1"/>
  <c r="E119" i="10" s="1"/>
  <c r="F119" i="10" s="1"/>
  <c r="G119" i="10" s="1"/>
  <c r="H119" i="10" s="1"/>
  <c r="I119" i="10" s="1"/>
  <c r="J119" i="10" s="1"/>
  <c r="K119" i="10" s="1"/>
  <c r="L119" i="10" s="1"/>
  <c r="M119" i="10" s="1"/>
  <c r="N119" i="10" s="1"/>
  <c r="O119" i="10" s="1"/>
  <c r="P119" i="10" s="1"/>
  <c r="Q119" i="10" s="1"/>
  <c r="B118" i="10"/>
  <c r="C118" i="10" s="1"/>
  <c r="D118" i="10" s="1"/>
  <c r="E118" i="10" s="1"/>
  <c r="F118" i="10" s="1"/>
  <c r="G118" i="10" s="1"/>
  <c r="H118" i="10" s="1"/>
  <c r="I118" i="10" s="1"/>
  <c r="J118" i="10" s="1"/>
  <c r="K118" i="10" s="1"/>
  <c r="L118" i="10" s="1"/>
  <c r="M118" i="10" s="1"/>
  <c r="N118" i="10" s="1"/>
  <c r="O118" i="10" s="1"/>
  <c r="P118" i="10" s="1"/>
  <c r="Q118" i="10" s="1"/>
  <c r="B117" i="10"/>
  <c r="C117" i="10" s="1"/>
  <c r="D117" i="10" s="1"/>
  <c r="E117" i="10" s="1"/>
  <c r="F117" i="10" s="1"/>
  <c r="G117" i="10" s="1"/>
  <c r="H117" i="10" s="1"/>
  <c r="I117" i="10" s="1"/>
  <c r="J117" i="10" s="1"/>
  <c r="K117" i="10" s="1"/>
  <c r="L117" i="10" s="1"/>
  <c r="M117" i="10" s="1"/>
  <c r="N117" i="10" s="1"/>
  <c r="O117" i="10" s="1"/>
  <c r="P117" i="10" s="1"/>
  <c r="Q117" i="10" s="1"/>
  <c r="B116" i="10"/>
  <c r="C116" i="10" s="1"/>
  <c r="D116" i="10" s="1"/>
  <c r="E116" i="10" s="1"/>
  <c r="F116" i="10" s="1"/>
  <c r="G116" i="10" s="1"/>
  <c r="H116" i="10" s="1"/>
  <c r="I116" i="10" s="1"/>
  <c r="J116" i="10" s="1"/>
  <c r="K116" i="10" s="1"/>
  <c r="L116" i="10" s="1"/>
  <c r="M116" i="10" s="1"/>
  <c r="N116" i="10" s="1"/>
  <c r="O116" i="10" s="1"/>
  <c r="P116" i="10" s="1"/>
  <c r="Q116" i="10" s="1"/>
  <c r="B115" i="10"/>
  <c r="C115" i="10" s="1"/>
  <c r="D115" i="10" s="1"/>
  <c r="E115" i="10" s="1"/>
  <c r="F115" i="10" s="1"/>
  <c r="G115" i="10" s="1"/>
  <c r="H115" i="10" s="1"/>
  <c r="I115" i="10" s="1"/>
  <c r="J115" i="10" s="1"/>
  <c r="K115" i="10" s="1"/>
  <c r="L115" i="10" s="1"/>
  <c r="M115" i="10" s="1"/>
  <c r="N115" i="10" s="1"/>
  <c r="O115" i="10" s="1"/>
  <c r="P115" i="10" s="1"/>
  <c r="Q115" i="10" s="1"/>
  <c r="B114" i="10"/>
  <c r="C114" i="10" s="1"/>
  <c r="D114" i="10" s="1"/>
  <c r="E114" i="10" s="1"/>
  <c r="F114" i="10" s="1"/>
  <c r="G114" i="10" s="1"/>
  <c r="H114" i="10" s="1"/>
  <c r="I114" i="10" s="1"/>
  <c r="J114" i="10" s="1"/>
  <c r="K114" i="10" s="1"/>
  <c r="L114" i="10" s="1"/>
  <c r="M114" i="10" s="1"/>
  <c r="N114" i="10" s="1"/>
  <c r="O114" i="10" s="1"/>
  <c r="P114" i="10" s="1"/>
  <c r="Q114" i="10" s="1"/>
  <c r="B113" i="10"/>
  <c r="C113" i="10" s="1"/>
  <c r="D113" i="10" s="1"/>
  <c r="E113" i="10" s="1"/>
  <c r="F113" i="10" s="1"/>
  <c r="G113" i="10" s="1"/>
  <c r="H113" i="10" s="1"/>
  <c r="I113" i="10" s="1"/>
  <c r="J113" i="10" s="1"/>
  <c r="K113" i="10" s="1"/>
  <c r="L113" i="10" s="1"/>
  <c r="M113" i="10" s="1"/>
  <c r="N113" i="10" s="1"/>
  <c r="O113" i="10" s="1"/>
  <c r="P113" i="10" s="1"/>
  <c r="Q113" i="10" s="1"/>
  <c r="B112" i="10"/>
  <c r="C112" i="10" s="1"/>
  <c r="D112" i="10" s="1"/>
  <c r="E112" i="10" s="1"/>
  <c r="F112" i="10" s="1"/>
  <c r="G112" i="10" s="1"/>
  <c r="H112" i="10" s="1"/>
  <c r="I112" i="10" s="1"/>
  <c r="J112" i="10" s="1"/>
  <c r="K112" i="10" s="1"/>
  <c r="L112" i="10" s="1"/>
  <c r="M112" i="10" s="1"/>
  <c r="N112" i="10" s="1"/>
  <c r="O112" i="10" s="1"/>
  <c r="P112" i="10" s="1"/>
  <c r="Q112" i="10" s="1"/>
  <c r="B111" i="10"/>
  <c r="C111" i="10" s="1"/>
  <c r="D111" i="10" s="1"/>
  <c r="E111" i="10" s="1"/>
  <c r="F111" i="10" s="1"/>
  <c r="G111" i="10" s="1"/>
  <c r="H111" i="10" s="1"/>
  <c r="I111" i="10" s="1"/>
  <c r="J111" i="10" s="1"/>
  <c r="K111" i="10" s="1"/>
  <c r="L111" i="10" s="1"/>
  <c r="M111" i="10" s="1"/>
  <c r="N111" i="10" s="1"/>
  <c r="O111" i="10" s="1"/>
  <c r="P111" i="10" s="1"/>
  <c r="Q111" i="10" s="1"/>
  <c r="B110" i="10"/>
  <c r="C110" i="10" s="1"/>
  <c r="D110" i="10" s="1"/>
  <c r="E110" i="10" s="1"/>
  <c r="F110" i="10" s="1"/>
  <c r="G110" i="10" s="1"/>
  <c r="H110" i="10" s="1"/>
  <c r="I110" i="10" s="1"/>
  <c r="J110" i="10" s="1"/>
  <c r="K110" i="10" s="1"/>
  <c r="L110" i="10" s="1"/>
  <c r="M110" i="10" s="1"/>
  <c r="N110" i="10" s="1"/>
  <c r="O110" i="10" s="1"/>
  <c r="P110" i="10" s="1"/>
  <c r="Q110" i="10" s="1"/>
  <c r="B109" i="10"/>
  <c r="C109" i="10" s="1"/>
  <c r="D109" i="10" s="1"/>
  <c r="E109" i="10" s="1"/>
  <c r="F109" i="10" s="1"/>
  <c r="G109" i="10" s="1"/>
  <c r="H109" i="10" s="1"/>
  <c r="I109" i="10" s="1"/>
  <c r="J109" i="10" s="1"/>
  <c r="K109" i="10" s="1"/>
  <c r="L109" i="10" s="1"/>
  <c r="M109" i="10" s="1"/>
  <c r="N109" i="10" s="1"/>
  <c r="O109" i="10" s="1"/>
  <c r="P109" i="10" s="1"/>
  <c r="Q109" i="10" s="1"/>
  <c r="B108" i="10"/>
  <c r="C108" i="10" s="1"/>
  <c r="D108" i="10" s="1"/>
  <c r="E108" i="10" s="1"/>
  <c r="F108" i="10" s="1"/>
  <c r="G108" i="10" s="1"/>
  <c r="H108" i="10" s="1"/>
  <c r="I108" i="10" s="1"/>
  <c r="J108" i="10" s="1"/>
  <c r="K108" i="10" s="1"/>
  <c r="L108" i="10" s="1"/>
  <c r="M108" i="10" s="1"/>
  <c r="N108" i="10" s="1"/>
  <c r="O108" i="10" s="1"/>
  <c r="P108" i="10" s="1"/>
  <c r="Q108" i="10" s="1"/>
  <c r="B107" i="10"/>
  <c r="C107" i="10" s="1"/>
  <c r="D107" i="10" s="1"/>
  <c r="E107" i="10" s="1"/>
  <c r="F107" i="10" s="1"/>
  <c r="G107" i="10" s="1"/>
  <c r="H107" i="10" s="1"/>
  <c r="I107" i="10" s="1"/>
  <c r="J107" i="10" s="1"/>
  <c r="K107" i="10" s="1"/>
  <c r="L107" i="10" s="1"/>
  <c r="M107" i="10" s="1"/>
  <c r="N107" i="10" s="1"/>
  <c r="O107" i="10" s="1"/>
  <c r="P107" i="10" s="1"/>
  <c r="Q107" i="10" s="1"/>
  <c r="B106" i="10"/>
  <c r="C106" i="10" s="1"/>
  <c r="D106" i="10" s="1"/>
  <c r="E106" i="10" s="1"/>
  <c r="F106" i="10" s="1"/>
  <c r="G106" i="10" s="1"/>
  <c r="H106" i="10" s="1"/>
  <c r="I106" i="10" s="1"/>
  <c r="J106" i="10" s="1"/>
  <c r="K106" i="10" s="1"/>
  <c r="L106" i="10" s="1"/>
  <c r="M106" i="10" s="1"/>
  <c r="N106" i="10" s="1"/>
  <c r="O106" i="10" s="1"/>
  <c r="P106" i="10" s="1"/>
  <c r="Q106" i="10" s="1"/>
  <c r="B105" i="10"/>
  <c r="C105" i="10" s="1"/>
  <c r="D105" i="10" s="1"/>
  <c r="E105" i="10" s="1"/>
  <c r="F105" i="10" s="1"/>
  <c r="G105" i="10" s="1"/>
  <c r="H105" i="10" s="1"/>
  <c r="I105" i="10" s="1"/>
  <c r="J105" i="10" s="1"/>
  <c r="K105" i="10" s="1"/>
  <c r="L105" i="10" s="1"/>
  <c r="M105" i="10" s="1"/>
  <c r="N105" i="10" s="1"/>
  <c r="O105" i="10" s="1"/>
  <c r="P105" i="10" s="1"/>
  <c r="Q105" i="10" s="1"/>
  <c r="B104" i="10"/>
  <c r="C104" i="10" s="1"/>
  <c r="D104" i="10" s="1"/>
  <c r="E104" i="10" s="1"/>
  <c r="F104" i="10" s="1"/>
  <c r="G104" i="10" s="1"/>
  <c r="H104" i="10" s="1"/>
  <c r="I104" i="10" s="1"/>
  <c r="J104" i="10" s="1"/>
  <c r="K104" i="10" s="1"/>
  <c r="L104" i="10" s="1"/>
  <c r="M104" i="10" s="1"/>
  <c r="N104" i="10" s="1"/>
  <c r="O104" i="10" s="1"/>
  <c r="P104" i="10" s="1"/>
  <c r="Q104" i="10" s="1"/>
  <c r="B103" i="10"/>
  <c r="C103" i="10" s="1"/>
  <c r="D103" i="10" s="1"/>
  <c r="E103" i="10" s="1"/>
  <c r="F103" i="10" s="1"/>
  <c r="G103" i="10" s="1"/>
  <c r="H103" i="10" s="1"/>
  <c r="I103" i="10" s="1"/>
  <c r="J103" i="10" s="1"/>
  <c r="K103" i="10" s="1"/>
  <c r="L103" i="10" s="1"/>
  <c r="M103" i="10" s="1"/>
  <c r="N103" i="10" s="1"/>
  <c r="O103" i="10" s="1"/>
  <c r="P103" i="10" s="1"/>
  <c r="Q103" i="10" s="1"/>
  <c r="B102" i="10"/>
  <c r="C102" i="10" s="1"/>
  <c r="D102" i="10" s="1"/>
  <c r="E102" i="10" s="1"/>
  <c r="F102" i="10" s="1"/>
  <c r="G102" i="10" s="1"/>
  <c r="H102" i="10" s="1"/>
  <c r="I102" i="10" s="1"/>
  <c r="J102" i="10" s="1"/>
  <c r="K102" i="10" s="1"/>
  <c r="L102" i="10" s="1"/>
  <c r="M102" i="10" s="1"/>
  <c r="N102" i="10" s="1"/>
  <c r="O102" i="10" s="1"/>
  <c r="P102" i="10" s="1"/>
  <c r="Q102" i="10" s="1"/>
  <c r="B101" i="10"/>
  <c r="C101" i="10" s="1"/>
  <c r="D101" i="10" s="1"/>
  <c r="E101" i="10" s="1"/>
  <c r="F101" i="10" s="1"/>
  <c r="G101" i="10" s="1"/>
  <c r="H101" i="10" s="1"/>
  <c r="I101" i="10" s="1"/>
  <c r="J101" i="10" s="1"/>
  <c r="K101" i="10" s="1"/>
  <c r="L101" i="10" s="1"/>
  <c r="M101" i="10" s="1"/>
  <c r="N101" i="10" s="1"/>
  <c r="O101" i="10" s="1"/>
  <c r="P101" i="10" s="1"/>
  <c r="Q101" i="10" s="1"/>
  <c r="B100" i="10"/>
  <c r="C100" i="10" s="1"/>
  <c r="D100" i="10" s="1"/>
  <c r="E100" i="10" s="1"/>
  <c r="F100" i="10" s="1"/>
  <c r="G100" i="10" s="1"/>
  <c r="H100" i="10" s="1"/>
  <c r="I100" i="10" s="1"/>
  <c r="J100" i="10" s="1"/>
  <c r="K100" i="10" s="1"/>
  <c r="L100" i="10" s="1"/>
  <c r="M100" i="10" s="1"/>
  <c r="N100" i="10" s="1"/>
  <c r="O100" i="10" s="1"/>
  <c r="P100" i="10" s="1"/>
  <c r="Q100" i="10" s="1"/>
  <c r="B99" i="10"/>
  <c r="C99" i="10" s="1"/>
  <c r="D99" i="10" s="1"/>
  <c r="E99" i="10" s="1"/>
  <c r="F99" i="10" s="1"/>
  <c r="G99" i="10" s="1"/>
  <c r="H99" i="10" s="1"/>
  <c r="I99" i="10" s="1"/>
  <c r="J99" i="10" s="1"/>
  <c r="K99" i="10" s="1"/>
  <c r="L99" i="10" s="1"/>
  <c r="M99" i="10" s="1"/>
  <c r="N99" i="10" s="1"/>
  <c r="O99" i="10" s="1"/>
  <c r="P99" i="10" s="1"/>
  <c r="Q99" i="10" s="1"/>
  <c r="B98" i="10"/>
  <c r="C98" i="10" s="1"/>
  <c r="D98" i="10" s="1"/>
  <c r="E98" i="10" s="1"/>
  <c r="F98" i="10" s="1"/>
  <c r="G98" i="10" s="1"/>
  <c r="H98" i="10" s="1"/>
  <c r="I98" i="10" s="1"/>
  <c r="J98" i="10" s="1"/>
  <c r="K98" i="10" s="1"/>
  <c r="L98" i="10" s="1"/>
  <c r="M98" i="10" s="1"/>
  <c r="N98" i="10" s="1"/>
  <c r="O98" i="10" s="1"/>
  <c r="P98" i="10" s="1"/>
  <c r="Q98" i="10" s="1"/>
  <c r="B97" i="10"/>
  <c r="C97" i="10" s="1"/>
  <c r="D97" i="10" s="1"/>
  <c r="E97" i="10" s="1"/>
  <c r="F97" i="10" s="1"/>
  <c r="G97" i="10" s="1"/>
  <c r="H97" i="10" s="1"/>
  <c r="I97" i="10" s="1"/>
  <c r="J97" i="10" s="1"/>
  <c r="K97" i="10" s="1"/>
  <c r="L97" i="10" s="1"/>
  <c r="M97" i="10" s="1"/>
  <c r="N97" i="10" s="1"/>
  <c r="O97" i="10" s="1"/>
  <c r="P97" i="10" s="1"/>
  <c r="Q97" i="10" s="1"/>
  <c r="B96" i="10"/>
  <c r="C96" i="10" s="1"/>
  <c r="D96" i="10" s="1"/>
  <c r="E96" i="10" s="1"/>
  <c r="F96" i="10" s="1"/>
  <c r="G96" i="10" s="1"/>
  <c r="H96" i="10" s="1"/>
  <c r="I96" i="10" s="1"/>
  <c r="J96" i="10" s="1"/>
  <c r="K96" i="10" s="1"/>
  <c r="L96" i="10" s="1"/>
  <c r="M96" i="10" s="1"/>
  <c r="N96" i="10" s="1"/>
  <c r="O96" i="10" s="1"/>
  <c r="P96" i="10" s="1"/>
  <c r="Q96" i="10" s="1"/>
  <c r="B95" i="10"/>
  <c r="C95" i="10" s="1"/>
  <c r="D95" i="10" s="1"/>
  <c r="E95" i="10" s="1"/>
  <c r="F95" i="10" s="1"/>
  <c r="G95" i="10" s="1"/>
  <c r="H95" i="10" s="1"/>
  <c r="I95" i="10" s="1"/>
  <c r="J95" i="10" s="1"/>
  <c r="K95" i="10" s="1"/>
  <c r="L95" i="10" s="1"/>
  <c r="M95" i="10" s="1"/>
  <c r="N95" i="10" s="1"/>
  <c r="O95" i="10" s="1"/>
  <c r="P95" i="10" s="1"/>
  <c r="Q95" i="10" s="1"/>
  <c r="B94" i="10"/>
  <c r="C94" i="10" s="1"/>
  <c r="D94" i="10" s="1"/>
  <c r="E94" i="10" s="1"/>
  <c r="F94" i="10" s="1"/>
  <c r="G94" i="10" s="1"/>
  <c r="H94" i="10" s="1"/>
  <c r="I94" i="10" s="1"/>
  <c r="J94" i="10" s="1"/>
  <c r="K94" i="10" s="1"/>
  <c r="L94" i="10" s="1"/>
  <c r="M94" i="10" s="1"/>
  <c r="N94" i="10" s="1"/>
  <c r="O94" i="10" s="1"/>
  <c r="P94" i="10" s="1"/>
  <c r="Q94" i="10" s="1"/>
  <c r="B93" i="10"/>
  <c r="C93" i="10" s="1"/>
  <c r="D93" i="10" s="1"/>
  <c r="E93" i="10" s="1"/>
  <c r="F93" i="10" s="1"/>
  <c r="G93" i="10" s="1"/>
  <c r="H93" i="10" s="1"/>
  <c r="I93" i="10" s="1"/>
  <c r="J93" i="10" s="1"/>
  <c r="K93" i="10" s="1"/>
  <c r="L93" i="10" s="1"/>
  <c r="M93" i="10" s="1"/>
  <c r="N93" i="10" s="1"/>
  <c r="O93" i="10" s="1"/>
  <c r="P93" i="10" s="1"/>
  <c r="Q93" i="10" s="1"/>
  <c r="B92" i="10"/>
  <c r="C92" i="10" s="1"/>
  <c r="D92" i="10" s="1"/>
  <c r="E92" i="10" s="1"/>
  <c r="F92" i="10" s="1"/>
  <c r="G92" i="10" s="1"/>
  <c r="H92" i="10" s="1"/>
  <c r="I92" i="10" s="1"/>
  <c r="J92" i="10" s="1"/>
  <c r="K92" i="10" s="1"/>
  <c r="L92" i="10" s="1"/>
  <c r="M92" i="10" s="1"/>
  <c r="N92" i="10" s="1"/>
  <c r="O92" i="10" s="1"/>
  <c r="P92" i="10" s="1"/>
  <c r="Q92" i="10" s="1"/>
  <c r="B91" i="10"/>
  <c r="C91" i="10" s="1"/>
  <c r="D91" i="10" s="1"/>
  <c r="E91" i="10" s="1"/>
  <c r="F91" i="10" s="1"/>
  <c r="G91" i="10" s="1"/>
  <c r="H91" i="10" s="1"/>
  <c r="I91" i="10" s="1"/>
  <c r="J91" i="10" s="1"/>
  <c r="K91" i="10" s="1"/>
  <c r="L91" i="10" s="1"/>
  <c r="M91" i="10" s="1"/>
  <c r="N91" i="10" s="1"/>
  <c r="O91" i="10" s="1"/>
  <c r="P91" i="10" s="1"/>
  <c r="Q91" i="10" s="1"/>
  <c r="B90" i="10"/>
  <c r="C90" i="10" s="1"/>
  <c r="D90" i="10" s="1"/>
  <c r="E90" i="10" s="1"/>
  <c r="F90" i="10" s="1"/>
  <c r="G90" i="10" s="1"/>
  <c r="H90" i="10" s="1"/>
  <c r="I90" i="10" s="1"/>
  <c r="J90" i="10" s="1"/>
  <c r="K90" i="10" s="1"/>
  <c r="L90" i="10" s="1"/>
  <c r="M90" i="10" s="1"/>
  <c r="N90" i="10" s="1"/>
  <c r="O90" i="10" s="1"/>
  <c r="P90" i="10" s="1"/>
  <c r="Q90" i="10" s="1"/>
  <c r="B89" i="10"/>
  <c r="C89" i="10" s="1"/>
  <c r="D89" i="10" s="1"/>
  <c r="E89" i="10" s="1"/>
  <c r="F89" i="10" s="1"/>
  <c r="G89" i="10" s="1"/>
  <c r="H89" i="10" s="1"/>
  <c r="I89" i="10" s="1"/>
  <c r="J89" i="10" s="1"/>
  <c r="K89" i="10" s="1"/>
  <c r="L89" i="10" s="1"/>
  <c r="M89" i="10" s="1"/>
  <c r="N89" i="10" s="1"/>
  <c r="O89" i="10" s="1"/>
  <c r="P89" i="10" s="1"/>
  <c r="Q89" i="10" s="1"/>
  <c r="B88" i="10"/>
  <c r="C88" i="10" s="1"/>
  <c r="D88" i="10" s="1"/>
  <c r="E88" i="10" s="1"/>
  <c r="F88" i="10" s="1"/>
  <c r="G88" i="10" s="1"/>
  <c r="H88" i="10" s="1"/>
  <c r="I88" i="10" s="1"/>
  <c r="J88" i="10" s="1"/>
  <c r="K88" i="10" s="1"/>
  <c r="L88" i="10" s="1"/>
  <c r="M88" i="10" s="1"/>
  <c r="N88" i="10" s="1"/>
  <c r="O88" i="10" s="1"/>
  <c r="P88" i="10" s="1"/>
  <c r="Q88" i="10" s="1"/>
  <c r="B87" i="10"/>
  <c r="C87" i="10" s="1"/>
  <c r="D87" i="10" s="1"/>
  <c r="E87" i="10" s="1"/>
  <c r="F87" i="10" s="1"/>
  <c r="G87" i="10" s="1"/>
  <c r="H87" i="10" s="1"/>
  <c r="I87" i="10" s="1"/>
  <c r="J87" i="10" s="1"/>
  <c r="K87" i="10" s="1"/>
  <c r="L87" i="10" s="1"/>
  <c r="M87" i="10" s="1"/>
  <c r="N87" i="10" s="1"/>
  <c r="O87" i="10" s="1"/>
  <c r="P87" i="10" s="1"/>
  <c r="Q87" i="10" s="1"/>
  <c r="B86" i="10"/>
  <c r="C86" i="10" s="1"/>
  <c r="D86" i="10" s="1"/>
  <c r="E86" i="10" s="1"/>
  <c r="F86" i="10" s="1"/>
  <c r="G86" i="10" s="1"/>
  <c r="H86" i="10" s="1"/>
  <c r="I86" i="10" s="1"/>
  <c r="J86" i="10" s="1"/>
  <c r="K86" i="10" s="1"/>
  <c r="L86" i="10" s="1"/>
  <c r="M86" i="10" s="1"/>
  <c r="N86" i="10" s="1"/>
  <c r="O86" i="10" s="1"/>
  <c r="P86" i="10" s="1"/>
  <c r="Q86" i="10" s="1"/>
  <c r="B85" i="10"/>
  <c r="C85" i="10" s="1"/>
  <c r="D85" i="10" s="1"/>
  <c r="E85" i="10" s="1"/>
  <c r="F85" i="10" s="1"/>
  <c r="G85" i="10" s="1"/>
  <c r="H85" i="10" s="1"/>
  <c r="I85" i="10" s="1"/>
  <c r="J85" i="10" s="1"/>
  <c r="K85" i="10" s="1"/>
  <c r="L85" i="10" s="1"/>
  <c r="M85" i="10" s="1"/>
  <c r="N85" i="10" s="1"/>
  <c r="O85" i="10" s="1"/>
  <c r="P85" i="10" s="1"/>
  <c r="Q85" i="10" s="1"/>
  <c r="P58" i="10"/>
  <c r="N58" i="10"/>
  <c r="L58" i="10"/>
  <c r="J58" i="10"/>
  <c r="B58" i="10"/>
  <c r="P57" i="10"/>
  <c r="N57" i="10"/>
  <c r="L57" i="10"/>
  <c r="J57" i="10"/>
  <c r="B57" i="10"/>
  <c r="P56" i="10"/>
  <c r="N56" i="10"/>
  <c r="L56" i="10"/>
  <c r="J56" i="10"/>
  <c r="B56" i="10"/>
  <c r="P55" i="10"/>
  <c r="N55" i="10"/>
  <c r="L55" i="10"/>
  <c r="J55" i="10"/>
  <c r="B55" i="10"/>
  <c r="P54" i="10"/>
  <c r="N54" i="10"/>
  <c r="L54" i="10"/>
  <c r="J54" i="10"/>
  <c r="B54" i="10"/>
  <c r="P53" i="10"/>
  <c r="N53" i="10"/>
  <c r="L53" i="10"/>
  <c r="J53" i="10"/>
  <c r="B53" i="10"/>
  <c r="P52" i="10"/>
  <c r="N52" i="10"/>
  <c r="L52" i="10"/>
  <c r="J52" i="10"/>
  <c r="B52" i="10"/>
  <c r="P51" i="10"/>
  <c r="N51" i="10"/>
  <c r="L51" i="10"/>
  <c r="J51" i="10"/>
  <c r="B51" i="10"/>
  <c r="P50" i="10"/>
  <c r="N50" i="10"/>
  <c r="L50" i="10"/>
  <c r="J50" i="10"/>
  <c r="B50" i="10"/>
  <c r="P49" i="10"/>
  <c r="N49" i="10"/>
  <c r="L49" i="10"/>
  <c r="J49" i="10"/>
  <c r="B49" i="10"/>
  <c r="P48" i="10"/>
  <c r="N48" i="10"/>
  <c r="L48" i="10"/>
  <c r="J48" i="10"/>
  <c r="I48" i="10"/>
  <c r="B48" i="10"/>
  <c r="P47" i="10"/>
  <c r="N47" i="10"/>
  <c r="L47" i="10"/>
  <c r="J47" i="10"/>
  <c r="B47" i="10"/>
  <c r="P46" i="10"/>
  <c r="N46" i="10"/>
  <c r="L46" i="10"/>
  <c r="J46" i="10"/>
  <c r="B46" i="10"/>
  <c r="P45" i="10"/>
  <c r="N45" i="10"/>
  <c r="L45" i="10"/>
  <c r="J45" i="10"/>
  <c r="B45" i="10"/>
  <c r="P44" i="10"/>
  <c r="N44" i="10"/>
  <c r="L44" i="10"/>
  <c r="J44" i="10"/>
  <c r="B44" i="10"/>
  <c r="P43" i="10"/>
  <c r="N43" i="10"/>
  <c r="L43" i="10"/>
  <c r="J43" i="10"/>
  <c r="B43" i="10"/>
  <c r="P42" i="10"/>
  <c r="N42" i="10"/>
  <c r="L42" i="10"/>
  <c r="J42" i="10"/>
  <c r="B42" i="10"/>
  <c r="P41" i="10"/>
  <c r="N41" i="10"/>
  <c r="L41" i="10"/>
  <c r="J41" i="10"/>
  <c r="B41" i="10"/>
  <c r="P40" i="10"/>
  <c r="N40" i="10"/>
  <c r="L40" i="10"/>
  <c r="J40" i="10"/>
  <c r="B40" i="10"/>
  <c r="P39" i="10"/>
  <c r="N39" i="10"/>
  <c r="L39" i="10"/>
  <c r="J39" i="10"/>
  <c r="B39" i="10"/>
  <c r="P38" i="10"/>
  <c r="N38" i="10"/>
  <c r="L38" i="10"/>
  <c r="J38" i="10"/>
  <c r="B38" i="10"/>
  <c r="P37" i="10"/>
  <c r="N37" i="10"/>
  <c r="L37" i="10"/>
  <c r="J37" i="10"/>
  <c r="B37" i="10"/>
  <c r="P36" i="10"/>
  <c r="N36" i="10"/>
  <c r="L36" i="10"/>
  <c r="J36" i="10"/>
  <c r="B36" i="10"/>
  <c r="P35" i="10"/>
  <c r="N35" i="10"/>
  <c r="L35" i="10"/>
  <c r="J35" i="10"/>
  <c r="B35" i="10"/>
  <c r="P34" i="10"/>
  <c r="N34" i="10"/>
  <c r="L34" i="10"/>
  <c r="J34" i="10"/>
  <c r="B34" i="10"/>
  <c r="P33" i="10"/>
  <c r="N33" i="10"/>
  <c r="L33" i="10"/>
  <c r="J33" i="10"/>
  <c r="B33" i="10"/>
  <c r="P32" i="10"/>
  <c r="N32" i="10"/>
  <c r="L32" i="10"/>
  <c r="J32" i="10"/>
  <c r="B32" i="10"/>
  <c r="P31" i="10"/>
  <c r="N31" i="10"/>
  <c r="L31" i="10"/>
  <c r="J31" i="10"/>
  <c r="B31" i="10"/>
  <c r="P30" i="10"/>
  <c r="N30" i="10"/>
  <c r="L30" i="10"/>
  <c r="J30" i="10"/>
  <c r="B30" i="10"/>
  <c r="P29" i="10"/>
  <c r="N29" i="10"/>
  <c r="L29" i="10"/>
  <c r="J29" i="10"/>
  <c r="B29" i="10"/>
  <c r="P28" i="10"/>
  <c r="N28" i="10"/>
  <c r="L28" i="10"/>
  <c r="J28" i="10"/>
  <c r="B28" i="10"/>
  <c r="P27" i="10"/>
  <c r="N27" i="10"/>
  <c r="L27" i="10"/>
  <c r="J27" i="10"/>
  <c r="B27" i="10"/>
  <c r="P26" i="10"/>
  <c r="N26" i="10"/>
  <c r="L26" i="10"/>
  <c r="J26" i="10"/>
  <c r="B26" i="10"/>
  <c r="P25" i="10"/>
  <c r="N25" i="10"/>
  <c r="L25" i="10"/>
  <c r="J25" i="10"/>
  <c r="B25" i="10"/>
  <c r="P24" i="10"/>
  <c r="N24" i="10"/>
  <c r="L24" i="10"/>
  <c r="J24" i="10"/>
  <c r="B24" i="10"/>
  <c r="P23" i="10"/>
  <c r="N23" i="10"/>
  <c r="L23" i="10"/>
  <c r="J23" i="10"/>
  <c r="B23" i="10"/>
  <c r="P22" i="10"/>
  <c r="N22" i="10"/>
  <c r="L22" i="10"/>
  <c r="J22" i="10"/>
  <c r="B22" i="10"/>
  <c r="P21" i="10"/>
  <c r="N21" i="10"/>
  <c r="L21" i="10"/>
  <c r="J21" i="10"/>
  <c r="I21" i="10"/>
  <c r="B21" i="10"/>
  <c r="P20" i="10"/>
  <c r="N20" i="10"/>
  <c r="L20" i="10"/>
  <c r="J20" i="10"/>
  <c r="B20" i="10"/>
  <c r="P19" i="10"/>
  <c r="N19" i="10"/>
  <c r="L19" i="10"/>
  <c r="J19" i="10"/>
  <c r="B19" i="10"/>
  <c r="P18" i="10"/>
  <c r="N18" i="10"/>
  <c r="L18" i="10"/>
  <c r="J18" i="10"/>
  <c r="I18" i="10"/>
  <c r="K6" i="10"/>
  <c r="I54" i="10" s="1"/>
  <c r="B125" i="9"/>
  <c r="C125" i="9" s="1"/>
  <c r="D125" i="9" s="1"/>
  <c r="E125" i="9" s="1"/>
  <c r="F125" i="9" s="1"/>
  <c r="G125" i="9" s="1"/>
  <c r="H125" i="9" s="1"/>
  <c r="I125" i="9" s="1"/>
  <c r="J125" i="9" s="1"/>
  <c r="K125" i="9" s="1"/>
  <c r="L125" i="9" s="1"/>
  <c r="M125" i="9" s="1"/>
  <c r="N125" i="9" s="1"/>
  <c r="O125" i="9" s="1"/>
  <c r="P125" i="9" s="1"/>
  <c r="Q125" i="9" s="1"/>
  <c r="B124" i="9"/>
  <c r="C124" i="9" s="1"/>
  <c r="D124" i="9" s="1"/>
  <c r="E124" i="9" s="1"/>
  <c r="F124" i="9" s="1"/>
  <c r="G124" i="9" s="1"/>
  <c r="H124" i="9" s="1"/>
  <c r="I124" i="9" s="1"/>
  <c r="J124" i="9" s="1"/>
  <c r="K124" i="9" s="1"/>
  <c r="L124" i="9" s="1"/>
  <c r="M124" i="9" s="1"/>
  <c r="N124" i="9" s="1"/>
  <c r="O124" i="9" s="1"/>
  <c r="P124" i="9" s="1"/>
  <c r="Q124" i="9" s="1"/>
  <c r="B123" i="9"/>
  <c r="C123" i="9" s="1"/>
  <c r="D123" i="9" s="1"/>
  <c r="E123" i="9" s="1"/>
  <c r="F123" i="9" s="1"/>
  <c r="G123" i="9" s="1"/>
  <c r="H123" i="9" s="1"/>
  <c r="I123" i="9" s="1"/>
  <c r="J123" i="9" s="1"/>
  <c r="K123" i="9" s="1"/>
  <c r="L123" i="9" s="1"/>
  <c r="M123" i="9" s="1"/>
  <c r="N123" i="9" s="1"/>
  <c r="O123" i="9" s="1"/>
  <c r="P123" i="9" s="1"/>
  <c r="Q123" i="9" s="1"/>
  <c r="B122" i="9"/>
  <c r="C122" i="9" s="1"/>
  <c r="D122" i="9" s="1"/>
  <c r="E122" i="9" s="1"/>
  <c r="F122" i="9" s="1"/>
  <c r="G122" i="9" s="1"/>
  <c r="H122" i="9" s="1"/>
  <c r="I122" i="9" s="1"/>
  <c r="J122" i="9" s="1"/>
  <c r="K122" i="9" s="1"/>
  <c r="L122" i="9" s="1"/>
  <c r="M122" i="9" s="1"/>
  <c r="N122" i="9" s="1"/>
  <c r="O122" i="9" s="1"/>
  <c r="P122" i="9" s="1"/>
  <c r="Q122" i="9" s="1"/>
  <c r="B121" i="9"/>
  <c r="C121" i="9" s="1"/>
  <c r="D121" i="9" s="1"/>
  <c r="E121" i="9" s="1"/>
  <c r="F121" i="9" s="1"/>
  <c r="G121" i="9" s="1"/>
  <c r="H121" i="9" s="1"/>
  <c r="I121" i="9" s="1"/>
  <c r="J121" i="9" s="1"/>
  <c r="K121" i="9" s="1"/>
  <c r="L121" i="9" s="1"/>
  <c r="M121" i="9" s="1"/>
  <c r="N121" i="9" s="1"/>
  <c r="O121" i="9" s="1"/>
  <c r="P121" i="9" s="1"/>
  <c r="Q121" i="9" s="1"/>
  <c r="B120" i="9"/>
  <c r="C120" i="9" s="1"/>
  <c r="D120" i="9" s="1"/>
  <c r="E120" i="9" s="1"/>
  <c r="F120" i="9" s="1"/>
  <c r="G120" i="9" s="1"/>
  <c r="H120" i="9" s="1"/>
  <c r="I120" i="9" s="1"/>
  <c r="J120" i="9" s="1"/>
  <c r="K120" i="9" s="1"/>
  <c r="L120" i="9" s="1"/>
  <c r="M120" i="9" s="1"/>
  <c r="N120" i="9" s="1"/>
  <c r="O120" i="9" s="1"/>
  <c r="P120" i="9" s="1"/>
  <c r="Q120" i="9" s="1"/>
  <c r="B119" i="9"/>
  <c r="C119" i="9" s="1"/>
  <c r="D119" i="9" s="1"/>
  <c r="E119" i="9" s="1"/>
  <c r="F119" i="9" s="1"/>
  <c r="G119" i="9" s="1"/>
  <c r="H119" i="9" s="1"/>
  <c r="I119" i="9" s="1"/>
  <c r="J119" i="9" s="1"/>
  <c r="K119" i="9" s="1"/>
  <c r="L119" i="9" s="1"/>
  <c r="M119" i="9" s="1"/>
  <c r="N119" i="9" s="1"/>
  <c r="O119" i="9" s="1"/>
  <c r="P119" i="9" s="1"/>
  <c r="Q119" i="9" s="1"/>
  <c r="B118" i="9"/>
  <c r="C118" i="9" s="1"/>
  <c r="D118" i="9" s="1"/>
  <c r="E118" i="9" s="1"/>
  <c r="F118" i="9" s="1"/>
  <c r="G118" i="9" s="1"/>
  <c r="H118" i="9" s="1"/>
  <c r="I118" i="9" s="1"/>
  <c r="J118" i="9" s="1"/>
  <c r="K118" i="9" s="1"/>
  <c r="L118" i="9" s="1"/>
  <c r="M118" i="9" s="1"/>
  <c r="N118" i="9" s="1"/>
  <c r="O118" i="9" s="1"/>
  <c r="P118" i="9" s="1"/>
  <c r="Q118" i="9" s="1"/>
  <c r="B117" i="9"/>
  <c r="C117" i="9" s="1"/>
  <c r="D117" i="9" s="1"/>
  <c r="E117" i="9" s="1"/>
  <c r="F117" i="9" s="1"/>
  <c r="G117" i="9" s="1"/>
  <c r="H117" i="9" s="1"/>
  <c r="I117" i="9" s="1"/>
  <c r="J117" i="9" s="1"/>
  <c r="K117" i="9" s="1"/>
  <c r="L117" i="9" s="1"/>
  <c r="M117" i="9" s="1"/>
  <c r="N117" i="9" s="1"/>
  <c r="O117" i="9" s="1"/>
  <c r="P117" i="9" s="1"/>
  <c r="Q117" i="9" s="1"/>
  <c r="B116" i="9"/>
  <c r="C116" i="9" s="1"/>
  <c r="D116" i="9" s="1"/>
  <c r="E116" i="9" s="1"/>
  <c r="F116" i="9" s="1"/>
  <c r="G116" i="9" s="1"/>
  <c r="H116" i="9" s="1"/>
  <c r="I116" i="9" s="1"/>
  <c r="J116" i="9" s="1"/>
  <c r="K116" i="9" s="1"/>
  <c r="L116" i="9" s="1"/>
  <c r="M116" i="9" s="1"/>
  <c r="N116" i="9" s="1"/>
  <c r="O116" i="9" s="1"/>
  <c r="P116" i="9" s="1"/>
  <c r="Q116" i="9" s="1"/>
  <c r="B115" i="9"/>
  <c r="C115" i="9" s="1"/>
  <c r="D115" i="9" s="1"/>
  <c r="E115" i="9" s="1"/>
  <c r="F115" i="9" s="1"/>
  <c r="G115" i="9" s="1"/>
  <c r="H115" i="9" s="1"/>
  <c r="I115" i="9" s="1"/>
  <c r="J115" i="9" s="1"/>
  <c r="K115" i="9" s="1"/>
  <c r="L115" i="9" s="1"/>
  <c r="M115" i="9" s="1"/>
  <c r="N115" i="9" s="1"/>
  <c r="O115" i="9" s="1"/>
  <c r="P115" i="9" s="1"/>
  <c r="Q115" i="9" s="1"/>
  <c r="B114" i="9"/>
  <c r="C114" i="9" s="1"/>
  <c r="D114" i="9" s="1"/>
  <c r="E114" i="9" s="1"/>
  <c r="F114" i="9" s="1"/>
  <c r="G114" i="9" s="1"/>
  <c r="H114" i="9" s="1"/>
  <c r="I114" i="9" s="1"/>
  <c r="J114" i="9" s="1"/>
  <c r="K114" i="9" s="1"/>
  <c r="L114" i="9" s="1"/>
  <c r="M114" i="9" s="1"/>
  <c r="N114" i="9" s="1"/>
  <c r="O114" i="9" s="1"/>
  <c r="P114" i="9" s="1"/>
  <c r="Q114" i="9" s="1"/>
  <c r="B113" i="9"/>
  <c r="C113" i="9" s="1"/>
  <c r="D113" i="9" s="1"/>
  <c r="E113" i="9" s="1"/>
  <c r="F113" i="9" s="1"/>
  <c r="G113" i="9" s="1"/>
  <c r="H113" i="9" s="1"/>
  <c r="I113" i="9" s="1"/>
  <c r="J113" i="9" s="1"/>
  <c r="K113" i="9" s="1"/>
  <c r="L113" i="9" s="1"/>
  <c r="M113" i="9" s="1"/>
  <c r="N113" i="9" s="1"/>
  <c r="O113" i="9" s="1"/>
  <c r="P113" i="9" s="1"/>
  <c r="Q113" i="9" s="1"/>
  <c r="B112" i="9"/>
  <c r="C112" i="9" s="1"/>
  <c r="D112" i="9" s="1"/>
  <c r="E112" i="9" s="1"/>
  <c r="F112" i="9" s="1"/>
  <c r="G112" i="9" s="1"/>
  <c r="H112" i="9" s="1"/>
  <c r="I112" i="9" s="1"/>
  <c r="J112" i="9" s="1"/>
  <c r="K112" i="9" s="1"/>
  <c r="L112" i="9" s="1"/>
  <c r="M112" i="9" s="1"/>
  <c r="N112" i="9" s="1"/>
  <c r="O112" i="9" s="1"/>
  <c r="P112" i="9" s="1"/>
  <c r="Q112" i="9" s="1"/>
  <c r="B111" i="9"/>
  <c r="C111" i="9" s="1"/>
  <c r="D111" i="9" s="1"/>
  <c r="E111" i="9" s="1"/>
  <c r="F111" i="9" s="1"/>
  <c r="G111" i="9" s="1"/>
  <c r="H111" i="9" s="1"/>
  <c r="I111" i="9" s="1"/>
  <c r="J111" i="9" s="1"/>
  <c r="K111" i="9" s="1"/>
  <c r="L111" i="9" s="1"/>
  <c r="M111" i="9" s="1"/>
  <c r="N111" i="9" s="1"/>
  <c r="O111" i="9" s="1"/>
  <c r="P111" i="9" s="1"/>
  <c r="Q111" i="9" s="1"/>
  <c r="B110" i="9"/>
  <c r="C110" i="9" s="1"/>
  <c r="D110" i="9" s="1"/>
  <c r="E110" i="9" s="1"/>
  <c r="F110" i="9" s="1"/>
  <c r="G110" i="9" s="1"/>
  <c r="H110" i="9" s="1"/>
  <c r="I110" i="9" s="1"/>
  <c r="J110" i="9" s="1"/>
  <c r="K110" i="9" s="1"/>
  <c r="L110" i="9" s="1"/>
  <c r="M110" i="9" s="1"/>
  <c r="N110" i="9" s="1"/>
  <c r="O110" i="9" s="1"/>
  <c r="P110" i="9" s="1"/>
  <c r="Q110" i="9" s="1"/>
  <c r="B109" i="9"/>
  <c r="C109" i="9" s="1"/>
  <c r="D109" i="9" s="1"/>
  <c r="E109" i="9" s="1"/>
  <c r="F109" i="9" s="1"/>
  <c r="G109" i="9" s="1"/>
  <c r="H109" i="9" s="1"/>
  <c r="I109" i="9" s="1"/>
  <c r="J109" i="9" s="1"/>
  <c r="K109" i="9" s="1"/>
  <c r="L109" i="9" s="1"/>
  <c r="M109" i="9" s="1"/>
  <c r="N109" i="9" s="1"/>
  <c r="O109" i="9" s="1"/>
  <c r="P109" i="9" s="1"/>
  <c r="Q109" i="9" s="1"/>
  <c r="B108" i="9"/>
  <c r="C108" i="9" s="1"/>
  <c r="D108" i="9" s="1"/>
  <c r="E108" i="9" s="1"/>
  <c r="F108" i="9" s="1"/>
  <c r="G108" i="9" s="1"/>
  <c r="H108" i="9" s="1"/>
  <c r="I108" i="9" s="1"/>
  <c r="J108" i="9" s="1"/>
  <c r="K108" i="9" s="1"/>
  <c r="L108" i="9" s="1"/>
  <c r="M108" i="9" s="1"/>
  <c r="N108" i="9" s="1"/>
  <c r="O108" i="9" s="1"/>
  <c r="P108" i="9" s="1"/>
  <c r="Q108" i="9" s="1"/>
  <c r="B107" i="9"/>
  <c r="C107" i="9" s="1"/>
  <c r="D107" i="9" s="1"/>
  <c r="E107" i="9" s="1"/>
  <c r="F107" i="9" s="1"/>
  <c r="G107" i="9" s="1"/>
  <c r="H107" i="9" s="1"/>
  <c r="I107" i="9" s="1"/>
  <c r="J107" i="9" s="1"/>
  <c r="K107" i="9" s="1"/>
  <c r="L107" i="9" s="1"/>
  <c r="M107" i="9" s="1"/>
  <c r="N107" i="9" s="1"/>
  <c r="O107" i="9" s="1"/>
  <c r="P107" i="9" s="1"/>
  <c r="Q107" i="9" s="1"/>
  <c r="B106" i="9"/>
  <c r="C106" i="9" s="1"/>
  <c r="D106" i="9" s="1"/>
  <c r="E106" i="9" s="1"/>
  <c r="F106" i="9" s="1"/>
  <c r="G106" i="9" s="1"/>
  <c r="H106" i="9" s="1"/>
  <c r="I106" i="9" s="1"/>
  <c r="J106" i="9" s="1"/>
  <c r="K106" i="9" s="1"/>
  <c r="L106" i="9" s="1"/>
  <c r="M106" i="9" s="1"/>
  <c r="N106" i="9" s="1"/>
  <c r="O106" i="9" s="1"/>
  <c r="P106" i="9" s="1"/>
  <c r="Q106" i="9" s="1"/>
  <c r="B105" i="9"/>
  <c r="C105" i="9" s="1"/>
  <c r="D105" i="9" s="1"/>
  <c r="E105" i="9" s="1"/>
  <c r="F105" i="9" s="1"/>
  <c r="G105" i="9" s="1"/>
  <c r="H105" i="9" s="1"/>
  <c r="I105" i="9" s="1"/>
  <c r="J105" i="9" s="1"/>
  <c r="K105" i="9" s="1"/>
  <c r="L105" i="9" s="1"/>
  <c r="M105" i="9" s="1"/>
  <c r="N105" i="9" s="1"/>
  <c r="O105" i="9" s="1"/>
  <c r="P105" i="9" s="1"/>
  <c r="Q105" i="9" s="1"/>
  <c r="B104" i="9"/>
  <c r="C104" i="9" s="1"/>
  <c r="D104" i="9" s="1"/>
  <c r="E104" i="9" s="1"/>
  <c r="F104" i="9" s="1"/>
  <c r="G104" i="9" s="1"/>
  <c r="H104" i="9" s="1"/>
  <c r="I104" i="9" s="1"/>
  <c r="J104" i="9" s="1"/>
  <c r="K104" i="9" s="1"/>
  <c r="L104" i="9" s="1"/>
  <c r="M104" i="9" s="1"/>
  <c r="N104" i="9" s="1"/>
  <c r="O104" i="9" s="1"/>
  <c r="P104" i="9" s="1"/>
  <c r="Q104" i="9" s="1"/>
  <c r="B103" i="9"/>
  <c r="C103" i="9" s="1"/>
  <c r="D103" i="9" s="1"/>
  <c r="E103" i="9" s="1"/>
  <c r="F103" i="9" s="1"/>
  <c r="G103" i="9" s="1"/>
  <c r="H103" i="9" s="1"/>
  <c r="I103" i="9" s="1"/>
  <c r="J103" i="9" s="1"/>
  <c r="K103" i="9" s="1"/>
  <c r="L103" i="9" s="1"/>
  <c r="M103" i="9" s="1"/>
  <c r="N103" i="9" s="1"/>
  <c r="O103" i="9" s="1"/>
  <c r="P103" i="9" s="1"/>
  <c r="Q103" i="9" s="1"/>
  <c r="B102" i="9"/>
  <c r="C102" i="9" s="1"/>
  <c r="D102" i="9" s="1"/>
  <c r="E102" i="9" s="1"/>
  <c r="F102" i="9" s="1"/>
  <c r="G102" i="9" s="1"/>
  <c r="H102" i="9" s="1"/>
  <c r="I102" i="9" s="1"/>
  <c r="J102" i="9" s="1"/>
  <c r="K102" i="9" s="1"/>
  <c r="L102" i="9" s="1"/>
  <c r="M102" i="9" s="1"/>
  <c r="N102" i="9" s="1"/>
  <c r="O102" i="9" s="1"/>
  <c r="P102" i="9" s="1"/>
  <c r="Q102" i="9" s="1"/>
  <c r="B101" i="9"/>
  <c r="C101" i="9" s="1"/>
  <c r="D101" i="9" s="1"/>
  <c r="E101" i="9" s="1"/>
  <c r="F101" i="9" s="1"/>
  <c r="G101" i="9" s="1"/>
  <c r="H101" i="9" s="1"/>
  <c r="I101" i="9" s="1"/>
  <c r="J101" i="9" s="1"/>
  <c r="K101" i="9" s="1"/>
  <c r="L101" i="9" s="1"/>
  <c r="M101" i="9" s="1"/>
  <c r="N101" i="9" s="1"/>
  <c r="O101" i="9" s="1"/>
  <c r="P101" i="9" s="1"/>
  <c r="Q101" i="9" s="1"/>
  <c r="B100" i="9"/>
  <c r="C100" i="9" s="1"/>
  <c r="D100" i="9" s="1"/>
  <c r="E100" i="9" s="1"/>
  <c r="F100" i="9" s="1"/>
  <c r="G100" i="9" s="1"/>
  <c r="H100" i="9" s="1"/>
  <c r="I100" i="9" s="1"/>
  <c r="J100" i="9" s="1"/>
  <c r="K100" i="9" s="1"/>
  <c r="L100" i="9" s="1"/>
  <c r="M100" i="9" s="1"/>
  <c r="N100" i="9" s="1"/>
  <c r="O100" i="9" s="1"/>
  <c r="P100" i="9" s="1"/>
  <c r="Q100" i="9" s="1"/>
  <c r="B99" i="9"/>
  <c r="C99" i="9" s="1"/>
  <c r="D99" i="9" s="1"/>
  <c r="E99" i="9" s="1"/>
  <c r="F99" i="9" s="1"/>
  <c r="G99" i="9" s="1"/>
  <c r="H99" i="9" s="1"/>
  <c r="I99" i="9" s="1"/>
  <c r="J99" i="9" s="1"/>
  <c r="K99" i="9" s="1"/>
  <c r="L99" i="9" s="1"/>
  <c r="M99" i="9" s="1"/>
  <c r="N99" i="9" s="1"/>
  <c r="O99" i="9" s="1"/>
  <c r="P99" i="9" s="1"/>
  <c r="Q99" i="9" s="1"/>
  <c r="B98" i="9"/>
  <c r="C98" i="9" s="1"/>
  <c r="D98" i="9" s="1"/>
  <c r="E98" i="9" s="1"/>
  <c r="F98" i="9" s="1"/>
  <c r="G98" i="9" s="1"/>
  <c r="H98" i="9" s="1"/>
  <c r="I98" i="9" s="1"/>
  <c r="J98" i="9" s="1"/>
  <c r="K98" i="9" s="1"/>
  <c r="L98" i="9" s="1"/>
  <c r="M98" i="9" s="1"/>
  <c r="N98" i="9" s="1"/>
  <c r="O98" i="9" s="1"/>
  <c r="P98" i="9" s="1"/>
  <c r="Q98" i="9" s="1"/>
  <c r="B97" i="9"/>
  <c r="C97" i="9" s="1"/>
  <c r="D97" i="9" s="1"/>
  <c r="E97" i="9" s="1"/>
  <c r="F97" i="9" s="1"/>
  <c r="G97" i="9" s="1"/>
  <c r="H97" i="9" s="1"/>
  <c r="I97" i="9" s="1"/>
  <c r="J97" i="9" s="1"/>
  <c r="K97" i="9" s="1"/>
  <c r="L97" i="9" s="1"/>
  <c r="M97" i="9" s="1"/>
  <c r="N97" i="9" s="1"/>
  <c r="O97" i="9" s="1"/>
  <c r="P97" i="9" s="1"/>
  <c r="Q97" i="9" s="1"/>
  <c r="B96" i="9"/>
  <c r="C96" i="9" s="1"/>
  <c r="D96" i="9" s="1"/>
  <c r="E96" i="9" s="1"/>
  <c r="F96" i="9" s="1"/>
  <c r="G96" i="9" s="1"/>
  <c r="H96" i="9" s="1"/>
  <c r="I96" i="9" s="1"/>
  <c r="J96" i="9" s="1"/>
  <c r="K96" i="9" s="1"/>
  <c r="L96" i="9" s="1"/>
  <c r="M96" i="9" s="1"/>
  <c r="N96" i="9" s="1"/>
  <c r="O96" i="9" s="1"/>
  <c r="P96" i="9" s="1"/>
  <c r="Q96" i="9" s="1"/>
  <c r="B95" i="9"/>
  <c r="C95" i="9" s="1"/>
  <c r="D95" i="9" s="1"/>
  <c r="E95" i="9" s="1"/>
  <c r="F95" i="9" s="1"/>
  <c r="G95" i="9" s="1"/>
  <c r="H95" i="9" s="1"/>
  <c r="I95" i="9" s="1"/>
  <c r="J95" i="9" s="1"/>
  <c r="K95" i="9" s="1"/>
  <c r="L95" i="9" s="1"/>
  <c r="M95" i="9" s="1"/>
  <c r="N95" i="9" s="1"/>
  <c r="O95" i="9" s="1"/>
  <c r="P95" i="9" s="1"/>
  <c r="Q95" i="9" s="1"/>
  <c r="B94" i="9"/>
  <c r="C94" i="9" s="1"/>
  <c r="D94" i="9" s="1"/>
  <c r="E94" i="9" s="1"/>
  <c r="F94" i="9" s="1"/>
  <c r="G94" i="9" s="1"/>
  <c r="H94" i="9" s="1"/>
  <c r="I94" i="9" s="1"/>
  <c r="J94" i="9" s="1"/>
  <c r="K94" i="9" s="1"/>
  <c r="L94" i="9" s="1"/>
  <c r="M94" i="9" s="1"/>
  <c r="N94" i="9" s="1"/>
  <c r="O94" i="9" s="1"/>
  <c r="P94" i="9" s="1"/>
  <c r="Q94" i="9" s="1"/>
  <c r="B93" i="9"/>
  <c r="C93" i="9" s="1"/>
  <c r="D93" i="9" s="1"/>
  <c r="E93" i="9" s="1"/>
  <c r="F93" i="9" s="1"/>
  <c r="G93" i="9" s="1"/>
  <c r="H93" i="9" s="1"/>
  <c r="I93" i="9" s="1"/>
  <c r="J93" i="9" s="1"/>
  <c r="K93" i="9" s="1"/>
  <c r="L93" i="9" s="1"/>
  <c r="M93" i="9" s="1"/>
  <c r="N93" i="9" s="1"/>
  <c r="O93" i="9" s="1"/>
  <c r="P93" i="9" s="1"/>
  <c r="Q93" i="9" s="1"/>
  <c r="B92" i="9"/>
  <c r="C92" i="9" s="1"/>
  <c r="D92" i="9" s="1"/>
  <c r="E92" i="9" s="1"/>
  <c r="F92" i="9" s="1"/>
  <c r="G92" i="9" s="1"/>
  <c r="H92" i="9" s="1"/>
  <c r="I92" i="9" s="1"/>
  <c r="J92" i="9" s="1"/>
  <c r="K92" i="9" s="1"/>
  <c r="L92" i="9" s="1"/>
  <c r="M92" i="9" s="1"/>
  <c r="N92" i="9" s="1"/>
  <c r="O92" i="9" s="1"/>
  <c r="P92" i="9" s="1"/>
  <c r="Q92" i="9" s="1"/>
  <c r="B91" i="9"/>
  <c r="C91" i="9" s="1"/>
  <c r="D91" i="9" s="1"/>
  <c r="E91" i="9" s="1"/>
  <c r="F91" i="9" s="1"/>
  <c r="G91" i="9" s="1"/>
  <c r="H91" i="9" s="1"/>
  <c r="I91" i="9" s="1"/>
  <c r="J91" i="9" s="1"/>
  <c r="K91" i="9" s="1"/>
  <c r="L91" i="9" s="1"/>
  <c r="M91" i="9" s="1"/>
  <c r="N91" i="9" s="1"/>
  <c r="O91" i="9" s="1"/>
  <c r="P91" i="9" s="1"/>
  <c r="Q91" i="9" s="1"/>
  <c r="B90" i="9"/>
  <c r="C90" i="9" s="1"/>
  <c r="D90" i="9" s="1"/>
  <c r="E90" i="9" s="1"/>
  <c r="F90" i="9" s="1"/>
  <c r="G90" i="9" s="1"/>
  <c r="H90" i="9" s="1"/>
  <c r="I90" i="9" s="1"/>
  <c r="J90" i="9" s="1"/>
  <c r="K90" i="9" s="1"/>
  <c r="L90" i="9" s="1"/>
  <c r="M90" i="9" s="1"/>
  <c r="N90" i="9" s="1"/>
  <c r="O90" i="9" s="1"/>
  <c r="P90" i="9" s="1"/>
  <c r="Q90" i="9" s="1"/>
  <c r="B89" i="9"/>
  <c r="C89" i="9" s="1"/>
  <c r="D89" i="9" s="1"/>
  <c r="E89" i="9" s="1"/>
  <c r="F89" i="9" s="1"/>
  <c r="G89" i="9" s="1"/>
  <c r="H89" i="9" s="1"/>
  <c r="I89" i="9" s="1"/>
  <c r="J89" i="9" s="1"/>
  <c r="K89" i="9" s="1"/>
  <c r="L89" i="9" s="1"/>
  <c r="M89" i="9" s="1"/>
  <c r="N89" i="9" s="1"/>
  <c r="O89" i="9" s="1"/>
  <c r="P89" i="9" s="1"/>
  <c r="Q89" i="9" s="1"/>
  <c r="B88" i="9"/>
  <c r="C88" i="9" s="1"/>
  <c r="D88" i="9" s="1"/>
  <c r="E88" i="9" s="1"/>
  <c r="F88" i="9" s="1"/>
  <c r="G88" i="9" s="1"/>
  <c r="H88" i="9" s="1"/>
  <c r="I88" i="9" s="1"/>
  <c r="J88" i="9" s="1"/>
  <c r="K88" i="9" s="1"/>
  <c r="L88" i="9" s="1"/>
  <c r="M88" i="9" s="1"/>
  <c r="N88" i="9" s="1"/>
  <c r="O88" i="9" s="1"/>
  <c r="P88" i="9" s="1"/>
  <c r="Q88" i="9" s="1"/>
  <c r="B87" i="9"/>
  <c r="C87" i="9" s="1"/>
  <c r="D87" i="9" s="1"/>
  <c r="E87" i="9" s="1"/>
  <c r="F87" i="9" s="1"/>
  <c r="G87" i="9" s="1"/>
  <c r="H87" i="9" s="1"/>
  <c r="I87" i="9" s="1"/>
  <c r="J87" i="9" s="1"/>
  <c r="K87" i="9" s="1"/>
  <c r="L87" i="9" s="1"/>
  <c r="M87" i="9" s="1"/>
  <c r="N87" i="9" s="1"/>
  <c r="O87" i="9" s="1"/>
  <c r="P87" i="9" s="1"/>
  <c r="Q87" i="9" s="1"/>
  <c r="B86" i="9"/>
  <c r="C86" i="9" s="1"/>
  <c r="D86" i="9" s="1"/>
  <c r="E86" i="9" s="1"/>
  <c r="F86" i="9" s="1"/>
  <c r="G86" i="9" s="1"/>
  <c r="H86" i="9" s="1"/>
  <c r="I86" i="9" s="1"/>
  <c r="J86" i="9" s="1"/>
  <c r="K86" i="9" s="1"/>
  <c r="L86" i="9" s="1"/>
  <c r="M86" i="9" s="1"/>
  <c r="N86" i="9" s="1"/>
  <c r="O86" i="9" s="1"/>
  <c r="P86" i="9" s="1"/>
  <c r="Q86" i="9" s="1"/>
  <c r="B85" i="9"/>
  <c r="C85" i="9" s="1"/>
  <c r="D85" i="9" s="1"/>
  <c r="E85" i="9" s="1"/>
  <c r="F85" i="9" s="1"/>
  <c r="G85" i="9" s="1"/>
  <c r="H85" i="9" s="1"/>
  <c r="I85" i="9" s="1"/>
  <c r="J85" i="9" s="1"/>
  <c r="K85" i="9" s="1"/>
  <c r="L85" i="9" s="1"/>
  <c r="M85" i="9" s="1"/>
  <c r="N85" i="9" s="1"/>
  <c r="O85" i="9" s="1"/>
  <c r="P85" i="9" s="1"/>
  <c r="Q85" i="9" s="1"/>
  <c r="P58" i="9"/>
  <c r="N58" i="9"/>
  <c r="L58" i="9"/>
  <c r="J58" i="9"/>
  <c r="B58" i="9"/>
  <c r="P57" i="9"/>
  <c r="N57" i="9"/>
  <c r="L57" i="9"/>
  <c r="J57" i="9"/>
  <c r="B57" i="9"/>
  <c r="P56" i="9"/>
  <c r="N56" i="9"/>
  <c r="L56" i="9"/>
  <c r="J56" i="9"/>
  <c r="B56" i="9"/>
  <c r="P55" i="9"/>
  <c r="N55" i="9"/>
  <c r="L55" i="9"/>
  <c r="J55" i="9"/>
  <c r="B55" i="9"/>
  <c r="P54" i="9"/>
  <c r="N54" i="9"/>
  <c r="L54" i="9"/>
  <c r="J54" i="9"/>
  <c r="B54" i="9"/>
  <c r="P53" i="9"/>
  <c r="N53" i="9"/>
  <c r="L53" i="9"/>
  <c r="J53" i="9"/>
  <c r="B53" i="9"/>
  <c r="P52" i="9"/>
  <c r="N52" i="9"/>
  <c r="L52" i="9"/>
  <c r="J52" i="9"/>
  <c r="B52" i="9"/>
  <c r="P51" i="9"/>
  <c r="N51" i="9"/>
  <c r="L51" i="9"/>
  <c r="J51" i="9"/>
  <c r="B51" i="9"/>
  <c r="P50" i="9"/>
  <c r="N50" i="9"/>
  <c r="L50" i="9"/>
  <c r="J50" i="9"/>
  <c r="B50" i="9"/>
  <c r="P49" i="9"/>
  <c r="N49" i="9"/>
  <c r="L49" i="9"/>
  <c r="J49" i="9"/>
  <c r="B49" i="9"/>
  <c r="P48" i="9"/>
  <c r="N48" i="9"/>
  <c r="L48" i="9"/>
  <c r="M48" i="9" s="1"/>
  <c r="J48" i="9"/>
  <c r="B48" i="9"/>
  <c r="P47" i="9"/>
  <c r="N47" i="9"/>
  <c r="O47" i="9" s="1"/>
  <c r="L47" i="9"/>
  <c r="J47" i="9"/>
  <c r="B47" i="9"/>
  <c r="P46" i="9"/>
  <c r="N46" i="9"/>
  <c r="L46" i="9"/>
  <c r="J46" i="9"/>
  <c r="B46" i="9"/>
  <c r="P45" i="9"/>
  <c r="N45" i="9"/>
  <c r="L45" i="9"/>
  <c r="J45" i="9"/>
  <c r="B45" i="9"/>
  <c r="P44" i="9"/>
  <c r="N44" i="9"/>
  <c r="L44" i="9"/>
  <c r="J44" i="9"/>
  <c r="B44" i="9"/>
  <c r="P43" i="9"/>
  <c r="N43" i="9"/>
  <c r="O43" i="9" s="1"/>
  <c r="L43" i="9"/>
  <c r="J43" i="9"/>
  <c r="B43" i="9"/>
  <c r="P42" i="9"/>
  <c r="N42" i="9"/>
  <c r="L42" i="9"/>
  <c r="J42" i="9"/>
  <c r="B42" i="9"/>
  <c r="P41" i="9"/>
  <c r="N41" i="9"/>
  <c r="L41" i="9"/>
  <c r="J41" i="9"/>
  <c r="B41" i="9"/>
  <c r="P40" i="9"/>
  <c r="N40" i="9"/>
  <c r="L40" i="9"/>
  <c r="J40" i="9"/>
  <c r="B40" i="9"/>
  <c r="P39" i="9"/>
  <c r="N39" i="9"/>
  <c r="L39" i="9"/>
  <c r="J39" i="9"/>
  <c r="B39" i="9"/>
  <c r="P38" i="9"/>
  <c r="N38" i="9"/>
  <c r="L38" i="9"/>
  <c r="J38" i="9"/>
  <c r="B38" i="9"/>
  <c r="P37" i="9"/>
  <c r="N37" i="9"/>
  <c r="L37" i="9"/>
  <c r="J37" i="9"/>
  <c r="B37" i="9"/>
  <c r="P36" i="9"/>
  <c r="N36" i="9"/>
  <c r="L36" i="9"/>
  <c r="J36" i="9"/>
  <c r="B36" i="9"/>
  <c r="P35" i="9"/>
  <c r="N35" i="9"/>
  <c r="O35" i="9" s="1"/>
  <c r="L35" i="9"/>
  <c r="J35" i="9"/>
  <c r="B35" i="9"/>
  <c r="P34" i="9"/>
  <c r="N34" i="9"/>
  <c r="L34" i="9"/>
  <c r="J34" i="9"/>
  <c r="B34" i="9"/>
  <c r="P33" i="9"/>
  <c r="N33" i="9"/>
  <c r="L33" i="9"/>
  <c r="J33" i="9"/>
  <c r="B33" i="9"/>
  <c r="P32" i="9"/>
  <c r="N32" i="9"/>
  <c r="L32" i="9"/>
  <c r="M32" i="9" s="1"/>
  <c r="J32" i="9"/>
  <c r="B32" i="9"/>
  <c r="P31" i="9"/>
  <c r="N31" i="9"/>
  <c r="O31" i="9" s="1"/>
  <c r="L31" i="9"/>
  <c r="J31" i="9"/>
  <c r="B31" i="9"/>
  <c r="P30" i="9"/>
  <c r="N30" i="9"/>
  <c r="L30" i="9"/>
  <c r="J30" i="9"/>
  <c r="B30" i="9"/>
  <c r="P29" i="9"/>
  <c r="N29" i="9"/>
  <c r="L29" i="9"/>
  <c r="J29" i="9"/>
  <c r="B29" i="9"/>
  <c r="P28" i="9"/>
  <c r="N28" i="9"/>
  <c r="L28" i="9"/>
  <c r="J28" i="9"/>
  <c r="B28" i="9"/>
  <c r="P27" i="9"/>
  <c r="N27" i="9"/>
  <c r="L27" i="9"/>
  <c r="J27" i="9"/>
  <c r="B27" i="9"/>
  <c r="P26" i="9"/>
  <c r="N26" i="9"/>
  <c r="L26" i="9"/>
  <c r="J26" i="9"/>
  <c r="B26" i="9"/>
  <c r="P25" i="9"/>
  <c r="N25" i="9"/>
  <c r="L25" i="9"/>
  <c r="J25" i="9"/>
  <c r="B25" i="9"/>
  <c r="P24" i="9"/>
  <c r="N24" i="9"/>
  <c r="L24" i="9"/>
  <c r="J24" i="9"/>
  <c r="B24" i="9"/>
  <c r="P23" i="9"/>
  <c r="N23" i="9"/>
  <c r="O23" i="9" s="1"/>
  <c r="L23" i="9"/>
  <c r="J23" i="9"/>
  <c r="B23" i="9"/>
  <c r="P22" i="9"/>
  <c r="N22" i="9"/>
  <c r="L22" i="9"/>
  <c r="J22" i="9"/>
  <c r="B22" i="9"/>
  <c r="P21" i="9"/>
  <c r="N21" i="9"/>
  <c r="L21" i="9"/>
  <c r="J21" i="9"/>
  <c r="B21" i="9"/>
  <c r="P20" i="9"/>
  <c r="N20" i="9"/>
  <c r="L20" i="9"/>
  <c r="J20" i="9"/>
  <c r="B20" i="9"/>
  <c r="P19" i="9"/>
  <c r="N19" i="9"/>
  <c r="L19" i="9"/>
  <c r="J19" i="9"/>
  <c r="B19" i="9"/>
  <c r="P18" i="9"/>
  <c r="N18" i="9"/>
  <c r="L18" i="9"/>
  <c r="J18" i="9"/>
  <c r="I18" i="9"/>
  <c r="K6" i="9"/>
  <c r="I25" i="9" s="1"/>
  <c r="C92" i="8"/>
  <c r="D92" i="8" s="1"/>
  <c r="E92" i="8" s="1"/>
  <c r="F92" i="8" s="1"/>
  <c r="C97" i="8"/>
  <c r="D97" i="8" s="1"/>
  <c r="E97" i="8" s="1"/>
  <c r="F97" i="8" s="1"/>
  <c r="G97" i="8" s="1"/>
  <c r="H97" i="8" s="1"/>
  <c r="I97" i="8" s="1"/>
  <c r="J97" i="8" s="1"/>
  <c r="K97" i="8" s="1"/>
  <c r="L97" i="8" s="1"/>
  <c r="M97" i="8" s="1"/>
  <c r="N97" i="8" s="1"/>
  <c r="O97" i="8" s="1"/>
  <c r="P97" i="8" s="1"/>
  <c r="Q97" i="8" s="1"/>
  <c r="C124" i="8"/>
  <c r="D124" i="8" s="1"/>
  <c r="E124" i="8" s="1"/>
  <c r="F124" i="8" s="1"/>
  <c r="G124" i="8" s="1"/>
  <c r="H124" i="8" s="1"/>
  <c r="I124" i="8" s="1"/>
  <c r="J124" i="8" s="1"/>
  <c r="K124" i="8" s="1"/>
  <c r="L124" i="8" s="1"/>
  <c r="M124" i="8" s="1"/>
  <c r="N124" i="8" s="1"/>
  <c r="O124" i="8" s="1"/>
  <c r="P124" i="8" s="1"/>
  <c r="Q124" i="8" s="1"/>
  <c r="C88" i="8"/>
  <c r="D88" i="8" s="1"/>
  <c r="E88" i="8" s="1"/>
  <c r="F88" i="8" s="1"/>
  <c r="G88" i="8" s="1"/>
  <c r="H88" i="8" s="1"/>
  <c r="I88" i="8" s="1"/>
  <c r="J88" i="8" s="1"/>
  <c r="K88" i="8" s="1"/>
  <c r="L88" i="8" s="1"/>
  <c r="M88" i="8" s="1"/>
  <c r="N88" i="8" s="1"/>
  <c r="O88" i="8" s="1"/>
  <c r="P88" i="8" s="1"/>
  <c r="Q88" i="8" s="1"/>
  <c r="C95" i="8"/>
  <c r="D95" i="8" s="1"/>
  <c r="E95" i="8" s="1"/>
  <c r="F95" i="8" s="1"/>
  <c r="G95" i="8" s="1"/>
  <c r="H95" i="8" s="1"/>
  <c r="I95" i="8" s="1"/>
  <c r="J95" i="8" s="1"/>
  <c r="K95" i="8" s="1"/>
  <c r="L95" i="8" s="1"/>
  <c r="M95" i="8" s="1"/>
  <c r="N95" i="8" s="1"/>
  <c r="O95" i="8" s="1"/>
  <c r="P95" i="8" s="1"/>
  <c r="Q95" i="8" s="1"/>
  <c r="C96" i="8"/>
  <c r="D96" i="8" s="1"/>
  <c r="C107" i="8"/>
  <c r="D107" i="8" s="1"/>
  <c r="E107" i="8" s="1"/>
  <c r="F107" i="8" s="1"/>
  <c r="G107" i="8" s="1"/>
  <c r="H107" i="8" s="1"/>
  <c r="I107" i="8" s="1"/>
  <c r="J107" i="8" s="1"/>
  <c r="K107" i="8" s="1"/>
  <c r="L107" i="8" s="1"/>
  <c r="M107" i="8" s="1"/>
  <c r="N107" i="8" s="1"/>
  <c r="O107" i="8" s="1"/>
  <c r="P107" i="8" s="1"/>
  <c r="Q107" i="8" s="1"/>
  <c r="C108" i="8"/>
  <c r="D108" i="8" s="1"/>
  <c r="E108" i="8" s="1"/>
  <c r="F108" i="8" s="1"/>
  <c r="G108" i="8" s="1"/>
  <c r="H108" i="8" s="1"/>
  <c r="I108" i="8" s="1"/>
  <c r="J108" i="8" s="1"/>
  <c r="K108" i="8" s="1"/>
  <c r="L108" i="8" s="1"/>
  <c r="M108" i="8" s="1"/>
  <c r="N108" i="8" s="1"/>
  <c r="O108" i="8" s="1"/>
  <c r="P108" i="8" s="1"/>
  <c r="Q108" i="8" s="1"/>
  <c r="C113" i="8"/>
  <c r="D113" i="8" s="1"/>
  <c r="E113" i="8" s="1"/>
  <c r="F113" i="8" s="1"/>
  <c r="G113" i="8" s="1"/>
  <c r="H113" i="8" s="1"/>
  <c r="I113" i="8" s="1"/>
  <c r="J113" i="8" s="1"/>
  <c r="K113" i="8" s="1"/>
  <c r="L113" i="8" s="1"/>
  <c r="M113" i="8" s="1"/>
  <c r="N113" i="8" s="1"/>
  <c r="O113" i="8" s="1"/>
  <c r="P113" i="8" s="1"/>
  <c r="Q113" i="8" s="1"/>
  <c r="C116" i="8"/>
  <c r="D116" i="8" s="1"/>
  <c r="E116" i="8" s="1"/>
  <c r="F116" i="8" s="1"/>
  <c r="G116" i="8" s="1"/>
  <c r="H116" i="8" s="1"/>
  <c r="I116" i="8" s="1"/>
  <c r="J116" i="8" s="1"/>
  <c r="K116" i="8" s="1"/>
  <c r="L116" i="8" s="1"/>
  <c r="M116" i="8" s="1"/>
  <c r="N116" i="8" s="1"/>
  <c r="O116" i="8" s="1"/>
  <c r="P116" i="8" s="1"/>
  <c r="Q116" i="8" s="1"/>
  <c r="B85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N28" i="8"/>
  <c r="N29" i="8"/>
  <c r="N30" i="8"/>
  <c r="O30" i="8" s="1"/>
  <c r="N31" i="8"/>
  <c r="N32" i="8"/>
  <c r="N33" i="8"/>
  <c r="N34" i="8"/>
  <c r="N35" i="8"/>
  <c r="N36" i="8"/>
  <c r="N37" i="8"/>
  <c r="N38" i="8"/>
  <c r="O38" i="8" s="1"/>
  <c r="N39" i="8"/>
  <c r="N40" i="8"/>
  <c r="N41" i="8"/>
  <c r="N42" i="8"/>
  <c r="N43" i="8"/>
  <c r="N44" i="8"/>
  <c r="N45" i="8"/>
  <c r="N46" i="8"/>
  <c r="O46" i="8" s="1"/>
  <c r="N47" i="8"/>
  <c r="N48" i="8"/>
  <c r="N49" i="8"/>
  <c r="N50" i="8"/>
  <c r="N51" i="8"/>
  <c r="N52" i="8"/>
  <c r="N53" i="8"/>
  <c r="N54" i="8"/>
  <c r="N55" i="8"/>
  <c r="N56" i="8"/>
  <c r="N57" i="8"/>
  <c r="N58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P27" i="8"/>
  <c r="N27" i="8"/>
  <c r="L27" i="8"/>
  <c r="J27" i="8"/>
  <c r="B27" i="8"/>
  <c r="P26" i="8"/>
  <c r="N26" i="8"/>
  <c r="L26" i="8"/>
  <c r="J26" i="8"/>
  <c r="B26" i="8"/>
  <c r="P25" i="8"/>
  <c r="N25" i="8"/>
  <c r="L25" i="8"/>
  <c r="J25" i="8"/>
  <c r="B25" i="8"/>
  <c r="P24" i="8"/>
  <c r="N24" i="8"/>
  <c r="L24" i="8"/>
  <c r="J24" i="8"/>
  <c r="B24" i="8"/>
  <c r="P23" i="8"/>
  <c r="N23" i="8"/>
  <c r="L23" i="8"/>
  <c r="J23" i="8"/>
  <c r="B23" i="8"/>
  <c r="P22" i="8"/>
  <c r="N22" i="8"/>
  <c r="L22" i="8"/>
  <c r="J22" i="8"/>
  <c r="B22" i="8"/>
  <c r="P21" i="8"/>
  <c r="N21" i="8"/>
  <c r="L21" i="8"/>
  <c r="J21" i="8"/>
  <c r="B21" i="8"/>
  <c r="P20" i="8"/>
  <c r="N20" i="8"/>
  <c r="L20" i="8"/>
  <c r="J20" i="8"/>
  <c r="B20" i="8"/>
  <c r="P19" i="8"/>
  <c r="N19" i="8"/>
  <c r="L19" i="8"/>
  <c r="J19" i="8"/>
  <c r="B19" i="8"/>
  <c r="P18" i="8"/>
  <c r="N18" i="8"/>
  <c r="O18" i="8" s="1"/>
  <c r="L18" i="8"/>
  <c r="J18" i="8"/>
  <c r="F30" i="8"/>
  <c r="E10" i="8"/>
  <c r="K6" i="8"/>
  <c r="H55" i="12" l="1"/>
  <c r="H47" i="12"/>
  <c r="H39" i="12"/>
  <c r="H23" i="12"/>
  <c r="G51" i="12"/>
  <c r="G47" i="12"/>
  <c r="G43" i="12"/>
  <c r="G35" i="12"/>
  <c r="G27" i="12"/>
  <c r="G23" i="12"/>
  <c r="G19" i="12"/>
  <c r="I18" i="12"/>
  <c r="G18" i="12" s="1"/>
  <c r="I57" i="12"/>
  <c r="I53" i="12"/>
  <c r="G53" i="12" s="1"/>
  <c r="I49" i="12"/>
  <c r="I45" i="12"/>
  <c r="G45" i="12" s="1"/>
  <c r="I41" i="12"/>
  <c r="I37" i="12"/>
  <c r="G37" i="12" s="1"/>
  <c r="I33" i="12"/>
  <c r="I29" i="12"/>
  <c r="G29" i="12" s="1"/>
  <c r="I25" i="12"/>
  <c r="I21" i="12"/>
  <c r="G21" i="12" s="1"/>
  <c r="H51" i="12"/>
  <c r="H43" i="12"/>
  <c r="Y110" i="12" s="1"/>
  <c r="H35" i="12"/>
  <c r="H27" i="12"/>
  <c r="H19" i="12"/>
  <c r="I29" i="11"/>
  <c r="G29" i="11" s="1"/>
  <c r="I38" i="11"/>
  <c r="I47" i="11"/>
  <c r="I23" i="10"/>
  <c r="I24" i="10"/>
  <c r="I25" i="10"/>
  <c r="I26" i="10"/>
  <c r="I29" i="10"/>
  <c r="I30" i="10"/>
  <c r="I31" i="10"/>
  <c r="I38" i="10"/>
  <c r="G29" i="10"/>
  <c r="G23" i="10"/>
  <c r="G21" i="10"/>
  <c r="I57" i="9"/>
  <c r="I49" i="9"/>
  <c r="G49" i="9" s="1"/>
  <c r="I41" i="9"/>
  <c r="I33" i="9"/>
  <c r="I18" i="8"/>
  <c r="I20" i="8"/>
  <c r="I22" i="8"/>
  <c r="I24" i="8"/>
  <c r="I26" i="8"/>
  <c r="I28" i="8"/>
  <c r="I30" i="8"/>
  <c r="I32" i="8"/>
  <c r="I36" i="8"/>
  <c r="I40" i="8"/>
  <c r="I46" i="8"/>
  <c r="I52" i="8"/>
  <c r="I56" i="8"/>
  <c r="I19" i="8"/>
  <c r="I21" i="8"/>
  <c r="I23" i="8"/>
  <c r="I25" i="8"/>
  <c r="G25" i="8" s="1"/>
  <c r="I27" i="8"/>
  <c r="I29" i="8"/>
  <c r="I31" i="8"/>
  <c r="I33" i="8"/>
  <c r="I35" i="8"/>
  <c r="I37" i="8"/>
  <c r="I39" i="8"/>
  <c r="I41" i="8"/>
  <c r="I43" i="8"/>
  <c r="I45" i="8"/>
  <c r="I47" i="8"/>
  <c r="I49" i="8"/>
  <c r="I51" i="8"/>
  <c r="I53" i="8"/>
  <c r="I55" i="8"/>
  <c r="I57" i="8"/>
  <c r="I34" i="8"/>
  <c r="I38" i="8"/>
  <c r="I42" i="8"/>
  <c r="I44" i="8"/>
  <c r="I48" i="8"/>
  <c r="I50" i="8"/>
  <c r="I54" i="8"/>
  <c r="I58" i="8"/>
  <c r="M21" i="12"/>
  <c r="G30" i="10"/>
  <c r="O36" i="10"/>
  <c r="G38" i="10"/>
  <c r="O52" i="10"/>
  <c r="G54" i="10"/>
  <c r="O42" i="11"/>
  <c r="O46" i="11"/>
  <c r="G20" i="12"/>
  <c r="M45" i="12"/>
  <c r="O54" i="12"/>
  <c r="O45" i="12"/>
  <c r="M31" i="12"/>
  <c r="O39" i="10"/>
  <c r="O29" i="11"/>
  <c r="O35" i="11"/>
  <c r="O47" i="11"/>
  <c r="O51" i="11"/>
  <c r="O55" i="11"/>
  <c r="G21" i="9"/>
  <c r="O19" i="13"/>
  <c r="O46" i="9"/>
  <c r="O54" i="9"/>
  <c r="O28" i="10"/>
  <c r="O30" i="10"/>
  <c r="O44" i="10"/>
  <c r="G48" i="10"/>
  <c r="O56" i="10"/>
  <c r="O32" i="11"/>
  <c r="O34" i="11"/>
  <c r="G38" i="11"/>
  <c r="O56" i="12"/>
  <c r="O52" i="12"/>
  <c r="O48" i="12"/>
  <c r="O46" i="12"/>
  <c r="O36" i="12"/>
  <c r="O30" i="12"/>
  <c r="O28" i="12"/>
  <c r="O22" i="12"/>
  <c r="O20" i="12"/>
  <c r="O19" i="11"/>
  <c r="O45" i="11"/>
  <c r="G25" i="9"/>
  <c r="F39" i="8"/>
  <c r="Q39" i="8" s="1"/>
  <c r="F55" i="8"/>
  <c r="Q55" i="8" s="1"/>
  <c r="K33" i="8"/>
  <c r="O19" i="8"/>
  <c r="O21" i="8"/>
  <c r="O23" i="8"/>
  <c r="O25" i="8"/>
  <c r="O27" i="8"/>
  <c r="F47" i="8"/>
  <c r="Q47" i="8" s="1"/>
  <c r="F31" i="8"/>
  <c r="Q31" i="8" s="1"/>
  <c r="O53" i="8"/>
  <c r="O51" i="8"/>
  <c r="O45" i="8"/>
  <c r="O43" i="8"/>
  <c r="O37" i="8"/>
  <c r="O35" i="8"/>
  <c r="O29" i="8"/>
  <c r="K57" i="8"/>
  <c r="F19" i="9"/>
  <c r="F21" i="9"/>
  <c r="F23" i="9"/>
  <c r="F25" i="9"/>
  <c r="F27" i="9"/>
  <c r="F29" i="9"/>
  <c r="F31" i="9"/>
  <c r="F33" i="9"/>
  <c r="F35" i="9"/>
  <c r="H35" i="9" s="1"/>
  <c r="F37" i="9"/>
  <c r="F39" i="9"/>
  <c r="F41" i="9"/>
  <c r="F43" i="9"/>
  <c r="H43" i="9" s="1"/>
  <c r="F45" i="9"/>
  <c r="F47" i="9"/>
  <c r="F49" i="9"/>
  <c r="F51" i="9"/>
  <c r="Q51" i="9" s="1"/>
  <c r="F53" i="9"/>
  <c r="H53" i="9" s="1"/>
  <c r="F55" i="9"/>
  <c r="F57" i="9"/>
  <c r="F18" i="9"/>
  <c r="H18" i="9" s="1"/>
  <c r="F20" i="9"/>
  <c r="F24" i="9"/>
  <c r="Q24" i="9" s="1"/>
  <c r="F28" i="9"/>
  <c r="Q28" i="9" s="1"/>
  <c r="F32" i="9"/>
  <c r="Q32" i="9" s="1"/>
  <c r="F36" i="9"/>
  <c r="Q36" i="9" s="1"/>
  <c r="F40" i="9"/>
  <c r="Q40" i="9" s="1"/>
  <c r="F44" i="9"/>
  <c r="Q44" i="9" s="1"/>
  <c r="F48" i="9"/>
  <c r="F52" i="9"/>
  <c r="F56" i="9"/>
  <c r="F22" i="9"/>
  <c r="F26" i="9"/>
  <c r="H26" i="9" s="1"/>
  <c r="F30" i="9"/>
  <c r="F34" i="9"/>
  <c r="Q34" i="9" s="1"/>
  <c r="F38" i="9"/>
  <c r="F42" i="9"/>
  <c r="Q42" i="9" s="1"/>
  <c r="F46" i="9"/>
  <c r="Q46" i="9" s="1"/>
  <c r="F50" i="9"/>
  <c r="Q50" i="9" s="1"/>
  <c r="F54" i="9"/>
  <c r="F58" i="9"/>
  <c r="F20" i="10"/>
  <c r="F22" i="10"/>
  <c r="F24" i="10"/>
  <c r="F26" i="10"/>
  <c r="H26" i="10" s="1"/>
  <c r="F28" i="10"/>
  <c r="Q28" i="10" s="1"/>
  <c r="F30" i="10"/>
  <c r="F32" i="10"/>
  <c r="F34" i="10"/>
  <c r="F36" i="10"/>
  <c r="F38" i="10"/>
  <c r="H38" i="10" s="1"/>
  <c r="F40" i="10"/>
  <c r="F42" i="10"/>
  <c r="F44" i="10"/>
  <c r="Q44" i="10" s="1"/>
  <c r="F46" i="10"/>
  <c r="F48" i="10"/>
  <c r="H48" i="10" s="1"/>
  <c r="F50" i="10"/>
  <c r="Q50" i="10" s="1"/>
  <c r="F52" i="10"/>
  <c r="F54" i="10"/>
  <c r="F56" i="10"/>
  <c r="F58" i="10"/>
  <c r="Q58" i="10" s="1"/>
  <c r="F19" i="10"/>
  <c r="Q19" i="10" s="1"/>
  <c r="F23" i="10"/>
  <c r="Q23" i="10" s="1"/>
  <c r="F27" i="10"/>
  <c r="F31" i="10"/>
  <c r="F35" i="10"/>
  <c r="Q35" i="10" s="1"/>
  <c r="F39" i="10"/>
  <c r="Q39" i="10" s="1"/>
  <c r="F43" i="10"/>
  <c r="Q43" i="10" s="1"/>
  <c r="F47" i="10"/>
  <c r="Q47" i="10" s="1"/>
  <c r="F51" i="10"/>
  <c r="Q51" i="10" s="1"/>
  <c r="F55" i="10"/>
  <c r="Q55" i="10" s="1"/>
  <c r="F18" i="10"/>
  <c r="H18" i="10" s="1"/>
  <c r="F21" i="10"/>
  <c r="F25" i="10"/>
  <c r="Q25" i="10" s="1"/>
  <c r="F29" i="10"/>
  <c r="F33" i="10"/>
  <c r="Q33" i="10" s="1"/>
  <c r="F37" i="10"/>
  <c r="Q37" i="10" s="1"/>
  <c r="F41" i="10"/>
  <c r="F45" i="10"/>
  <c r="Q45" i="10" s="1"/>
  <c r="F49" i="10"/>
  <c r="Q49" i="10" s="1"/>
  <c r="F53" i="10"/>
  <c r="F57" i="10"/>
  <c r="M19" i="8"/>
  <c r="M23" i="8"/>
  <c r="M27" i="8"/>
  <c r="M29" i="8"/>
  <c r="M31" i="8"/>
  <c r="M33" i="8"/>
  <c r="M35" i="8"/>
  <c r="M39" i="8"/>
  <c r="M41" i="8"/>
  <c r="M43" i="8"/>
  <c r="M45" i="8"/>
  <c r="M47" i="8"/>
  <c r="M57" i="8"/>
  <c r="M22" i="8"/>
  <c r="M38" i="8"/>
  <c r="M46" i="8"/>
  <c r="M50" i="8"/>
  <c r="M54" i="8"/>
  <c r="M24" i="8"/>
  <c r="M32" i="8"/>
  <c r="G56" i="8"/>
  <c r="G46" i="8"/>
  <c r="G37" i="8"/>
  <c r="K51" i="9"/>
  <c r="K38" i="9"/>
  <c r="K58" i="9"/>
  <c r="G53" i="8"/>
  <c r="G40" i="8"/>
  <c r="C20" i="10"/>
  <c r="K20" i="10" s="1"/>
  <c r="C22" i="10"/>
  <c r="K22" i="10" s="1"/>
  <c r="C24" i="10"/>
  <c r="K24" i="10" s="1"/>
  <c r="C26" i="10"/>
  <c r="K26" i="10" s="1"/>
  <c r="C28" i="10"/>
  <c r="K28" i="10" s="1"/>
  <c r="C30" i="10"/>
  <c r="K30" i="10" s="1"/>
  <c r="C32" i="10"/>
  <c r="K32" i="10" s="1"/>
  <c r="C34" i="10"/>
  <c r="K34" i="10" s="1"/>
  <c r="C36" i="10"/>
  <c r="K36" i="10" s="1"/>
  <c r="C38" i="10"/>
  <c r="K38" i="10" s="1"/>
  <c r="C40" i="10"/>
  <c r="C42" i="10"/>
  <c r="K42" i="10" s="1"/>
  <c r="C44" i="10"/>
  <c r="C46" i="10"/>
  <c r="K46" i="10" s="1"/>
  <c r="C48" i="10"/>
  <c r="C50" i="10"/>
  <c r="C52" i="10"/>
  <c r="K52" i="10" s="1"/>
  <c r="C54" i="10"/>
  <c r="C56" i="10"/>
  <c r="K56" i="10" s="1"/>
  <c r="C58" i="10"/>
  <c r="K58" i="10" s="1"/>
  <c r="C19" i="10"/>
  <c r="C23" i="10"/>
  <c r="C27" i="10"/>
  <c r="K27" i="10" s="1"/>
  <c r="C31" i="10"/>
  <c r="K31" i="10" s="1"/>
  <c r="C35" i="10"/>
  <c r="C39" i="10"/>
  <c r="C43" i="10"/>
  <c r="K43" i="10" s="1"/>
  <c r="C47" i="10"/>
  <c r="K47" i="10" s="1"/>
  <c r="C51" i="10"/>
  <c r="C55" i="10"/>
  <c r="C18" i="10"/>
  <c r="K18" i="10" s="1"/>
  <c r="K39" i="10"/>
  <c r="G57" i="12"/>
  <c r="G49" i="12"/>
  <c r="G41" i="12"/>
  <c r="G33" i="12"/>
  <c r="G25" i="12"/>
  <c r="C57" i="10"/>
  <c r="C49" i="10"/>
  <c r="C41" i="10"/>
  <c r="C33" i="10"/>
  <c r="C25" i="10"/>
  <c r="G31" i="10"/>
  <c r="G25" i="10"/>
  <c r="K52" i="9"/>
  <c r="M52" i="8"/>
  <c r="M20" i="8"/>
  <c r="Q33" i="13"/>
  <c r="Q35" i="13"/>
  <c r="K22" i="8"/>
  <c r="K26" i="8"/>
  <c r="K32" i="8"/>
  <c r="K34" i="8"/>
  <c r="K38" i="8"/>
  <c r="K40" i="8"/>
  <c r="K42" i="8"/>
  <c r="K48" i="8"/>
  <c r="K50" i="8"/>
  <c r="K56" i="8"/>
  <c r="K58" i="8"/>
  <c r="K27" i="8"/>
  <c r="K31" i="8"/>
  <c r="K47" i="8"/>
  <c r="K55" i="8"/>
  <c r="H30" i="8"/>
  <c r="F53" i="8"/>
  <c r="H53" i="8" s="1"/>
  <c r="F45" i="8"/>
  <c r="Q45" i="8" s="1"/>
  <c r="F37" i="8"/>
  <c r="H37" i="8" s="1"/>
  <c r="F29" i="8"/>
  <c r="Q29" i="8" s="1"/>
  <c r="G54" i="8"/>
  <c r="G48" i="8"/>
  <c r="G45" i="8"/>
  <c r="G32" i="8"/>
  <c r="G29" i="8"/>
  <c r="I20" i="9"/>
  <c r="G20" i="9" s="1"/>
  <c r="I22" i="9"/>
  <c r="I24" i="9"/>
  <c r="I26" i="9"/>
  <c r="I28" i="9"/>
  <c r="G28" i="9" s="1"/>
  <c r="I30" i="9"/>
  <c r="I32" i="9"/>
  <c r="G32" i="9" s="1"/>
  <c r="I34" i="9"/>
  <c r="I36" i="9"/>
  <c r="G36" i="9" s="1"/>
  <c r="I38" i="9"/>
  <c r="I40" i="9"/>
  <c r="G40" i="9" s="1"/>
  <c r="I42" i="9"/>
  <c r="I44" i="9"/>
  <c r="G44" i="9" s="1"/>
  <c r="I46" i="9"/>
  <c r="I48" i="9"/>
  <c r="G48" i="9" s="1"/>
  <c r="I50" i="9"/>
  <c r="I52" i="9"/>
  <c r="I54" i="9"/>
  <c r="I56" i="9"/>
  <c r="I58" i="9"/>
  <c r="M19" i="9"/>
  <c r="M23" i="9"/>
  <c r="M25" i="9"/>
  <c r="M27" i="9"/>
  <c r="M29" i="9"/>
  <c r="M31" i="9"/>
  <c r="M35" i="9"/>
  <c r="M37" i="9"/>
  <c r="M41" i="9"/>
  <c r="M43" i="9"/>
  <c r="M47" i="9"/>
  <c r="M49" i="9"/>
  <c r="M51" i="9"/>
  <c r="M53" i="9"/>
  <c r="M55" i="9"/>
  <c r="M57" i="9"/>
  <c r="M30" i="9"/>
  <c r="M34" i="9"/>
  <c r="M38" i="9"/>
  <c r="M46" i="9"/>
  <c r="M50" i="9"/>
  <c r="M54" i="9"/>
  <c r="M58" i="9"/>
  <c r="M18" i="9"/>
  <c r="M40" i="9"/>
  <c r="I57" i="10"/>
  <c r="I56" i="10"/>
  <c r="I40" i="10"/>
  <c r="I35" i="10"/>
  <c r="G35" i="10" s="1"/>
  <c r="I34" i="10"/>
  <c r="I33" i="10"/>
  <c r="G33" i="10" s="1"/>
  <c r="I32" i="10"/>
  <c r="G32" i="10" s="1"/>
  <c r="D20" i="10"/>
  <c r="M20" i="10" s="1"/>
  <c r="D22" i="10"/>
  <c r="M22" i="10" s="1"/>
  <c r="D24" i="10"/>
  <c r="M24" i="10" s="1"/>
  <c r="D26" i="10"/>
  <c r="M26" i="10" s="1"/>
  <c r="D28" i="10"/>
  <c r="M28" i="10" s="1"/>
  <c r="D30" i="10"/>
  <c r="M30" i="10" s="1"/>
  <c r="D32" i="10"/>
  <c r="M32" i="10" s="1"/>
  <c r="D34" i="10"/>
  <c r="M34" i="10" s="1"/>
  <c r="D36" i="10"/>
  <c r="M36" i="10" s="1"/>
  <c r="D38" i="10"/>
  <c r="M38" i="10" s="1"/>
  <c r="D40" i="10"/>
  <c r="M40" i="10" s="1"/>
  <c r="D42" i="10"/>
  <c r="M42" i="10" s="1"/>
  <c r="D44" i="10"/>
  <c r="M44" i="10" s="1"/>
  <c r="D46" i="10"/>
  <c r="D48" i="10"/>
  <c r="M48" i="10" s="1"/>
  <c r="D50" i="10"/>
  <c r="M50" i="10" s="1"/>
  <c r="D52" i="10"/>
  <c r="M52" i="10" s="1"/>
  <c r="D54" i="10"/>
  <c r="M54" i="10" s="1"/>
  <c r="D56" i="10"/>
  <c r="M56" i="10" s="1"/>
  <c r="D58" i="10"/>
  <c r="M58" i="10" s="1"/>
  <c r="D18" i="10"/>
  <c r="M18" i="10" s="1"/>
  <c r="D21" i="10"/>
  <c r="M21" i="10" s="1"/>
  <c r="D25" i="10"/>
  <c r="M25" i="10" s="1"/>
  <c r="D29" i="10"/>
  <c r="M29" i="10" s="1"/>
  <c r="D33" i="10"/>
  <c r="M33" i="10" s="1"/>
  <c r="D37" i="10"/>
  <c r="M37" i="10" s="1"/>
  <c r="D41" i="10"/>
  <c r="M41" i="10" s="1"/>
  <c r="D45" i="10"/>
  <c r="M45" i="10" s="1"/>
  <c r="D49" i="10"/>
  <c r="M49" i="10" s="1"/>
  <c r="D53" i="10"/>
  <c r="M53" i="10" s="1"/>
  <c r="D57" i="10"/>
  <c r="M57" i="10" s="1"/>
  <c r="O18" i="10"/>
  <c r="I19" i="10"/>
  <c r="G19" i="10" s="1"/>
  <c r="M19" i="10"/>
  <c r="I20" i="10"/>
  <c r="I22" i="10"/>
  <c r="G22" i="10" s="1"/>
  <c r="I27" i="10"/>
  <c r="G27" i="10" s="1"/>
  <c r="M27" i="10"/>
  <c r="I28" i="10"/>
  <c r="O29" i="10"/>
  <c r="I36" i="10"/>
  <c r="G36" i="10" s="1"/>
  <c r="O37" i="10"/>
  <c r="I44" i="10"/>
  <c r="M46" i="10"/>
  <c r="O47" i="10"/>
  <c r="I50" i="10"/>
  <c r="O51" i="10"/>
  <c r="O53" i="10"/>
  <c r="I45" i="11"/>
  <c r="I54" i="11"/>
  <c r="G54" i="11" s="1"/>
  <c r="I49" i="11"/>
  <c r="I43" i="11"/>
  <c r="G43" i="11" s="1"/>
  <c r="I40" i="11"/>
  <c r="I36" i="11"/>
  <c r="G36" i="11" s="1"/>
  <c r="I31" i="11"/>
  <c r="I27" i="11"/>
  <c r="G27" i="11" s="1"/>
  <c r="I20" i="11"/>
  <c r="G20" i="11" s="1"/>
  <c r="D19" i="11"/>
  <c r="M19" i="11" s="1"/>
  <c r="D21" i="11"/>
  <c r="M21" i="11" s="1"/>
  <c r="D23" i="11"/>
  <c r="M23" i="11" s="1"/>
  <c r="D25" i="11"/>
  <c r="M25" i="11" s="1"/>
  <c r="D27" i="11"/>
  <c r="M27" i="11" s="1"/>
  <c r="D29" i="11"/>
  <c r="M29" i="11" s="1"/>
  <c r="D31" i="11"/>
  <c r="M31" i="11" s="1"/>
  <c r="D33" i="11"/>
  <c r="D35" i="11"/>
  <c r="M35" i="11" s="1"/>
  <c r="D37" i="11"/>
  <c r="M37" i="11" s="1"/>
  <c r="D39" i="11"/>
  <c r="M39" i="11" s="1"/>
  <c r="D41" i="11"/>
  <c r="D43" i="11"/>
  <c r="D45" i="11"/>
  <c r="M45" i="11" s="1"/>
  <c r="D47" i="11"/>
  <c r="M47" i="11" s="1"/>
  <c r="D49" i="11"/>
  <c r="D51" i="11"/>
  <c r="M51" i="11" s="1"/>
  <c r="D53" i="11"/>
  <c r="M53" i="11" s="1"/>
  <c r="D55" i="11"/>
  <c r="M55" i="11" s="1"/>
  <c r="D57" i="11"/>
  <c r="M57" i="11" s="1"/>
  <c r="D22" i="11"/>
  <c r="M22" i="11" s="1"/>
  <c r="D26" i="11"/>
  <c r="M26" i="11" s="1"/>
  <c r="D30" i="11"/>
  <c r="M30" i="11" s="1"/>
  <c r="D34" i="11"/>
  <c r="M34" i="11" s="1"/>
  <c r="D38" i="11"/>
  <c r="M38" i="11" s="1"/>
  <c r="D42" i="11"/>
  <c r="M42" i="11" s="1"/>
  <c r="D46" i="11"/>
  <c r="M46" i="11" s="1"/>
  <c r="D50" i="11"/>
  <c r="M50" i="11" s="1"/>
  <c r="D54" i="11"/>
  <c r="M54" i="11" s="1"/>
  <c r="D58" i="11"/>
  <c r="M58" i="11" s="1"/>
  <c r="D18" i="11"/>
  <c r="M18" i="11" s="1"/>
  <c r="I18" i="11"/>
  <c r="I19" i="11"/>
  <c r="G19" i="11" s="1"/>
  <c r="I23" i="11"/>
  <c r="G23" i="11" s="1"/>
  <c r="I33" i="11"/>
  <c r="G33" i="11" s="1"/>
  <c r="I34" i="11"/>
  <c r="I53" i="11"/>
  <c r="G53" i="11" s="1"/>
  <c r="C20" i="12"/>
  <c r="C22" i="12"/>
  <c r="K22" i="12" s="1"/>
  <c r="C24" i="12"/>
  <c r="K24" i="12" s="1"/>
  <c r="C26" i="12"/>
  <c r="K26" i="12" s="1"/>
  <c r="C28" i="12"/>
  <c r="C30" i="12"/>
  <c r="K30" i="12" s="1"/>
  <c r="C32" i="12"/>
  <c r="C34" i="12"/>
  <c r="C36" i="12"/>
  <c r="C38" i="12"/>
  <c r="C40" i="12"/>
  <c r="K40" i="12" s="1"/>
  <c r="C42" i="12"/>
  <c r="C44" i="12"/>
  <c r="K44" i="12" s="1"/>
  <c r="C46" i="12"/>
  <c r="K46" i="12" s="1"/>
  <c r="C48" i="12"/>
  <c r="C50" i="12"/>
  <c r="C52" i="12"/>
  <c r="C54" i="12"/>
  <c r="C56" i="12"/>
  <c r="C58" i="12"/>
  <c r="F20" i="12"/>
  <c r="H20" i="12" s="1"/>
  <c r="F22" i="12"/>
  <c r="Q22" i="12" s="1"/>
  <c r="F24" i="12"/>
  <c r="Q24" i="12" s="1"/>
  <c r="F26" i="12"/>
  <c r="Q26" i="12" s="1"/>
  <c r="F28" i="12"/>
  <c r="Q28" i="12" s="1"/>
  <c r="F30" i="12"/>
  <c r="Q30" i="12" s="1"/>
  <c r="F32" i="12"/>
  <c r="Q32" i="12" s="1"/>
  <c r="F34" i="12"/>
  <c r="Q34" i="12" s="1"/>
  <c r="F36" i="12"/>
  <c r="Q36" i="12" s="1"/>
  <c r="F38" i="12"/>
  <c r="Q38" i="12" s="1"/>
  <c r="F40" i="12"/>
  <c r="Q40" i="12" s="1"/>
  <c r="F42" i="12"/>
  <c r="Q42" i="12" s="1"/>
  <c r="F44" i="12"/>
  <c r="Q44" i="12" s="1"/>
  <c r="F46" i="12"/>
  <c r="Q46" i="12" s="1"/>
  <c r="F48" i="12"/>
  <c r="Q48" i="12" s="1"/>
  <c r="F50" i="12"/>
  <c r="Q50" i="12" s="1"/>
  <c r="F52" i="12"/>
  <c r="Q52" i="12" s="1"/>
  <c r="F54" i="12"/>
  <c r="Q54" i="12" s="1"/>
  <c r="F56" i="12"/>
  <c r="Q56" i="12" s="1"/>
  <c r="F58" i="12"/>
  <c r="Q58" i="12" s="1"/>
  <c r="I55" i="9"/>
  <c r="G55" i="9" s="1"/>
  <c r="I51" i="9"/>
  <c r="I47" i="9"/>
  <c r="G47" i="9" s="1"/>
  <c r="I43" i="9"/>
  <c r="G43" i="9" s="1"/>
  <c r="I39" i="9"/>
  <c r="G39" i="9" s="1"/>
  <c r="I35" i="9"/>
  <c r="I31" i="9"/>
  <c r="G31" i="9" s="1"/>
  <c r="I27" i="9"/>
  <c r="G27" i="9" s="1"/>
  <c r="I23" i="9"/>
  <c r="G23" i="9" s="1"/>
  <c r="I19" i="9"/>
  <c r="G19" i="9" s="1"/>
  <c r="K45" i="12"/>
  <c r="K29" i="12"/>
  <c r="K21" i="12"/>
  <c r="M51" i="12"/>
  <c r="M43" i="12"/>
  <c r="M27" i="12"/>
  <c r="M23" i="12"/>
  <c r="O53" i="12"/>
  <c r="O47" i="12"/>
  <c r="O23" i="12"/>
  <c r="Q55" i="12"/>
  <c r="Q51" i="12"/>
  <c r="Q47" i="12"/>
  <c r="Q43" i="12"/>
  <c r="Q39" i="12"/>
  <c r="Q35" i="12"/>
  <c r="Q31" i="12"/>
  <c r="Q27" i="12"/>
  <c r="Q19" i="12"/>
  <c r="F57" i="12"/>
  <c r="H57" i="12" s="1"/>
  <c r="F53" i="12"/>
  <c r="F49" i="12"/>
  <c r="H49" i="12" s="1"/>
  <c r="F45" i="12"/>
  <c r="F41" i="12"/>
  <c r="H41" i="12" s="1"/>
  <c r="F37" i="12"/>
  <c r="F33" i="12"/>
  <c r="T33" i="12" s="1"/>
  <c r="F29" i="12"/>
  <c r="F25" i="12"/>
  <c r="Q25" i="12" s="1"/>
  <c r="F21" i="12"/>
  <c r="C18" i="12"/>
  <c r="K18" i="12" s="1"/>
  <c r="C55" i="12"/>
  <c r="T55" i="12" s="1"/>
  <c r="C51" i="12"/>
  <c r="K51" i="12" s="1"/>
  <c r="C47" i="12"/>
  <c r="T47" i="12" s="1"/>
  <c r="C43" i="12"/>
  <c r="T43" i="12" s="1"/>
  <c r="C39" i="12"/>
  <c r="T39" i="12" s="1"/>
  <c r="C35" i="12"/>
  <c r="K35" i="12" s="1"/>
  <c r="C31" i="12"/>
  <c r="K31" i="12" s="1"/>
  <c r="C27" i="12"/>
  <c r="T27" i="12" s="1"/>
  <c r="C23" i="12"/>
  <c r="T23" i="12" s="1"/>
  <c r="C19" i="12"/>
  <c r="K19" i="12" s="1"/>
  <c r="D52" i="11"/>
  <c r="M52" i="11" s="1"/>
  <c r="D44" i="11"/>
  <c r="M44" i="11" s="1"/>
  <c r="D36" i="11"/>
  <c r="M36" i="11" s="1"/>
  <c r="D28" i="11"/>
  <c r="M28" i="11" s="1"/>
  <c r="D20" i="11"/>
  <c r="T20" i="11" s="1"/>
  <c r="C53" i="10"/>
  <c r="K53" i="10" s="1"/>
  <c r="C45" i="10"/>
  <c r="C37" i="10"/>
  <c r="C29" i="10"/>
  <c r="C21" i="10"/>
  <c r="D55" i="10"/>
  <c r="M55" i="10" s="1"/>
  <c r="D47" i="10"/>
  <c r="M47" i="10" s="1"/>
  <c r="D39" i="10"/>
  <c r="M39" i="10" s="1"/>
  <c r="D31" i="10"/>
  <c r="M31" i="10" s="1"/>
  <c r="D23" i="10"/>
  <c r="M23" i="10" s="1"/>
  <c r="K56" i="9"/>
  <c r="M52" i="9"/>
  <c r="M44" i="9"/>
  <c r="M36" i="9"/>
  <c r="M28" i="9"/>
  <c r="M20" i="9"/>
  <c r="M44" i="8"/>
  <c r="M35" i="10"/>
  <c r="M51" i="10"/>
  <c r="C19" i="11"/>
  <c r="K19" i="11" s="1"/>
  <c r="C21" i="11"/>
  <c r="K21" i="11" s="1"/>
  <c r="C23" i="11"/>
  <c r="K23" i="11" s="1"/>
  <c r="C25" i="11"/>
  <c r="K25" i="11" s="1"/>
  <c r="C27" i="11"/>
  <c r="K27" i="11" s="1"/>
  <c r="C29" i="11"/>
  <c r="K29" i="11" s="1"/>
  <c r="C31" i="11"/>
  <c r="K31" i="11" s="1"/>
  <c r="C33" i="11"/>
  <c r="K33" i="11" s="1"/>
  <c r="C35" i="11"/>
  <c r="K35" i="11" s="1"/>
  <c r="C37" i="11"/>
  <c r="K37" i="11" s="1"/>
  <c r="C39" i="11"/>
  <c r="K39" i="11" s="1"/>
  <c r="C41" i="11"/>
  <c r="K41" i="11" s="1"/>
  <c r="C43" i="11"/>
  <c r="K43" i="11" s="1"/>
  <c r="C45" i="11"/>
  <c r="K45" i="11" s="1"/>
  <c r="C47" i="11"/>
  <c r="C49" i="11"/>
  <c r="K49" i="11" s="1"/>
  <c r="C51" i="11"/>
  <c r="K51" i="11" s="1"/>
  <c r="C53" i="11"/>
  <c r="K53" i="11" s="1"/>
  <c r="C55" i="11"/>
  <c r="C57" i="11"/>
  <c r="K57" i="11" s="1"/>
  <c r="C18" i="11"/>
  <c r="K18" i="11" s="1"/>
  <c r="M24" i="11"/>
  <c r="O18" i="12"/>
  <c r="I58" i="12"/>
  <c r="G58" i="12" s="1"/>
  <c r="I56" i="12"/>
  <c r="G56" i="12" s="1"/>
  <c r="I54" i="12"/>
  <c r="G54" i="12" s="1"/>
  <c r="I52" i="12"/>
  <c r="G52" i="12" s="1"/>
  <c r="I50" i="12"/>
  <c r="G50" i="12" s="1"/>
  <c r="I48" i="12"/>
  <c r="G48" i="12" s="1"/>
  <c r="I46" i="12"/>
  <c r="G46" i="12" s="1"/>
  <c r="I44" i="12"/>
  <c r="G44" i="12" s="1"/>
  <c r="I42" i="12"/>
  <c r="G42" i="12" s="1"/>
  <c r="I40" i="12"/>
  <c r="G40" i="12" s="1"/>
  <c r="I38" i="12"/>
  <c r="G38" i="12" s="1"/>
  <c r="I36" i="12"/>
  <c r="G36" i="12" s="1"/>
  <c r="I34" i="12"/>
  <c r="G34" i="12" s="1"/>
  <c r="I32" i="12"/>
  <c r="G32" i="12" s="1"/>
  <c r="I30" i="12"/>
  <c r="G30" i="12" s="1"/>
  <c r="I28" i="12"/>
  <c r="G28" i="12" s="1"/>
  <c r="I26" i="12"/>
  <c r="G26" i="12" s="1"/>
  <c r="I24" i="12"/>
  <c r="G24" i="12" s="1"/>
  <c r="I22" i="12"/>
  <c r="G22" i="12" s="1"/>
  <c r="F18" i="11"/>
  <c r="H18" i="11" s="1"/>
  <c r="F57" i="11"/>
  <c r="Q57" i="11" s="1"/>
  <c r="F55" i="11"/>
  <c r="Q55" i="11" s="1"/>
  <c r="F53" i="11"/>
  <c r="H53" i="11" s="1"/>
  <c r="F51" i="11"/>
  <c r="F49" i="11"/>
  <c r="F47" i="11"/>
  <c r="F45" i="11"/>
  <c r="F43" i="11"/>
  <c r="F41" i="11"/>
  <c r="F39" i="11"/>
  <c r="F37" i="11"/>
  <c r="F35" i="11"/>
  <c r="F33" i="11"/>
  <c r="F31" i="11"/>
  <c r="F29" i="11"/>
  <c r="F27" i="11"/>
  <c r="F25" i="11"/>
  <c r="F23" i="11"/>
  <c r="H23" i="11" s="1"/>
  <c r="F21" i="11"/>
  <c r="Q21" i="11" s="1"/>
  <c r="D18" i="12"/>
  <c r="M18" i="12" s="1"/>
  <c r="D58" i="12"/>
  <c r="D56" i="12"/>
  <c r="M56" i="12" s="1"/>
  <c r="D54" i="12"/>
  <c r="M54" i="12" s="1"/>
  <c r="D52" i="12"/>
  <c r="M52" i="12" s="1"/>
  <c r="D50" i="12"/>
  <c r="M50" i="12" s="1"/>
  <c r="D48" i="12"/>
  <c r="M48" i="12" s="1"/>
  <c r="D46" i="12"/>
  <c r="D44" i="12"/>
  <c r="M44" i="12" s="1"/>
  <c r="D42" i="12"/>
  <c r="D40" i="12"/>
  <c r="M40" i="12" s="1"/>
  <c r="D38" i="12"/>
  <c r="M38" i="12" s="1"/>
  <c r="D36" i="12"/>
  <c r="M36" i="12" s="1"/>
  <c r="D34" i="12"/>
  <c r="D32" i="12"/>
  <c r="M32" i="12" s="1"/>
  <c r="D30" i="12"/>
  <c r="D28" i="12"/>
  <c r="M28" i="12" s="1"/>
  <c r="D26" i="12"/>
  <c r="D24" i="12"/>
  <c r="M24" i="12" s="1"/>
  <c r="D22" i="12"/>
  <c r="M22" i="12" s="1"/>
  <c r="C58" i="11"/>
  <c r="C54" i="11"/>
  <c r="K54" i="11" s="1"/>
  <c r="C50" i="11"/>
  <c r="C46" i="11"/>
  <c r="C42" i="11"/>
  <c r="C38" i="11"/>
  <c r="C34" i="11"/>
  <c r="C30" i="11"/>
  <c r="K30" i="11" s="1"/>
  <c r="C26" i="11"/>
  <c r="C22" i="11"/>
  <c r="G50" i="10"/>
  <c r="G26" i="10"/>
  <c r="I56" i="13"/>
  <c r="I29" i="13"/>
  <c r="I27" i="13"/>
  <c r="G27" i="13" s="1"/>
  <c r="I25" i="13"/>
  <c r="I23" i="13"/>
  <c r="G23" i="13" s="1"/>
  <c r="I21" i="13"/>
  <c r="I19" i="13"/>
  <c r="G19" i="13" s="1"/>
  <c r="D19" i="13"/>
  <c r="M19" i="13" s="1"/>
  <c r="D21" i="13"/>
  <c r="M21" i="13" s="1"/>
  <c r="D23" i="13"/>
  <c r="M23" i="13" s="1"/>
  <c r="D25" i="13"/>
  <c r="M25" i="13" s="1"/>
  <c r="D27" i="13"/>
  <c r="M27" i="13" s="1"/>
  <c r="D29" i="13"/>
  <c r="M29" i="13" s="1"/>
  <c r="D31" i="13"/>
  <c r="M31" i="13" s="1"/>
  <c r="D33" i="13"/>
  <c r="M33" i="13" s="1"/>
  <c r="D35" i="13"/>
  <c r="M35" i="13" s="1"/>
  <c r="D37" i="13"/>
  <c r="M37" i="13" s="1"/>
  <c r="D39" i="13"/>
  <c r="D41" i="13"/>
  <c r="M41" i="13" s="1"/>
  <c r="D43" i="13"/>
  <c r="M43" i="13" s="1"/>
  <c r="D45" i="13"/>
  <c r="M45" i="13" s="1"/>
  <c r="D47" i="13"/>
  <c r="M47" i="13" s="1"/>
  <c r="D49" i="13"/>
  <c r="M49" i="13" s="1"/>
  <c r="D51" i="13"/>
  <c r="M51" i="13" s="1"/>
  <c r="D53" i="13"/>
  <c r="M53" i="13" s="1"/>
  <c r="D55" i="13"/>
  <c r="M55" i="13" s="1"/>
  <c r="D57" i="13"/>
  <c r="M57" i="13" s="1"/>
  <c r="F48" i="13"/>
  <c r="F38" i="13"/>
  <c r="Q38" i="13" s="1"/>
  <c r="F30" i="13"/>
  <c r="Q30" i="13" s="1"/>
  <c r="F28" i="13"/>
  <c r="Q28" i="13" s="1"/>
  <c r="F26" i="13"/>
  <c r="Q26" i="13" s="1"/>
  <c r="F24" i="13"/>
  <c r="Q24" i="13" s="1"/>
  <c r="F22" i="13"/>
  <c r="Q22" i="13" s="1"/>
  <c r="F20" i="13"/>
  <c r="F18" i="13"/>
  <c r="Q18" i="13" s="1"/>
  <c r="F44" i="13"/>
  <c r="Q44" i="13" s="1"/>
  <c r="F55" i="13"/>
  <c r="Q55" i="13" s="1"/>
  <c r="D56" i="13"/>
  <c r="M56" i="13" s="1"/>
  <c r="D52" i="13"/>
  <c r="M52" i="13" s="1"/>
  <c r="D48" i="13"/>
  <c r="M48" i="13" s="1"/>
  <c r="D44" i="13"/>
  <c r="M44" i="13" s="1"/>
  <c r="D40" i="13"/>
  <c r="M40" i="13" s="1"/>
  <c r="D36" i="13"/>
  <c r="M36" i="13" s="1"/>
  <c r="D32" i="13"/>
  <c r="M32" i="13" s="1"/>
  <c r="D28" i="13"/>
  <c r="M28" i="13" s="1"/>
  <c r="D24" i="13"/>
  <c r="M24" i="13" s="1"/>
  <c r="D20" i="13"/>
  <c r="M20" i="13" s="1"/>
  <c r="Q20" i="13"/>
  <c r="C18" i="13"/>
  <c r="K18" i="13" s="1"/>
  <c r="C57" i="13"/>
  <c r="C55" i="13"/>
  <c r="K55" i="13" s="1"/>
  <c r="C53" i="13"/>
  <c r="K53" i="13" s="1"/>
  <c r="C51" i="13"/>
  <c r="C49" i="13"/>
  <c r="K49" i="13" s="1"/>
  <c r="C47" i="13"/>
  <c r="K47" i="13" s="1"/>
  <c r="C45" i="13"/>
  <c r="K45" i="13" s="1"/>
  <c r="C43" i="13"/>
  <c r="C41" i="13"/>
  <c r="C39" i="13"/>
  <c r="C37" i="13"/>
  <c r="K37" i="13" s="1"/>
  <c r="C35" i="13"/>
  <c r="C33" i="13"/>
  <c r="C31" i="13"/>
  <c r="K31" i="13" s="1"/>
  <c r="C29" i="13"/>
  <c r="K29" i="13" s="1"/>
  <c r="C27" i="13"/>
  <c r="C25" i="13"/>
  <c r="C23" i="13"/>
  <c r="C21" i="13"/>
  <c r="O50" i="13"/>
  <c r="O48" i="13"/>
  <c r="O44" i="13"/>
  <c r="O40" i="13"/>
  <c r="Q36" i="13"/>
  <c r="O36" i="13"/>
  <c r="Q34" i="13"/>
  <c r="O34" i="13"/>
  <c r="Q32" i="13"/>
  <c r="O32" i="13"/>
  <c r="O58" i="13"/>
  <c r="O35" i="13"/>
  <c r="O20" i="13"/>
  <c r="G25" i="13"/>
  <c r="O28" i="13"/>
  <c r="O42" i="13"/>
  <c r="O46" i="13"/>
  <c r="O51" i="13"/>
  <c r="O56" i="13"/>
  <c r="O18" i="13"/>
  <c r="O26" i="13"/>
  <c r="G21" i="13"/>
  <c r="G29" i="13"/>
  <c r="O49" i="13"/>
  <c r="O23" i="13"/>
  <c r="O33" i="13"/>
  <c r="O21" i="13"/>
  <c r="O29" i="13"/>
  <c r="O38" i="13"/>
  <c r="Q48" i="13"/>
  <c r="M42" i="13"/>
  <c r="O43" i="13"/>
  <c r="I45" i="13"/>
  <c r="F53" i="13"/>
  <c r="I37" i="13"/>
  <c r="G37" i="13" s="1"/>
  <c r="I46" i="13"/>
  <c r="G46" i="13" s="1"/>
  <c r="I33" i="13"/>
  <c r="G33" i="13" s="1"/>
  <c r="I34" i="13"/>
  <c r="G34" i="13" s="1"/>
  <c r="I35" i="13"/>
  <c r="H35" i="13" s="1"/>
  <c r="I36" i="13"/>
  <c r="G36" i="13" s="1"/>
  <c r="O41" i="13"/>
  <c r="F42" i="13"/>
  <c r="I43" i="13"/>
  <c r="G43" i="13" s="1"/>
  <c r="I44" i="13"/>
  <c r="G44" i="13" s="1"/>
  <c r="F49" i="13"/>
  <c r="O52" i="13"/>
  <c r="I55" i="13"/>
  <c r="I57" i="13"/>
  <c r="G57" i="13" s="1"/>
  <c r="M54" i="13"/>
  <c r="M39" i="13"/>
  <c r="I18" i="13"/>
  <c r="I20" i="13"/>
  <c r="G20" i="13" s="1"/>
  <c r="I22" i="13"/>
  <c r="G22" i="13" s="1"/>
  <c r="I24" i="13"/>
  <c r="I26" i="13"/>
  <c r="I28" i="13"/>
  <c r="I30" i="13"/>
  <c r="G30" i="13" s="1"/>
  <c r="F31" i="13"/>
  <c r="K32" i="13"/>
  <c r="M58" i="13"/>
  <c r="F56" i="13"/>
  <c r="F57" i="13"/>
  <c r="H57" i="13" s="1"/>
  <c r="F47" i="13"/>
  <c r="F45" i="13"/>
  <c r="F43" i="13"/>
  <c r="Q43" i="13" s="1"/>
  <c r="F41" i="13"/>
  <c r="F39" i="13"/>
  <c r="Q39" i="13" s="1"/>
  <c r="F37" i="13"/>
  <c r="F51" i="13"/>
  <c r="F19" i="13"/>
  <c r="F21" i="13"/>
  <c r="F23" i="13"/>
  <c r="F25" i="13"/>
  <c r="F27" i="13"/>
  <c r="F29" i="13"/>
  <c r="M38" i="13"/>
  <c r="O39" i="13"/>
  <c r="F40" i="13"/>
  <c r="I41" i="13"/>
  <c r="G41" i="13" s="1"/>
  <c r="I42" i="13"/>
  <c r="G42" i="13" s="1"/>
  <c r="M46" i="13"/>
  <c r="M50" i="13"/>
  <c r="F54" i="13"/>
  <c r="K52" i="13"/>
  <c r="K36" i="13"/>
  <c r="K34" i="13"/>
  <c r="I32" i="13"/>
  <c r="G32" i="13" s="1"/>
  <c r="H34" i="13"/>
  <c r="H36" i="13"/>
  <c r="I38" i="13"/>
  <c r="G38" i="13" s="1"/>
  <c r="K20" i="13"/>
  <c r="F52" i="13"/>
  <c r="O53" i="13"/>
  <c r="F58" i="13"/>
  <c r="I58" i="13"/>
  <c r="I51" i="13"/>
  <c r="G51" i="13" s="1"/>
  <c r="I50" i="13"/>
  <c r="G50" i="13" s="1"/>
  <c r="I53" i="13"/>
  <c r="G53" i="13" s="1"/>
  <c r="I49" i="13"/>
  <c r="G49" i="13" s="1"/>
  <c r="M18" i="13"/>
  <c r="M22" i="13"/>
  <c r="M26" i="13"/>
  <c r="M30" i="13"/>
  <c r="I31" i="13"/>
  <c r="G31" i="13" s="1"/>
  <c r="H32" i="13"/>
  <c r="M34" i="13"/>
  <c r="O37" i="13"/>
  <c r="I39" i="13"/>
  <c r="G39" i="13" s="1"/>
  <c r="I40" i="13"/>
  <c r="G40" i="13" s="1"/>
  <c r="O45" i="13"/>
  <c r="G45" i="13"/>
  <c r="F46" i="13"/>
  <c r="I47" i="13"/>
  <c r="G47" i="13" s="1"/>
  <c r="I48" i="13"/>
  <c r="G48" i="13" s="1"/>
  <c r="F50" i="13"/>
  <c r="I52" i="13"/>
  <c r="G52" i="13" s="1"/>
  <c r="I54" i="13"/>
  <c r="G54" i="13" s="1"/>
  <c r="K58" i="13"/>
  <c r="O57" i="13"/>
  <c r="G58" i="13"/>
  <c r="O47" i="13"/>
  <c r="O55" i="13"/>
  <c r="G56" i="13"/>
  <c r="O54" i="13"/>
  <c r="G55" i="13"/>
  <c r="K24" i="8"/>
  <c r="O42" i="9"/>
  <c r="O34" i="9"/>
  <c r="O49" i="10"/>
  <c r="G55" i="12"/>
  <c r="G39" i="12"/>
  <c r="G31" i="12"/>
  <c r="O57" i="9"/>
  <c r="O33" i="10"/>
  <c r="O41" i="10"/>
  <c r="O26" i="12"/>
  <c r="K25" i="12"/>
  <c r="O58" i="12"/>
  <c r="O42" i="12"/>
  <c r="O57" i="12"/>
  <c r="M49" i="12"/>
  <c r="K20" i="12"/>
  <c r="O31" i="12"/>
  <c r="M19" i="12"/>
  <c r="O24" i="12"/>
  <c r="O32" i="12"/>
  <c r="M33" i="12"/>
  <c r="O38" i="12"/>
  <c r="M39" i="12"/>
  <c r="M25" i="12"/>
  <c r="O34" i="12"/>
  <c r="O37" i="12"/>
  <c r="O39" i="12"/>
  <c r="O40" i="12"/>
  <c r="O50" i="12"/>
  <c r="O51" i="12"/>
  <c r="O21" i="12"/>
  <c r="O27" i="12"/>
  <c r="M29" i="12"/>
  <c r="O44" i="12"/>
  <c r="AG110" i="12"/>
  <c r="AF110" i="12"/>
  <c r="AD110" i="12"/>
  <c r="AB110" i="12"/>
  <c r="U110" i="12"/>
  <c r="AH110" i="12"/>
  <c r="AC110" i="12"/>
  <c r="Z110" i="12"/>
  <c r="O29" i="12"/>
  <c r="O19" i="12"/>
  <c r="O33" i="12"/>
  <c r="O25" i="12"/>
  <c r="K33" i="12"/>
  <c r="O43" i="12"/>
  <c r="H18" i="12"/>
  <c r="M53" i="12"/>
  <c r="M20" i="12"/>
  <c r="O35" i="12"/>
  <c r="M41" i="12"/>
  <c r="M47" i="12"/>
  <c r="K52" i="12"/>
  <c r="O41" i="12"/>
  <c r="O49" i="12"/>
  <c r="K57" i="12"/>
  <c r="M55" i="12"/>
  <c r="M37" i="12"/>
  <c r="M57" i="12"/>
  <c r="O55" i="12"/>
  <c r="O56" i="11"/>
  <c r="O52" i="11"/>
  <c r="O49" i="11"/>
  <c r="O40" i="11"/>
  <c r="O36" i="11"/>
  <c r="O48" i="11"/>
  <c r="O30" i="11"/>
  <c r="O54" i="11"/>
  <c r="O20" i="11"/>
  <c r="O31" i="11"/>
  <c r="G18" i="11"/>
  <c r="O28" i="11"/>
  <c r="O26" i="11"/>
  <c r="G34" i="11"/>
  <c r="O22" i="11"/>
  <c r="O25" i="11"/>
  <c r="O44" i="11"/>
  <c r="O58" i="11"/>
  <c r="O18" i="11"/>
  <c r="O23" i="11"/>
  <c r="O24" i="11"/>
  <c r="G40" i="11"/>
  <c r="O50" i="11"/>
  <c r="Q20" i="11"/>
  <c r="H20" i="11"/>
  <c r="I21" i="11"/>
  <c r="G21" i="11" s="1"/>
  <c r="I30" i="11"/>
  <c r="G30" i="11" s="1"/>
  <c r="I39" i="11"/>
  <c r="G39" i="11" s="1"/>
  <c r="G58" i="11"/>
  <c r="O39" i="11"/>
  <c r="I57" i="11"/>
  <c r="I56" i="11"/>
  <c r="G56" i="11" s="1"/>
  <c r="I52" i="11"/>
  <c r="G52" i="11" s="1"/>
  <c r="I50" i="11"/>
  <c r="G50" i="11" s="1"/>
  <c r="I48" i="11"/>
  <c r="G48" i="11" s="1"/>
  <c r="I46" i="11"/>
  <c r="G46" i="11" s="1"/>
  <c r="I55" i="11"/>
  <c r="G55" i="11" s="1"/>
  <c r="I22" i="11"/>
  <c r="G22" i="11" s="1"/>
  <c r="I25" i="11"/>
  <c r="G25" i="11" s="1"/>
  <c r="I26" i="11"/>
  <c r="G26" i="11" s="1"/>
  <c r="I35" i="11"/>
  <c r="G35" i="11" s="1"/>
  <c r="O37" i="11"/>
  <c r="O41" i="11"/>
  <c r="I42" i="11"/>
  <c r="G42" i="11" s="1"/>
  <c r="M56" i="11"/>
  <c r="O38" i="11"/>
  <c r="K36" i="11"/>
  <c r="I24" i="11"/>
  <c r="G24" i="11" s="1"/>
  <c r="O27" i="11"/>
  <c r="G31" i="11"/>
  <c r="I32" i="11"/>
  <c r="G32" i="11" s="1"/>
  <c r="I41" i="11"/>
  <c r="G41" i="11" s="1"/>
  <c r="O33" i="11"/>
  <c r="M48" i="11"/>
  <c r="M40" i="11"/>
  <c r="M32" i="11"/>
  <c r="O21" i="11"/>
  <c r="I28" i="11"/>
  <c r="G28" i="11" s="1"/>
  <c r="I37" i="11"/>
  <c r="G37" i="11" s="1"/>
  <c r="O43" i="11"/>
  <c r="I44" i="11"/>
  <c r="G44" i="11" s="1"/>
  <c r="I51" i="11"/>
  <c r="G51" i="11" s="1"/>
  <c r="G57" i="11"/>
  <c r="O57" i="11"/>
  <c r="O53" i="11"/>
  <c r="G45" i="11"/>
  <c r="G47" i="11"/>
  <c r="G49" i="11"/>
  <c r="O48" i="10"/>
  <c r="O43" i="10"/>
  <c r="O40" i="10"/>
  <c r="O32" i="10"/>
  <c r="O58" i="10"/>
  <c r="O42" i="10"/>
  <c r="O25" i="10"/>
  <c r="O26" i="10"/>
  <c r="O34" i="10"/>
  <c r="G40" i="10"/>
  <c r="G44" i="10"/>
  <c r="O35" i="10"/>
  <c r="O19" i="10"/>
  <c r="O20" i="10"/>
  <c r="O22" i="10"/>
  <c r="O45" i="10"/>
  <c r="O46" i="10"/>
  <c r="O50" i="10"/>
  <c r="O54" i="10"/>
  <c r="O24" i="10"/>
  <c r="O38" i="10"/>
  <c r="G28" i="10"/>
  <c r="O31" i="10"/>
  <c r="G24" i="10"/>
  <c r="O27" i="10"/>
  <c r="Q42" i="10"/>
  <c r="G20" i="10"/>
  <c r="O23" i="10"/>
  <c r="G18" i="10"/>
  <c r="O21" i="10"/>
  <c r="G34" i="10"/>
  <c r="I53" i="10"/>
  <c r="G53" i="10" s="1"/>
  <c r="I51" i="10"/>
  <c r="G51" i="10" s="1"/>
  <c r="I49" i="10"/>
  <c r="G49" i="10" s="1"/>
  <c r="I47" i="10"/>
  <c r="G47" i="10" s="1"/>
  <c r="I45" i="10"/>
  <c r="G45" i="10" s="1"/>
  <c r="I43" i="10"/>
  <c r="G43" i="10" s="1"/>
  <c r="I41" i="10"/>
  <c r="I39" i="10"/>
  <c r="G39" i="10" s="1"/>
  <c r="I37" i="10"/>
  <c r="I58" i="10"/>
  <c r="I55" i="10"/>
  <c r="G56" i="10"/>
  <c r="O57" i="10"/>
  <c r="I42" i="10"/>
  <c r="G42" i="10" s="1"/>
  <c r="I46" i="10"/>
  <c r="G46" i="10" s="1"/>
  <c r="I52" i="10"/>
  <c r="G52" i="10" s="1"/>
  <c r="O55" i="10"/>
  <c r="G57" i="10"/>
  <c r="G55" i="10"/>
  <c r="O50" i="9"/>
  <c r="O38" i="9"/>
  <c r="O19" i="9"/>
  <c r="O52" i="9"/>
  <c r="G33" i="9"/>
  <c r="G37" i="9"/>
  <c r="G45" i="9"/>
  <c r="G29" i="9"/>
  <c r="O49" i="9"/>
  <c r="G41" i="9"/>
  <c r="O41" i="9"/>
  <c r="O45" i="9"/>
  <c r="G35" i="9"/>
  <c r="O33" i="9"/>
  <c r="O37" i="9"/>
  <c r="O44" i="9"/>
  <c r="O29" i="9"/>
  <c r="O36" i="9"/>
  <c r="O39" i="9"/>
  <c r="G51" i="9"/>
  <c r="M21" i="9"/>
  <c r="O25" i="9"/>
  <c r="O27" i="9"/>
  <c r="K18" i="9"/>
  <c r="O21" i="9"/>
  <c r="O40" i="9"/>
  <c r="O48" i="9"/>
  <c r="O20" i="9"/>
  <c r="O28" i="9"/>
  <c r="O18" i="9"/>
  <c r="G18" i="9"/>
  <c r="O30" i="9"/>
  <c r="G30" i="9"/>
  <c r="O32" i="9"/>
  <c r="O26" i="9"/>
  <c r="G26" i="9"/>
  <c r="O24" i="9"/>
  <c r="G24" i="9"/>
  <c r="O22" i="9"/>
  <c r="G22" i="9"/>
  <c r="M56" i="9"/>
  <c r="O53" i="9"/>
  <c r="G54" i="9"/>
  <c r="O55" i="9"/>
  <c r="O58" i="9"/>
  <c r="M39" i="9"/>
  <c r="G53" i="9"/>
  <c r="G50" i="9"/>
  <c r="G46" i="9"/>
  <c r="G42" i="9"/>
  <c r="G38" i="9"/>
  <c r="G34" i="9"/>
  <c r="G58" i="9"/>
  <c r="M22" i="9"/>
  <c r="M24" i="9"/>
  <c r="M26" i="9"/>
  <c r="M45" i="9"/>
  <c r="G56" i="9"/>
  <c r="O56" i="9"/>
  <c r="G57" i="9"/>
  <c r="O51" i="9"/>
  <c r="G52" i="9"/>
  <c r="H123" i="8"/>
  <c r="I123" i="8" s="1"/>
  <c r="J123" i="8" s="1"/>
  <c r="K123" i="8" s="1"/>
  <c r="L123" i="8" s="1"/>
  <c r="M123" i="8" s="1"/>
  <c r="N123" i="8" s="1"/>
  <c r="O123" i="8" s="1"/>
  <c r="P123" i="8" s="1"/>
  <c r="Q123" i="8" s="1"/>
  <c r="E120" i="8"/>
  <c r="F120" i="8" s="1"/>
  <c r="G120" i="8" s="1"/>
  <c r="F104" i="8"/>
  <c r="D99" i="8"/>
  <c r="E96" i="8"/>
  <c r="G92" i="8"/>
  <c r="H92" i="8" s="1"/>
  <c r="I92" i="8" s="1"/>
  <c r="J92" i="8" s="1"/>
  <c r="K92" i="8" s="1"/>
  <c r="L92" i="8" s="1"/>
  <c r="M92" i="8" s="1"/>
  <c r="N92" i="8" s="1"/>
  <c r="O92" i="8" s="1"/>
  <c r="P92" i="8" s="1"/>
  <c r="Q92" i="8" s="1"/>
  <c r="O34" i="8"/>
  <c r="O42" i="8"/>
  <c r="O58" i="8"/>
  <c r="O50" i="8"/>
  <c r="O26" i="8"/>
  <c r="K39" i="8"/>
  <c r="C85" i="8"/>
  <c r="M55" i="8"/>
  <c r="O54" i="8"/>
  <c r="G38" i="8"/>
  <c r="F44" i="8"/>
  <c r="M18" i="8"/>
  <c r="K54" i="8"/>
  <c r="F51" i="8"/>
  <c r="F43" i="8"/>
  <c r="F35" i="8"/>
  <c r="G52" i="8"/>
  <c r="G44" i="8"/>
  <c r="G36" i="8"/>
  <c r="G28" i="8"/>
  <c r="O57" i="8"/>
  <c r="O49" i="8"/>
  <c r="O41" i="8"/>
  <c r="O33" i="8"/>
  <c r="M28" i="8"/>
  <c r="F58" i="8"/>
  <c r="Q58" i="8" s="1"/>
  <c r="F50" i="8"/>
  <c r="Q50" i="8" s="1"/>
  <c r="F42" i="8"/>
  <c r="Q42" i="8" s="1"/>
  <c r="F34" i="8"/>
  <c r="Q34" i="8" s="1"/>
  <c r="G51" i="8"/>
  <c r="G43" i="8"/>
  <c r="G35" i="8"/>
  <c r="O56" i="8"/>
  <c r="O48" i="8"/>
  <c r="O40" i="8"/>
  <c r="O32" i="8"/>
  <c r="F52" i="8"/>
  <c r="F28" i="8"/>
  <c r="G23" i="8"/>
  <c r="F57" i="8"/>
  <c r="Q57" i="8" s="1"/>
  <c r="F49" i="8"/>
  <c r="Q49" i="8" s="1"/>
  <c r="F41" i="8"/>
  <c r="Q41" i="8" s="1"/>
  <c r="F33" i="8"/>
  <c r="G58" i="8"/>
  <c r="G50" i="8"/>
  <c r="G42" i="8"/>
  <c r="M30" i="8"/>
  <c r="O55" i="8"/>
  <c r="O47" i="8"/>
  <c r="O39" i="8"/>
  <c r="O31" i="8"/>
  <c r="M34" i="8"/>
  <c r="F36" i="8"/>
  <c r="H36" i="8" s="1"/>
  <c r="G19" i="8"/>
  <c r="G21" i="8"/>
  <c r="M26" i="8"/>
  <c r="M42" i="8"/>
  <c r="F56" i="8"/>
  <c r="Q56" i="8" s="1"/>
  <c r="F48" i="8"/>
  <c r="H48" i="8" s="1"/>
  <c r="F40" i="8"/>
  <c r="Q40" i="8" s="1"/>
  <c r="F32" i="8"/>
  <c r="Q32" i="8" s="1"/>
  <c r="G57" i="8"/>
  <c r="G49" i="8"/>
  <c r="G41" i="8"/>
  <c r="G33" i="8"/>
  <c r="M53" i="8"/>
  <c r="M37" i="8"/>
  <c r="Q30" i="8"/>
  <c r="G30" i="8"/>
  <c r="M36" i="8"/>
  <c r="M49" i="8"/>
  <c r="M21" i="8"/>
  <c r="M56" i="8"/>
  <c r="M48" i="8"/>
  <c r="M40" i="8"/>
  <c r="F54" i="8"/>
  <c r="H54" i="8" s="1"/>
  <c r="F46" i="8"/>
  <c r="H46" i="8" s="1"/>
  <c r="F38" i="8"/>
  <c r="H38" i="8" s="1"/>
  <c r="G55" i="8"/>
  <c r="G47" i="8"/>
  <c r="G39" i="8"/>
  <c r="K46" i="8"/>
  <c r="M51" i="8"/>
  <c r="O52" i="8"/>
  <c r="O44" i="8"/>
  <c r="O36" i="8"/>
  <c r="O28" i="8"/>
  <c r="G34" i="8"/>
  <c r="F25" i="8"/>
  <c r="H25" i="8" s="1"/>
  <c r="F20" i="8"/>
  <c r="Q20" i="8" s="1"/>
  <c r="F24" i="8"/>
  <c r="H24" i="8" s="1"/>
  <c r="F19" i="8"/>
  <c r="F18" i="8"/>
  <c r="F23" i="8"/>
  <c r="F22" i="8"/>
  <c r="F26" i="8"/>
  <c r="F21" i="8"/>
  <c r="F27" i="8"/>
  <c r="G20" i="8"/>
  <c r="O22" i="8"/>
  <c r="G26" i="8"/>
  <c r="G18" i="8"/>
  <c r="G22" i="8"/>
  <c r="G24" i="8"/>
  <c r="O24" i="8"/>
  <c r="M25" i="8"/>
  <c r="G27" i="8"/>
  <c r="O20" i="8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18" i="7"/>
  <c r="AI38" i="7"/>
  <c r="AI39" i="7" s="1"/>
  <c r="AI40" i="7" s="1"/>
  <c r="AI41" i="7" s="1"/>
  <c r="AI42" i="7" s="1"/>
  <c r="AI43" i="7" s="1"/>
  <c r="AI44" i="7" s="1"/>
  <c r="AI45" i="7" s="1"/>
  <c r="AI46" i="7" s="1"/>
  <c r="AI47" i="7" s="1"/>
  <c r="AI48" i="7" s="1"/>
  <c r="AI49" i="7" s="1"/>
  <c r="AI50" i="7" s="1"/>
  <c r="AI51" i="7" s="1"/>
  <c r="AI52" i="7" s="1"/>
  <c r="AI53" i="7" s="1"/>
  <c r="AG38" i="7"/>
  <c r="AG39" i="7" s="1"/>
  <c r="AG40" i="7" s="1"/>
  <c r="AG41" i="7" s="1"/>
  <c r="AG42" i="7" s="1"/>
  <c r="AG43" i="7" s="1"/>
  <c r="AG44" i="7" s="1"/>
  <c r="AG45" i="7" s="1"/>
  <c r="AG46" i="7" s="1"/>
  <c r="AG47" i="7" s="1"/>
  <c r="AG48" i="7" s="1"/>
  <c r="AG49" i="7" s="1"/>
  <c r="AG50" i="7" s="1"/>
  <c r="AG51" i="7" s="1"/>
  <c r="AG52" i="7" s="1"/>
  <c r="AG53" i="7" s="1"/>
  <c r="AE38" i="7"/>
  <c r="AE39" i="7" s="1"/>
  <c r="AE40" i="7" s="1"/>
  <c r="AE41" i="7" s="1"/>
  <c r="AE42" i="7" s="1"/>
  <c r="AE43" i="7" s="1"/>
  <c r="AE44" i="7" s="1"/>
  <c r="AE45" i="7" s="1"/>
  <c r="AE46" i="7" s="1"/>
  <c r="AE47" i="7" s="1"/>
  <c r="AE48" i="7" s="1"/>
  <c r="AE49" i="7" s="1"/>
  <c r="AE50" i="7" s="1"/>
  <c r="AE51" i="7" s="1"/>
  <c r="AE52" i="7" s="1"/>
  <c r="AE53" i="7" s="1"/>
  <c r="AC38" i="7"/>
  <c r="AC39" i="7" s="1"/>
  <c r="AC40" i="7" s="1"/>
  <c r="AC41" i="7" s="1"/>
  <c r="AC42" i="7" s="1"/>
  <c r="AC43" i="7" s="1"/>
  <c r="AC44" i="7" s="1"/>
  <c r="AC45" i="7" s="1"/>
  <c r="AC46" i="7" s="1"/>
  <c r="AC47" i="7" s="1"/>
  <c r="AC48" i="7" s="1"/>
  <c r="AC49" i="7" s="1"/>
  <c r="AC50" i="7" s="1"/>
  <c r="AC51" i="7" s="1"/>
  <c r="AC52" i="7" s="1"/>
  <c r="AC53" i="7" s="1"/>
  <c r="AA38" i="7"/>
  <c r="AA39" i="7" s="1"/>
  <c r="AA40" i="7" s="1"/>
  <c r="AA41" i="7" s="1"/>
  <c r="AA42" i="7" s="1"/>
  <c r="AA43" i="7" s="1"/>
  <c r="AA44" i="7" s="1"/>
  <c r="AA45" i="7" s="1"/>
  <c r="AA46" i="7" s="1"/>
  <c r="AA47" i="7" s="1"/>
  <c r="AA48" i="7" s="1"/>
  <c r="AA49" i="7" s="1"/>
  <c r="AA50" i="7" s="1"/>
  <c r="AA51" i="7" s="1"/>
  <c r="AA52" i="7" s="1"/>
  <c r="AA53" i="7" s="1"/>
  <c r="Y38" i="7"/>
  <c r="Y39" i="7" s="1"/>
  <c r="Y40" i="7" s="1"/>
  <c r="Y41" i="7" s="1"/>
  <c r="Y42" i="7" s="1"/>
  <c r="Y43" i="7" s="1"/>
  <c r="Y44" i="7" s="1"/>
  <c r="Y45" i="7" s="1"/>
  <c r="Y46" i="7" s="1"/>
  <c r="Y47" i="7" s="1"/>
  <c r="Y48" i="7" s="1"/>
  <c r="Y49" i="7" s="1"/>
  <c r="Y50" i="7" s="1"/>
  <c r="Y51" i="7" s="1"/>
  <c r="Y52" i="7" s="1"/>
  <c r="Y53" i="7" s="1"/>
  <c r="W38" i="7"/>
  <c r="W39" i="7" s="1"/>
  <c r="W40" i="7" s="1"/>
  <c r="W41" i="7" s="1"/>
  <c r="W42" i="7" s="1"/>
  <c r="W43" i="7" s="1"/>
  <c r="W44" i="7" s="1"/>
  <c r="W45" i="7" s="1"/>
  <c r="W46" i="7" s="1"/>
  <c r="W47" i="7" s="1"/>
  <c r="W48" i="7" s="1"/>
  <c r="W49" i="7" s="1"/>
  <c r="W50" i="7" s="1"/>
  <c r="W51" i="7" s="1"/>
  <c r="W52" i="7" s="1"/>
  <c r="W53" i="7" s="1"/>
  <c r="U38" i="7"/>
  <c r="U39" i="7" s="1"/>
  <c r="U40" i="7" s="1"/>
  <c r="U41" i="7" s="1"/>
  <c r="U42" i="7" s="1"/>
  <c r="U43" i="7" s="1"/>
  <c r="U44" i="7" s="1"/>
  <c r="U45" i="7" s="1"/>
  <c r="U46" i="7" s="1"/>
  <c r="U47" i="7" s="1"/>
  <c r="U48" i="7" s="1"/>
  <c r="U49" i="7" s="1"/>
  <c r="U50" i="7" s="1"/>
  <c r="U51" i="7" s="1"/>
  <c r="U52" i="7" s="1"/>
  <c r="U53" i="7" s="1"/>
  <c r="S38" i="7"/>
  <c r="S39" i="7" s="1"/>
  <c r="S40" i="7" s="1"/>
  <c r="S41" i="7" s="1"/>
  <c r="S42" i="7" s="1"/>
  <c r="S43" i="7" s="1"/>
  <c r="S44" i="7" s="1"/>
  <c r="S45" i="7" s="1"/>
  <c r="S46" i="7" s="1"/>
  <c r="S47" i="7" s="1"/>
  <c r="S48" i="7" s="1"/>
  <c r="S49" i="7" s="1"/>
  <c r="S50" i="7" s="1"/>
  <c r="S51" i="7" s="1"/>
  <c r="S52" i="7" s="1"/>
  <c r="S53" i="7" s="1"/>
  <c r="Q38" i="7"/>
  <c r="Q39" i="7" s="1"/>
  <c r="Q40" i="7" s="1"/>
  <c r="Q41" i="7" s="1"/>
  <c r="Q42" i="7" s="1"/>
  <c r="Q43" i="7" s="1"/>
  <c r="Q44" i="7" s="1"/>
  <c r="Q45" i="7" s="1"/>
  <c r="Q46" i="7" s="1"/>
  <c r="Q47" i="7" s="1"/>
  <c r="Q48" i="7" s="1"/>
  <c r="Q49" i="7" s="1"/>
  <c r="Q50" i="7" s="1"/>
  <c r="Q51" i="7" s="1"/>
  <c r="Q52" i="7" s="1"/>
  <c r="Q53" i="7" s="1"/>
  <c r="O38" i="7"/>
  <c r="O39" i="7" s="1"/>
  <c r="O40" i="7" s="1"/>
  <c r="O41" i="7" s="1"/>
  <c r="O42" i="7" s="1"/>
  <c r="O43" i="7" s="1"/>
  <c r="O44" i="7" s="1"/>
  <c r="O45" i="7" s="1"/>
  <c r="O46" i="7" s="1"/>
  <c r="O47" i="7" s="1"/>
  <c r="O48" i="7" s="1"/>
  <c r="O49" i="7" s="1"/>
  <c r="O50" i="7" s="1"/>
  <c r="O51" i="7" s="1"/>
  <c r="O52" i="7" s="1"/>
  <c r="O53" i="7" s="1"/>
  <c r="M38" i="7"/>
  <c r="M39" i="7" s="1"/>
  <c r="M40" i="7" s="1"/>
  <c r="M41" i="7" s="1"/>
  <c r="M42" i="7" s="1"/>
  <c r="M43" i="7" s="1"/>
  <c r="M44" i="7" s="1"/>
  <c r="M45" i="7" s="1"/>
  <c r="M46" i="7" s="1"/>
  <c r="M47" i="7" s="1"/>
  <c r="M48" i="7" s="1"/>
  <c r="M49" i="7" s="1"/>
  <c r="M50" i="7" s="1"/>
  <c r="M51" i="7" s="1"/>
  <c r="M52" i="7" s="1"/>
  <c r="M53" i="7" s="1"/>
  <c r="K38" i="7"/>
  <c r="K39" i="7" s="1"/>
  <c r="K40" i="7" s="1"/>
  <c r="K41" i="7" s="1"/>
  <c r="K42" i="7" s="1"/>
  <c r="K43" i="7" s="1"/>
  <c r="K44" i="7" s="1"/>
  <c r="K45" i="7" s="1"/>
  <c r="K46" i="7" s="1"/>
  <c r="K47" i="7" s="1"/>
  <c r="K48" i="7" s="1"/>
  <c r="K49" i="7" s="1"/>
  <c r="K50" i="7" s="1"/>
  <c r="K51" i="7" s="1"/>
  <c r="K52" i="7" s="1"/>
  <c r="K53" i="7" s="1"/>
  <c r="I38" i="7"/>
  <c r="I39" i="7" s="1"/>
  <c r="I40" i="7" s="1"/>
  <c r="I41" i="7" s="1"/>
  <c r="I42" i="7" s="1"/>
  <c r="I43" i="7" s="1"/>
  <c r="I44" i="7" s="1"/>
  <c r="I45" i="7" s="1"/>
  <c r="I46" i="7" s="1"/>
  <c r="I47" i="7" s="1"/>
  <c r="I48" i="7" s="1"/>
  <c r="I49" i="7" s="1"/>
  <c r="I50" i="7" s="1"/>
  <c r="I51" i="7" s="1"/>
  <c r="I52" i="7" s="1"/>
  <c r="I53" i="7" s="1"/>
  <c r="G38" i="7"/>
  <c r="G39" i="7" s="1"/>
  <c r="G40" i="7" s="1"/>
  <c r="G41" i="7" s="1"/>
  <c r="G42" i="7" s="1"/>
  <c r="G43" i="7" s="1"/>
  <c r="G44" i="7" s="1"/>
  <c r="G45" i="7" s="1"/>
  <c r="G46" i="7" s="1"/>
  <c r="G47" i="7" s="1"/>
  <c r="G48" i="7" s="1"/>
  <c r="G49" i="7" s="1"/>
  <c r="G50" i="7" s="1"/>
  <c r="G51" i="7" s="1"/>
  <c r="G52" i="7" s="1"/>
  <c r="G53" i="7" s="1"/>
  <c r="E38" i="7"/>
  <c r="E39" i="7" s="1"/>
  <c r="E40" i="7" s="1"/>
  <c r="E41" i="7" s="1"/>
  <c r="E42" i="7" s="1"/>
  <c r="E43" i="7" s="1"/>
  <c r="E44" i="7" s="1"/>
  <c r="E45" i="7" s="1"/>
  <c r="E46" i="7" s="1"/>
  <c r="E47" i="7" s="1"/>
  <c r="E48" i="7" s="1"/>
  <c r="E49" i="7" s="1"/>
  <c r="E50" i="7" s="1"/>
  <c r="E51" i="7" s="1"/>
  <c r="E52" i="7" s="1"/>
  <c r="E53" i="7" s="1"/>
  <c r="C38" i="7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P34" i="7"/>
  <c r="N34" i="7"/>
  <c r="L34" i="7"/>
  <c r="J34" i="7"/>
  <c r="B34" i="7"/>
  <c r="P33" i="7"/>
  <c r="N33" i="7"/>
  <c r="L33" i="7"/>
  <c r="J33" i="7"/>
  <c r="B33" i="7"/>
  <c r="P32" i="7"/>
  <c r="N32" i="7"/>
  <c r="L32" i="7"/>
  <c r="J32" i="7"/>
  <c r="O32" i="7"/>
  <c r="B32" i="7"/>
  <c r="P31" i="7"/>
  <c r="N31" i="7"/>
  <c r="L31" i="7"/>
  <c r="J31" i="7"/>
  <c r="O31" i="7"/>
  <c r="B31" i="7"/>
  <c r="P30" i="7"/>
  <c r="N30" i="7"/>
  <c r="L30" i="7"/>
  <c r="J30" i="7"/>
  <c r="B30" i="7"/>
  <c r="P29" i="7"/>
  <c r="N29" i="7"/>
  <c r="O29" i="7" s="1"/>
  <c r="L29" i="7"/>
  <c r="J29" i="7"/>
  <c r="B29" i="7"/>
  <c r="P28" i="7"/>
  <c r="N28" i="7"/>
  <c r="O28" i="7" s="1"/>
  <c r="L28" i="7"/>
  <c r="J28" i="7"/>
  <c r="B28" i="7"/>
  <c r="P27" i="7"/>
  <c r="N27" i="7"/>
  <c r="L27" i="7"/>
  <c r="J27" i="7"/>
  <c r="B27" i="7"/>
  <c r="P26" i="7"/>
  <c r="N26" i="7"/>
  <c r="L26" i="7"/>
  <c r="J26" i="7"/>
  <c r="B26" i="7"/>
  <c r="P25" i="7"/>
  <c r="N25" i="7"/>
  <c r="L25" i="7"/>
  <c r="J25" i="7"/>
  <c r="B25" i="7"/>
  <c r="P24" i="7"/>
  <c r="N24" i="7"/>
  <c r="L24" i="7"/>
  <c r="J24" i="7"/>
  <c r="B24" i="7"/>
  <c r="P23" i="7"/>
  <c r="N23" i="7"/>
  <c r="O23" i="7" s="1"/>
  <c r="L23" i="7"/>
  <c r="J23" i="7"/>
  <c r="B23" i="7"/>
  <c r="P22" i="7"/>
  <c r="N22" i="7"/>
  <c r="L22" i="7"/>
  <c r="J22" i="7"/>
  <c r="B22" i="7"/>
  <c r="P21" i="7"/>
  <c r="N21" i="7"/>
  <c r="O21" i="7" s="1"/>
  <c r="L21" i="7"/>
  <c r="J21" i="7"/>
  <c r="B21" i="7"/>
  <c r="P20" i="7"/>
  <c r="N20" i="7"/>
  <c r="L20" i="7"/>
  <c r="J20" i="7"/>
  <c r="B20" i="7"/>
  <c r="P19" i="7"/>
  <c r="N19" i="7"/>
  <c r="O19" i="7" s="1"/>
  <c r="L19" i="7"/>
  <c r="J19" i="7"/>
  <c r="B19" i="7"/>
  <c r="P18" i="7"/>
  <c r="N18" i="7"/>
  <c r="L18" i="7"/>
  <c r="J18" i="7"/>
  <c r="C11" i="7"/>
  <c r="E11" i="7" s="1"/>
  <c r="E10" i="7"/>
  <c r="C10" i="7"/>
  <c r="E9" i="7"/>
  <c r="D19" i="7" s="1"/>
  <c r="E8" i="7"/>
  <c r="C20" i="7" s="1"/>
  <c r="K6" i="7"/>
  <c r="I19" i="7" s="1"/>
  <c r="G19" i="7" s="1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18" i="6"/>
  <c r="AI38" i="6"/>
  <c r="AI39" i="6" s="1"/>
  <c r="AI40" i="6" s="1"/>
  <c r="AI41" i="6" s="1"/>
  <c r="AI42" i="6" s="1"/>
  <c r="AI43" i="6" s="1"/>
  <c r="AI44" i="6" s="1"/>
  <c r="AI45" i="6" s="1"/>
  <c r="AI46" i="6" s="1"/>
  <c r="AI47" i="6" s="1"/>
  <c r="AI48" i="6" s="1"/>
  <c r="AI49" i="6" s="1"/>
  <c r="AI50" i="6" s="1"/>
  <c r="AI51" i="6" s="1"/>
  <c r="AI52" i="6" s="1"/>
  <c r="AI53" i="6" s="1"/>
  <c r="AG38" i="6"/>
  <c r="AG39" i="6" s="1"/>
  <c r="AG40" i="6" s="1"/>
  <c r="AG41" i="6" s="1"/>
  <c r="AG42" i="6" s="1"/>
  <c r="AG43" i="6" s="1"/>
  <c r="AG44" i="6" s="1"/>
  <c r="AG45" i="6" s="1"/>
  <c r="AG46" i="6" s="1"/>
  <c r="AG47" i="6" s="1"/>
  <c r="AG48" i="6" s="1"/>
  <c r="AG49" i="6" s="1"/>
  <c r="AG50" i="6" s="1"/>
  <c r="AG51" i="6" s="1"/>
  <c r="AG52" i="6" s="1"/>
  <c r="AG53" i="6" s="1"/>
  <c r="AE38" i="6"/>
  <c r="AE39" i="6" s="1"/>
  <c r="AE40" i="6" s="1"/>
  <c r="AE41" i="6" s="1"/>
  <c r="AE42" i="6" s="1"/>
  <c r="AE43" i="6" s="1"/>
  <c r="AE44" i="6" s="1"/>
  <c r="AE45" i="6" s="1"/>
  <c r="AE46" i="6" s="1"/>
  <c r="AE47" i="6" s="1"/>
  <c r="AE48" i="6" s="1"/>
  <c r="AE49" i="6" s="1"/>
  <c r="AE50" i="6" s="1"/>
  <c r="AE51" i="6" s="1"/>
  <c r="AE52" i="6" s="1"/>
  <c r="AE53" i="6" s="1"/>
  <c r="AC38" i="6"/>
  <c r="AC39" i="6" s="1"/>
  <c r="AC40" i="6" s="1"/>
  <c r="AC41" i="6" s="1"/>
  <c r="AC42" i="6" s="1"/>
  <c r="AC43" i="6" s="1"/>
  <c r="AC44" i="6" s="1"/>
  <c r="AC45" i="6" s="1"/>
  <c r="AC46" i="6" s="1"/>
  <c r="AC47" i="6" s="1"/>
  <c r="AC48" i="6" s="1"/>
  <c r="AC49" i="6" s="1"/>
  <c r="AC50" i="6" s="1"/>
  <c r="AC51" i="6" s="1"/>
  <c r="AC52" i="6" s="1"/>
  <c r="AC53" i="6" s="1"/>
  <c r="AA38" i="6"/>
  <c r="AA39" i="6" s="1"/>
  <c r="AA40" i="6" s="1"/>
  <c r="AA41" i="6" s="1"/>
  <c r="AA42" i="6" s="1"/>
  <c r="AA43" i="6" s="1"/>
  <c r="AA44" i="6" s="1"/>
  <c r="AA45" i="6" s="1"/>
  <c r="AA46" i="6" s="1"/>
  <c r="AA47" i="6" s="1"/>
  <c r="AA48" i="6" s="1"/>
  <c r="AA49" i="6" s="1"/>
  <c r="AA50" i="6" s="1"/>
  <c r="AA51" i="6" s="1"/>
  <c r="AA52" i="6" s="1"/>
  <c r="AA53" i="6" s="1"/>
  <c r="Y38" i="6"/>
  <c r="Y39" i="6" s="1"/>
  <c r="Y40" i="6" s="1"/>
  <c r="Y41" i="6" s="1"/>
  <c r="Y42" i="6" s="1"/>
  <c r="Y43" i="6" s="1"/>
  <c r="Y44" i="6" s="1"/>
  <c r="Y45" i="6" s="1"/>
  <c r="Y46" i="6" s="1"/>
  <c r="Y47" i="6" s="1"/>
  <c r="Y48" i="6" s="1"/>
  <c r="Y49" i="6" s="1"/>
  <c r="Y50" i="6" s="1"/>
  <c r="Y51" i="6" s="1"/>
  <c r="Y52" i="6" s="1"/>
  <c r="Y53" i="6" s="1"/>
  <c r="W38" i="6"/>
  <c r="W39" i="6" s="1"/>
  <c r="W40" i="6" s="1"/>
  <c r="W41" i="6" s="1"/>
  <c r="W42" i="6" s="1"/>
  <c r="W43" i="6" s="1"/>
  <c r="W44" i="6" s="1"/>
  <c r="W45" i="6" s="1"/>
  <c r="W46" i="6" s="1"/>
  <c r="W47" i="6" s="1"/>
  <c r="W48" i="6" s="1"/>
  <c r="W49" i="6" s="1"/>
  <c r="W50" i="6" s="1"/>
  <c r="W51" i="6" s="1"/>
  <c r="W52" i="6" s="1"/>
  <c r="W53" i="6" s="1"/>
  <c r="U38" i="6"/>
  <c r="U39" i="6" s="1"/>
  <c r="U40" i="6" s="1"/>
  <c r="U41" i="6" s="1"/>
  <c r="U42" i="6" s="1"/>
  <c r="U43" i="6" s="1"/>
  <c r="U44" i="6" s="1"/>
  <c r="U45" i="6" s="1"/>
  <c r="U46" i="6" s="1"/>
  <c r="U47" i="6" s="1"/>
  <c r="U48" i="6" s="1"/>
  <c r="U49" i="6" s="1"/>
  <c r="U50" i="6" s="1"/>
  <c r="U51" i="6" s="1"/>
  <c r="U52" i="6" s="1"/>
  <c r="U53" i="6" s="1"/>
  <c r="S38" i="6"/>
  <c r="S39" i="6" s="1"/>
  <c r="S40" i="6" s="1"/>
  <c r="S41" i="6" s="1"/>
  <c r="S42" i="6" s="1"/>
  <c r="S43" i="6" s="1"/>
  <c r="S44" i="6" s="1"/>
  <c r="S45" i="6" s="1"/>
  <c r="S46" i="6" s="1"/>
  <c r="S47" i="6" s="1"/>
  <c r="S48" i="6" s="1"/>
  <c r="S49" i="6" s="1"/>
  <c r="S50" i="6" s="1"/>
  <c r="S51" i="6" s="1"/>
  <c r="S52" i="6" s="1"/>
  <c r="S53" i="6" s="1"/>
  <c r="Q38" i="6"/>
  <c r="Q39" i="6" s="1"/>
  <c r="Q40" i="6" s="1"/>
  <c r="Q41" i="6" s="1"/>
  <c r="Q42" i="6" s="1"/>
  <c r="Q43" i="6" s="1"/>
  <c r="Q44" i="6" s="1"/>
  <c r="Q45" i="6" s="1"/>
  <c r="Q46" i="6" s="1"/>
  <c r="Q47" i="6" s="1"/>
  <c r="Q48" i="6" s="1"/>
  <c r="Q49" i="6" s="1"/>
  <c r="Q50" i="6" s="1"/>
  <c r="Q51" i="6" s="1"/>
  <c r="Q52" i="6" s="1"/>
  <c r="Q53" i="6" s="1"/>
  <c r="O38" i="6"/>
  <c r="O39" i="6" s="1"/>
  <c r="O40" i="6" s="1"/>
  <c r="O41" i="6" s="1"/>
  <c r="O42" i="6" s="1"/>
  <c r="O43" i="6" s="1"/>
  <c r="O44" i="6" s="1"/>
  <c r="O45" i="6" s="1"/>
  <c r="O46" i="6" s="1"/>
  <c r="O47" i="6" s="1"/>
  <c r="O48" i="6" s="1"/>
  <c r="O49" i="6" s="1"/>
  <c r="O50" i="6" s="1"/>
  <c r="O51" i="6" s="1"/>
  <c r="O52" i="6" s="1"/>
  <c r="O53" i="6" s="1"/>
  <c r="M38" i="6"/>
  <c r="M39" i="6" s="1"/>
  <c r="M40" i="6" s="1"/>
  <c r="M41" i="6" s="1"/>
  <c r="M42" i="6" s="1"/>
  <c r="M43" i="6" s="1"/>
  <c r="M44" i="6" s="1"/>
  <c r="M45" i="6" s="1"/>
  <c r="M46" i="6" s="1"/>
  <c r="M47" i="6" s="1"/>
  <c r="M48" i="6" s="1"/>
  <c r="M49" i="6" s="1"/>
  <c r="M50" i="6" s="1"/>
  <c r="M51" i="6" s="1"/>
  <c r="M52" i="6" s="1"/>
  <c r="M53" i="6" s="1"/>
  <c r="K38" i="6"/>
  <c r="K39" i="6" s="1"/>
  <c r="K40" i="6" s="1"/>
  <c r="K41" i="6" s="1"/>
  <c r="K42" i="6" s="1"/>
  <c r="K43" i="6" s="1"/>
  <c r="K44" i="6" s="1"/>
  <c r="K45" i="6" s="1"/>
  <c r="K46" i="6" s="1"/>
  <c r="K47" i="6" s="1"/>
  <c r="K48" i="6" s="1"/>
  <c r="K49" i="6" s="1"/>
  <c r="K50" i="6" s="1"/>
  <c r="K51" i="6" s="1"/>
  <c r="K52" i="6" s="1"/>
  <c r="K53" i="6" s="1"/>
  <c r="I38" i="6"/>
  <c r="I39" i="6" s="1"/>
  <c r="I40" i="6" s="1"/>
  <c r="I41" i="6" s="1"/>
  <c r="I42" i="6" s="1"/>
  <c r="I43" i="6" s="1"/>
  <c r="I44" i="6" s="1"/>
  <c r="I45" i="6" s="1"/>
  <c r="I46" i="6" s="1"/>
  <c r="I47" i="6" s="1"/>
  <c r="I48" i="6" s="1"/>
  <c r="I49" i="6" s="1"/>
  <c r="I50" i="6" s="1"/>
  <c r="I51" i="6" s="1"/>
  <c r="I52" i="6" s="1"/>
  <c r="I53" i="6" s="1"/>
  <c r="G38" i="6"/>
  <c r="G39" i="6" s="1"/>
  <c r="G40" i="6" s="1"/>
  <c r="G41" i="6" s="1"/>
  <c r="G42" i="6" s="1"/>
  <c r="G43" i="6" s="1"/>
  <c r="G44" i="6" s="1"/>
  <c r="G45" i="6" s="1"/>
  <c r="G46" i="6" s="1"/>
  <c r="G47" i="6" s="1"/>
  <c r="G48" i="6" s="1"/>
  <c r="G49" i="6" s="1"/>
  <c r="G50" i="6" s="1"/>
  <c r="G51" i="6" s="1"/>
  <c r="G52" i="6" s="1"/>
  <c r="G53" i="6" s="1"/>
  <c r="E38" i="6"/>
  <c r="E39" i="6" s="1"/>
  <c r="E40" i="6" s="1"/>
  <c r="E41" i="6" s="1"/>
  <c r="E42" i="6" s="1"/>
  <c r="E43" i="6" s="1"/>
  <c r="E44" i="6" s="1"/>
  <c r="E45" i="6" s="1"/>
  <c r="E46" i="6" s="1"/>
  <c r="E47" i="6" s="1"/>
  <c r="E48" i="6" s="1"/>
  <c r="E49" i="6" s="1"/>
  <c r="E50" i="6" s="1"/>
  <c r="E51" i="6" s="1"/>
  <c r="E52" i="6" s="1"/>
  <c r="E53" i="6" s="1"/>
  <c r="C38" i="6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P34" i="6"/>
  <c r="N34" i="6"/>
  <c r="L34" i="6"/>
  <c r="J34" i="6"/>
  <c r="B34" i="6"/>
  <c r="P33" i="6"/>
  <c r="N33" i="6"/>
  <c r="O33" i="6" s="1"/>
  <c r="L33" i="6"/>
  <c r="J33" i="6"/>
  <c r="B33" i="6"/>
  <c r="P32" i="6"/>
  <c r="N32" i="6"/>
  <c r="L32" i="6"/>
  <c r="J32" i="6"/>
  <c r="B32" i="6"/>
  <c r="P31" i="6"/>
  <c r="N31" i="6"/>
  <c r="L31" i="6"/>
  <c r="J31" i="6"/>
  <c r="B31" i="6"/>
  <c r="P30" i="6"/>
  <c r="N30" i="6"/>
  <c r="O30" i="6" s="1"/>
  <c r="L30" i="6"/>
  <c r="J30" i="6"/>
  <c r="B30" i="6"/>
  <c r="P29" i="6"/>
  <c r="N29" i="6"/>
  <c r="L29" i="6"/>
  <c r="J29" i="6"/>
  <c r="B29" i="6"/>
  <c r="P28" i="6"/>
  <c r="N28" i="6"/>
  <c r="L28" i="6"/>
  <c r="J28" i="6"/>
  <c r="B28" i="6"/>
  <c r="P27" i="6"/>
  <c r="N27" i="6"/>
  <c r="L27" i="6"/>
  <c r="J27" i="6"/>
  <c r="B27" i="6"/>
  <c r="P26" i="6"/>
  <c r="N26" i="6"/>
  <c r="L26" i="6"/>
  <c r="J26" i="6"/>
  <c r="B26" i="6"/>
  <c r="P25" i="6"/>
  <c r="N25" i="6"/>
  <c r="L25" i="6"/>
  <c r="J25" i="6"/>
  <c r="B25" i="6"/>
  <c r="P24" i="6"/>
  <c r="N24" i="6"/>
  <c r="L24" i="6"/>
  <c r="J24" i="6"/>
  <c r="B24" i="6"/>
  <c r="P23" i="6"/>
  <c r="N23" i="6"/>
  <c r="L23" i="6"/>
  <c r="J23" i="6"/>
  <c r="B23" i="6"/>
  <c r="P22" i="6"/>
  <c r="N22" i="6"/>
  <c r="L22" i="6"/>
  <c r="J22" i="6"/>
  <c r="B22" i="6"/>
  <c r="P21" i="6"/>
  <c r="N21" i="6"/>
  <c r="L21" i="6"/>
  <c r="J21" i="6"/>
  <c r="B21" i="6"/>
  <c r="P20" i="6"/>
  <c r="N20" i="6"/>
  <c r="O20" i="6" s="1"/>
  <c r="L20" i="6"/>
  <c r="J20" i="6"/>
  <c r="B20" i="6"/>
  <c r="P19" i="6"/>
  <c r="N19" i="6"/>
  <c r="O19" i="6" s="1"/>
  <c r="L19" i="6"/>
  <c r="J19" i="6"/>
  <c r="B19" i="6"/>
  <c r="P18" i="6"/>
  <c r="N18" i="6"/>
  <c r="O18" i="6" s="1"/>
  <c r="L18" i="6"/>
  <c r="J18" i="6"/>
  <c r="E11" i="6"/>
  <c r="F19" i="6" s="1"/>
  <c r="C11" i="6"/>
  <c r="E10" i="6"/>
  <c r="C10" i="6"/>
  <c r="E9" i="6"/>
  <c r="D19" i="6" s="1"/>
  <c r="E8" i="6"/>
  <c r="C20" i="6" s="1"/>
  <c r="K6" i="6"/>
  <c r="I25" i="6" s="1"/>
  <c r="G25" i="6" s="1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18" i="5"/>
  <c r="W110" i="12" l="1"/>
  <c r="AA110" i="12"/>
  <c r="AE110" i="12"/>
  <c r="AI110" i="12"/>
  <c r="T110" i="12"/>
  <c r="V110" i="12"/>
  <c r="X110" i="12"/>
  <c r="H21" i="12"/>
  <c r="X88" i="12" s="1"/>
  <c r="H29" i="12"/>
  <c r="H37" i="12"/>
  <c r="AD104" i="12" s="1"/>
  <c r="H45" i="12"/>
  <c r="H53" i="12"/>
  <c r="H40" i="10"/>
  <c r="H32" i="10"/>
  <c r="H22" i="10"/>
  <c r="H48" i="9"/>
  <c r="H47" i="9"/>
  <c r="AC114" i="9" s="1"/>
  <c r="H39" i="9"/>
  <c r="H31" i="9"/>
  <c r="AC98" i="9" s="1"/>
  <c r="H38" i="9"/>
  <c r="H30" i="9"/>
  <c r="Z97" i="9" s="1"/>
  <c r="H20" i="9"/>
  <c r="X92" i="8"/>
  <c r="Q35" i="9"/>
  <c r="H31" i="8"/>
  <c r="H33" i="10"/>
  <c r="AD100" i="10" s="1"/>
  <c r="Q47" i="9"/>
  <c r="T113" i="8"/>
  <c r="H35" i="10"/>
  <c r="T102" i="10" s="1"/>
  <c r="T35" i="10"/>
  <c r="Q31" i="9"/>
  <c r="H51" i="9"/>
  <c r="AG118" i="9" s="1"/>
  <c r="H58" i="10"/>
  <c r="T28" i="10"/>
  <c r="H50" i="8"/>
  <c r="AH117" i="8" s="1"/>
  <c r="Q48" i="9"/>
  <c r="H24" i="9"/>
  <c r="AF91" i="9" s="1"/>
  <c r="Q38" i="10"/>
  <c r="R38" i="10" s="1"/>
  <c r="H23" i="10"/>
  <c r="X90" i="10" s="1"/>
  <c r="Q39" i="9"/>
  <c r="H37" i="10"/>
  <c r="W104" i="8"/>
  <c r="T41" i="10"/>
  <c r="T34" i="9"/>
  <c r="T27" i="9"/>
  <c r="T35" i="8"/>
  <c r="U104" i="8"/>
  <c r="Q53" i="9"/>
  <c r="K34" i="9"/>
  <c r="R34" i="9" s="1"/>
  <c r="H28" i="9"/>
  <c r="T95" i="9" s="1"/>
  <c r="H25" i="10"/>
  <c r="AD92" i="10" s="1"/>
  <c r="H28" i="10"/>
  <c r="AI95" i="10" s="1"/>
  <c r="H44" i="10"/>
  <c r="Y111" i="10" s="1"/>
  <c r="H19" i="10"/>
  <c r="AG86" i="10" s="1"/>
  <c r="M20" i="11"/>
  <c r="T26" i="11"/>
  <c r="T35" i="12"/>
  <c r="Q41" i="12"/>
  <c r="T18" i="9"/>
  <c r="T23" i="9"/>
  <c r="T41" i="9"/>
  <c r="H56" i="8"/>
  <c r="T123" i="8" s="1"/>
  <c r="T52" i="9"/>
  <c r="T38" i="10"/>
  <c r="Q57" i="12"/>
  <c r="R57" i="12" s="1"/>
  <c r="H26" i="12"/>
  <c r="U93" i="12" s="1"/>
  <c r="K27" i="12"/>
  <c r="R27" i="12" s="1"/>
  <c r="T41" i="12"/>
  <c r="H38" i="13"/>
  <c r="X105" i="13" s="1"/>
  <c r="T28" i="13"/>
  <c r="H28" i="13"/>
  <c r="H24" i="13"/>
  <c r="Q20" i="12"/>
  <c r="R20" i="12" s="1"/>
  <c r="T39" i="9"/>
  <c r="T57" i="9"/>
  <c r="T25" i="9"/>
  <c r="T50" i="9"/>
  <c r="T55" i="11"/>
  <c r="T19" i="12"/>
  <c r="T51" i="12"/>
  <c r="T25" i="12"/>
  <c r="T57" i="12"/>
  <c r="Q33" i="12"/>
  <c r="R33" i="12" s="1"/>
  <c r="T26" i="12"/>
  <c r="T30" i="12"/>
  <c r="T34" i="12"/>
  <c r="T42" i="12"/>
  <c r="T46" i="12"/>
  <c r="T58" i="12"/>
  <c r="T29" i="8"/>
  <c r="T32" i="9"/>
  <c r="T48" i="9"/>
  <c r="T29" i="10"/>
  <c r="T47" i="9"/>
  <c r="Q53" i="11"/>
  <c r="R53" i="11" s="1"/>
  <c r="M58" i="12"/>
  <c r="M42" i="12"/>
  <c r="M30" i="12"/>
  <c r="R30" i="12" s="1"/>
  <c r="M26" i="12"/>
  <c r="R26" i="12" s="1"/>
  <c r="K43" i="12"/>
  <c r="R43" i="12" s="1"/>
  <c r="Q49" i="12"/>
  <c r="H33" i="12"/>
  <c r="H25" i="12"/>
  <c r="U92" i="12" s="1"/>
  <c r="T49" i="12"/>
  <c r="H26" i="13"/>
  <c r="H18" i="13"/>
  <c r="H55" i="13"/>
  <c r="W122" i="13" s="1"/>
  <c r="T23" i="10"/>
  <c r="H57" i="11"/>
  <c r="AA124" i="11" s="1"/>
  <c r="K55" i="12"/>
  <c r="R55" i="12" s="1"/>
  <c r="M34" i="12"/>
  <c r="T38" i="12"/>
  <c r="T36" i="12"/>
  <c r="T44" i="12"/>
  <c r="T52" i="12"/>
  <c r="T56" i="12"/>
  <c r="T24" i="9"/>
  <c r="T40" i="9"/>
  <c r="T56" i="9"/>
  <c r="T49" i="9"/>
  <c r="T33" i="9"/>
  <c r="T37" i="10"/>
  <c r="T25" i="10"/>
  <c r="T54" i="10"/>
  <c r="T58" i="9"/>
  <c r="T42" i="9"/>
  <c r="T26" i="9"/>
  <c r="T55" i="9"/>
  <c r="T35" i="9"/>
  <c r="T31" i="9"/>
  <c r="T43" i="10"/>
  <c r="T45" i="8"/>
  <c r="Q45" i="12"/>
  <c r="R45" i="12" s="1"/>
  <c r="Q29" i="12"/>
  <c r="R29" i="12" s="1"/>
  <c r="T20" i="12"/>
  <c r="T33" i="10"/>
  <c r="T19" i="10"/>
  <c r="H41" i="10"/>
  <c r="K55" i="9"/>
  <c r="M33" i="9"/>
  <c r="K42" i="9"/>
  <c r="T36" i="9"/>
  <c r="T23" i="8"/>
  <c r="T19" i="8"/>
  <c r="T52" i="8"/>
  <c r="T57" i="8"/>
  <c r="T120" i="8"/>
  <c r="H49" i="8"/>
  <c r="AH116" i="8" s="1"/>
  <c r="H58" i="8"/>
  <c r="AI125" i="8" s="1"/>
  <c r="X115" i="8"/>
  <c r="V104" i="8"/>
  <c r="V120" i="8"/>
  <c r="T34" i="8"/>
  <c r="T43" i="8"/>
  <c r="T21" i="8"/>
  <c r="T18" i="8"/>
  <c r="H41" i="8"/>
  <c r="AH108" i="8" s="1"/>
  <c r="H57" i="8"/>
  <c r="AH124" i="8" s="1"/>
  <c r="H42" i="8"/>
  <c r="AI109" i="8" s="1"/>
  <c r="AH121" i="8"/>
  <c r="Q37" i="8"/>
  <c r="Q53" i="8"/>
  <c r="T58" i="8"/>
  <c r="T37" i="8"/>
  <c r="T53" i="8"/>
  <c r="U120" i="8"/>
  <c r="F19" i="7"/>
  <c r="F21" i="7"/>
  <c r="F23" i="7"/>
  <c r="F25" i="7"/>
  <c r="F27" i="7"/>
  <c r="F29" i="7"/>
  <c r="F31" i="7"/>
  <c r="F33" i="7"/>
  <c r="F18" i="7"/>
  <c r="F20" i="7"/>
  <c r="F22" i="7"/>
  <c r="F24" i="7"/>
  <c r="F26" i="7"/>
  <c r="F28" i="7"/>
  <c r="F30" i="7"/>
  <c r="F32" i="7"/>
  <c r="F34" i="7"/>
  <c r="C18" i="6"/>
  <c r="C33" i="6"/>
  <c r="C31" i="6"/>
  <c r="C29" i="6"/>
  <c r="C27" i="6"/>
  <c r="C25" i="6"/>
  <c r="C23" i="6"/>
  <c r="C21" i="6"/>
  <c r="C19" i="6"/>
  <c r="D34" i="6"/>
  <c r="D32" i="6"/>
  <c r="D30" i="6"/>
  <c r="D28" i="6"/>
  <c r="D26" i="6"/>
  <c r="D24" i="6"/>
  <c r="D22" i="6"/>
  <c r="D20" i="6"/>
  <c r="F34" i="6"/>
  <c r="F32" i="6"/>
  <c r="F30" i="6"/>
  <c r="F28" i="6"/>
  <c r="F26" i="6"/>
  <c r="F24" i="6"/>
  <c r="F22" i="6"/>
  <c r="F20" i="6"/>
  <c r="I21" i="7"/>
  <c r="G21" i="7" s="1"/>
  <c r="I23" i="7"/>
  <c r="G23" i="7" s="1"/>
  <c r="I25" i="7"/>
  <c r="G25" i="7" s="1"/>
  <c r="I27" i="7"/>
  <c r="G27" i="7" s="1"/>
  <c r="C18" i="7"/>
  <c r="C33" i="7"/>
  <c r="C31" i="7"/>
  <c r="C29" i="7"/>
  <c r="C27" i="7"/>
  <c r="C25" i="7"/>
  <c r="C23" i="7"/>
  <c r="C21" i="7"/>
  <c r="C19" i="7"/>
  <c r="D34" i="7"/>
  <c r="D32" i="7"/>
  <c r="D30" i="7"/>
  <c r="D28" i="7"/>
  <c r="D26" i="7"/>
  <c r="D24" i="7"/>
  <c r="D22" i="7"/>
  <c r="D20" i="7"/>
  <c r="O25" i="7"/>
  <c r="Q38" i="8"/>
  <c r="R38" i="8" s="1"/>
  <c r="H33" i="8"/>
  <c r="AH100" i="8" s="1"/>
  <c r="H35" i="8"/>
  <c r="V102" i="8" s="1"/>
  <c r="H51" i="8"/>
  <c r="Z118" i="8" s="1"/>
  <c r="T55" i="8"/>
  <c r="T47" i="8"/>
  <c r="V113" i="8"/>
  <c r="X113" i="8"/>
  <c r="Z113" i="8"/>
  <c r="AB113" i="8"/>
  <c r="AD113" i="8"/>
  <c r="AF113" i="8"/>
  <c r="AH113" i="8"/>
  <c r="U121" i="8"/>
  <c r="W121" i="8"/>
  <c r="Y121" i="8"/>
  <c r="AA121" i="8"/>
  <c r="AC121" i="8"/>
  <c r="AE121" i="8"/>
  <c r="AG121" i="8"/>
  <c r="AI121" i="8"/>
  <c r="U115" i="8"/>
  <c r="T115" i="8"/>
  <c r="Z115" i="8"/>
  <c r="AA115" i="8"/>
  <c r="AC115" i="8"/>
  <c r="AE115" i="8"/>
  <c r="AG115" i="8"/>
  <c r="AI115" i="8"/>
  <c r="AI92" i="8"/>
  <c r="M18" i="6"/>
  <c r="C34" i="6"/>
  <c r="C32" i="6"/>
  <c r="C30" i="6"/>
  <c r="C28" i="6"/>
  <c r="C26" i="6"/>
  <c r="C24" i="6"/>
  <c r="C22" i="6"/>
  <c r="D18" i="6"/>
  <c r="D33" i="6"/>
  <c r="D31" i="6"/>
  <c r="D29" i="6"/>
  <c r="M29" i="6" s="1"/>
  <c r="D27" i="6"/>
  <c r="D25" i="6"/>
  <c r="D23" i="6"/>
  <c r="D21" i="6"/>
  <c r="M21" i="6" s="1"/>
  <c r="O32" i="6"/>
  <c r="F18" i="6"/>
  <c r="F33" i="6"/>
  <c r="F31" i="6"/>
  <c r="F29" i="6"/>
  <c r="F27" i="6"/>
  <c r="F25" i="6"/>
  <c r="F23" i="6"/>
  <c r="F21" i="6"/>
  <c r="C34" i="7"/>
  <c r="C32" i="7"/>
  <c r="C30" i="7"/>
  <c r="C28" i="7"/>
  <c r="C26" i="7"/>
  <c r="C24" i="7"/>
  <c r="C22" i="7"/>
  <c r="K22" i="7" s="1"/>
  <c r="D18" i="7"/>
  <c r="D33" i="7"/>
  <c r="D31" i="7"/>
  <c r="M31" i="7" s="1"/>
  <c r="D29" i="7"/>
  <c r="M29" i="7" s="1"/>
  <c r="D27" i="7"/>
  <c r="D25" i="7"/>
  <c r="D23" i="7"/>
  <c r="D21" i="7"/>
  <c r="T24" i="8"/>
  <c r="T26" i="8"/>
  <c r="T36" i="8"/>
  <c r="H44" i="8"/>
  <c r="AG111" i="8" s="1"/>
  <c r="H55" i="8"/>
  <c r="Z122" i="8" s="1"/>
  <c r="Y92" i="8"/>
  <c r="W113" i="8"/>
  <c r="Y113" i="8"/>
  <c r="AA113" i="8"/>
  <c r="AC113" i="8"/>
  <c r="AE113" i="8"/>
  <c r="AG113" i="8"/>
  <c r="AI113" i="8"/>
  <c r="T121" i="8"/>
  <c r="V92" i="8"/>
  <c r="V121" i="8"/>
  <c r="X121" i="8"/>
  <c r="Z121" i="8"/>
  <c r="AB121" i="8"/>
  <c r="AD121" i="8"/>
  <c r="AF121" i="8"/>
  <c r="U113" i="8"/>
  <c r="W92" i="8"/>
  <c r="T92" i="8"/>
  <c r="W115" i="8"/>
  <c r="V115" i="8"/>
  <c r="Y115" i="8"/>
  <c r="AB115" i="8"/>
  <c r="AD115" i="8"/>
  <c r="AF115" i="8"/>
  <c r="AH115" i="8"/>
  <c r="U92" i="8"/>
  <c r="G41" i="10"/>
  <c r="T46" i="10"/>
  <c r="T47" i="10"/>
  <c r="H53" i="10"/>
  <c r="AG120" i="10" s="1"/>
  <c r="H51" i="13"/>
  <c r="AA118" i="13" s="1"/>
  <c r="T39" i="13"/>
  <c r="H30" i="13"/>
  <c r="AA97" i="13" s="1"/>
  <c r="H44" i="13"/>
  <c r="AH111" i="13" s="1"/>
  <c r="G26" i="13"/>
  <c r="Q37" i="12"/>
  <c r="Q53" i="12"/>
  <c r="K39" i="12"/>
  <c r="R39" i="12" s="1"/>
  <c r="H58" i="12"/>
  <c r="H54" i="12"/>
  <c r="H50" i="12"/>
  <c r="AB117" i="12" s="1"/>
  <c r="H46" i="12"/>
  <c r="H42" i="12"/>
  <c r="H38" i="12"/>
  <c r="AC105" i="12" s="1"/>
  <c r="H34" i="12"/>
  <c r="AC101" i="12" s="1"/>
  <c r="H30" i="12"/>
  <c r="AG97" i="12" s="1"/>
  <c r="H22" i="12"/>
  <c r="T54" i="12"/>
  <c r="T50" i="12"/>
  <c r="T22" i="12"/>
  <c r="H29" i="8"/>
  <c r="T96" i="8" s="1"/>
  <c r="H45" i="8"/>
  <c r="T20" i="9"/>
  <c r="T31" i="12"/>
  <c r="T29" i="12"/>
  <c r="T45" i="12"/>
  <c r="T46" i="9"/>
  <c r="T30" i="9"/>
  <c r="T53" i="9"/>
  <c r="T45" i="9"/>
  <c r="T37" i="9"/>
  <c r="T29" i="9"/>
  <c r="T21" i="9"/>
  <c r="T104" i="8"/>
  <c r="T54" i="9"/>
  <c r="T38" i="9"/>
  <c r="T22" i="9"/>
  <c r="G37" i="10"/>
  <c r="H49" i="13"/>
  <c r="AC116" i="13" s="1"/>
  <c r="T18" i="12"/>
  <c r="Q21" i="12"/>
  <c r="R21" i="12" s="1"/>
  <c r="K23" i="12"/>
  <c r="R23" i="12" s="1"/>
  <c r="H56" i="12"/>
  <c r="H52" i="12"/>
  <c r="H48" i="12"/>
  <c r="AC115" i="12" s="1"/>
  <c r="H44" i="12"/>
  <c r="H40" i="12"/>
  <c r="H36" i="12"/>
  <c r="AA103" i="12" s="1"/>
  <c r="H32" i="12"/>
  <c r="H28" i="12"/>
  <c r="H24" i="12"/>
  <c r="T48" i="12"/>
  <c r="T40" i="12"/>
  <c r="T32" i="12"/>
  <c r="T28" i="12"/>
  <c r="T24" i="12"/>
  <c r="T28" i="9"/>
  <c r="T44" i="9"/>
  <c r="T21" i="12"/>
  <c r="T37" i="12"/>
  <c r="T53" i="12"/>
  <c r="T51" i="9"/>
  <c r="T43" i="9"/>
  <c r="T19" i="9"/>
  <c r="H50" i="10"/>
  <c r="R32" i="13"/>
  <c r="R20" i="13"/>
  <c r="R55" i="13"/>
  <c r="R18" i="13"/>
  <c r="T26" i="13"/>
  <c r="R34" i="13"/>
  <c r="T23" i="13"/>
  <c r="Q49" i="13"/>
  <c r="R49" i="13" s="1"/>
  <c r="T48" i="13"/>
  <c r="AF93" i="13"/>
  <c r="T50" i="13"/>
  <c r="Q56" i="13"/>
  <c r="H56" i="13"/>
  <c r="K35" i="13"/>
  <c r="R35" i="13" s="1"/>
  <c r="T35" i="13"/>
  <c r="T30" i="13"/>
  <c r="T40" i="13"/>
  <c r="K40" i="13"/>
  <c r="T57" i="13"/>
  <c r="H21" i="13"/>
  <c r="Q21" i="13"/>
  <c r="Q47" i="13"/>
  <c r="R47" i="13" s="1"/>
  <c r="H47" i="13"/>
  <c r="T27" i="13"/>
  <c r="H22" i="13"/>
  <c r="H48" i="13"/>
  <c r="H33" i="13"/>
  <c r="G24" i="13"/>
  <c r="K28" i="13"/>
  <c r="R28" i="13" s="1"/>
  <c r="Q50" i="13"/>
  <c r="H50" i="13"/>
  <c r="AG99" i="13"/>
  <c r="Y99" i="13"/>
  <c r="AF99" i="13"/>
  <c r="X99" i="13"/>
  <c r="AE99" i="13"/>
  <c r="W99" i="13"/>
  <c r="AC99" i="13"/>
  <c r="U99" i="13"/>
  <c r="AB99" i="13"/>
  <c r="AA99" i="13"/>
  <c r="T99" i="13"/>
  <c r="AI99" i="13"/>
  <c r="AD99" i="13"/>
  <c r="V99" i="13"/>
  <c r="Z99" i="13"/>
  <c r="AH99" i="13"/>
  <c r="T24" i="13"/>
  <c r="T46" i="13"/>
  <c r="K46" i="13"/>
  <c r="T52" i="13"/>
  <c r="H37" i="13"/>
  <c r="Q37" i="13"/>
  <c r="R37" i="13" s="1"/>
  <c r="K43" i="13"/>
  <c r="R43" i="13" s="1"/>
  <c r="T43" i="13"/>
  <c r="K41" i="13"/>
  <c r="T41" i="13"/>
  <c r="T21" i="13"/>
  <c r="K39" i="13"/>
  <c r="R39" i="13" s="1"/>
  <c r="T47" i="13"/>
  <c r="AC124" i="13"/>
  <c r="U124" i="13"/>
  <c r="AB124" i="13"/>
  <c r="T124" i="13"/>
  <c r="AI124" i="13"/>
  <c r="AA124" i="13"/>
  <c r="AH124" i="13"/>
  <c r="Z124" i="13"/>
  <c r="AF124" i="13"/>
  <c r="X124" i="13"/>
  <c r="AE124" i="13"/>
  <c r="W124" i="13"/>
  <c r="AD124" i="13"/>
  <c r="V124" i="13"/>
  <c r="AG124" i="13"/>
  <c r="Y124" i="13"/>
  <c r="T25" i="13"/>
  <c r="AE101" i="13"/>
  <c r="W101" i="13"/>
  <c r="AD101" i="13"/>
  <c r="V101" i="13"/>
  <c r="AC101" i="13"/>
  <c r="U101" i="13"/>
  <c r="AI101" i="13"/>
  <c r="AA101" i="13"/>
  <c r="Y101" i="13"/>
  <c r="X101" i="13"/>
  <c r="AG101" i="13"/>
  <c r="Z101" i="13"/>
  <c r="T101" i="13"/>
  <c r="AH101" i="13"/>
  <c r="AF101" i="13"/>
  <c r="AB101" i="13"/>
  <c r="R36" i="13"/>
  <c r="H52" i="13"/>
  <c r="Q52" i="13"/>
  <c r="R52" i="13" s="1"/>
  <c r="T22" i="13"/>
  <c r="Q57" i="13"/>
  <c r="T49" i="13"/>
  <c r="T54" i="13"/>
  <c r="H29" i="13"/>
  <c r="Q29" i="13"/>
  <c r="R29" i="13" s="1"/>
  <c r="H39" i="13"/>
  <c r="K57" i="13"/>
  <c r="T32" i="13"/>
  <c r="G35" i="13"/>
  <c r="T102" i="13" s="1"/>
  <c r="T19" i="13"/>
  <c r="K27" i="13"/>
  <c r="K30" i="13"/>
  <c r="R30" i="13" s="1"/>
  <c r="K24" i="13"/>
  <c r="R24" i="13" s="1"/>
  <c r="T20" i="13"/>
  <c r="T34" i="13"/>
  <c r="T51" i="13"/>
  <c r="T56" i="13"/>
  <c r="H27" i="13"/>
  <c r="Q27" i="13"/>
  <c r="Q41" i="13"/>
  <c r="H41" i="13"/>
  <c r="Q31" i="13"/>
  <c r="R31" i="13" s="1"/>
  <c r="H31" i="13"/>
  <c r="H42" i="13"/>
  <c r="Q42" i="13"/>
  <c r="K56" i="13"/>
  <c r="K19" i="13"/>
  <c r="G18" i="13"/>
  <c r="K21" i="13"/>
  <c r="G28" i="13"/>
  <c r="H58" i="13"/>
  <c r="Q58" i="13"/>
  <c r="R58" i="13" s="1"/>
  <c r="T42" i="13"/>
  <c r="K42" i="13"/>
  <c r="H19" i="13"/>
  <c r="Q19" i="13"/>
  <c r="K33" i="13"/>
  <c r="R33" i="13" s="1"/>
  <c r="T33" i="13"/>
  <c r="T44" i="13"/>
  <c r="K44" i="13"/>
  <c r="R44" i="13" s="1"/>
  <c r="K51" i="13"/>
  <c r="K54" i="13"/>
  <c r="H46" i="13"/>
  <c r="Q46" i="13"/>
  <c r="T45" i="13"/>
  <c r="T18" i="13"/>
  <c r="T36" i="13"/>
  <c r="T53" i="13"/>
  <c r="T58" i="13"/>
  <c r="H25" i="13"/>
  <c r="Q25" i="13"/>
  <c r="H43" i="13"/>
  <c r="T31" i="13"/>
  <c r="H20" i="13"/>
  <c r="K22" i="13"/>
  <c r="R22" i="13" s="1"/>
  <c r="AC103" i="13"/>
  <c r="U103" i="13"/>
  <c r="AB103" i="13"/>
  <c r="T103" i="13"/>
  <c r="AI103" i="13"/>
  <c r="AA103" i="13"/>
  <c r="AG103" i="13"/>
  <c r="Y103" i="13"/>
  <c r="AD103" i="13"/>
  <c r="V103" i="13"/>
  <c r="AE103" i="13"/>
  <c r="Z103" i="13"/>
  <c r="X103" i="13"/>
  <c r="W103" i="13"/>
  <c r="AF103" i="13"/>
  <c r="AH103" i="13"/>
  <c r="K50" i="13"/>
  <c r="K48" i="13"/>
  <c r="R48" i="13" s="1"/>
  <c r="T37" i="13"/>
  <c r="Q51" i="13"/>
  <c r="T38" i="13"/>
  <c r="K38" i="13"/>
  <c r="R38" i="13" s="1"/>
  <c r="T55" i="13"/>
  <c r="H54" i="13"/>
  <c r="Q54" i="13"/>
  <c r="H40" i="13"/>
  <c r="Q40" i="13"/>
  <c r="H23" i="13"/>
  <c r="Q23" i="13"/>
  <c r="H45" i="13"/>
  <c r="Q45" i="13"/>
  <c r="R45" i="13" s="1"/>
  <c r="H53" i="13"/>
  <c r="Q53" i="13"/>
  <c r="R53" i="13" s="1"/>
  <c r="T29" i="13"/>
  <c r="K23" i="13"/>
  <c r="K26" i="13"/>
  <c r="R26" i="13" s="1"/>
  <c r="K25" i="13"/>
  <c r="Z92" i="8"/>
  <c r="AB92" i="8"/>
  <c r="AC92" i="8"/>
  <c r="AD92" i="8"/>
  <c r="R47" i="10"/>
  <c r="R25" i="12"/>
  <c r="R19" i="12"/>
  <c r="M46" i="12"/>
  <c r="K53" i="12"/>
  <c r="R52" i="12"/>
  <c r="AF98" i="12"/>
  <c r="X98" i="12"/>
  <c r="AE98" i="12"/>
  <c r="W98" i="12"/>
  <c r="AD98" i="12"/>
  <c r="V98" i="12"/>
  <c r="AC98" i="12"/>
  <c r="U98" i="12"/>
  <c r="AI98" i="12"/>
  <c r="AA98" i="12"/>
  <c r="AG98" i="12"/>
  <c r="Z98" i="12"/>
  <c r="T98" i="12"/>
  <c r="AH98" i="12"/>
  <c r="AB98" i="12"/>
  <c r="Y98" i="12"/>
  <c r="AI118" i="12"/>
  <c r="AA118" i="12"/>
  <c r="AH118" i="12"/>
  <c r="Z118" i="12"/>
  <c r="AG118" i="12"/>
  <c r="Y118" i="12"/>
  <c r="AF118" i="12"/>
  <c r="X118" i="12"/>
  <c r="AD118" i="12"/>
  <c r="V118" i="12"/>
  <c r="AB118" i="12"/>
  <c r="T118" i="12"/>
  <c r="AE118" i="12"/>
  <c r="AC118" i="12"/>
  <c r="W118" i="12"/>
  <c r="U118" i="12"/>
  <c r="AI85" i="12"/>
  <c r="AA85" i="12"/>
  <c r="AG85" i="12"/>
  <c r="Y85" i="12"/>
  <c r="Z85" i="12"/>
  <c r="AF85" i="12"/>
  <c r="V85" i="12"/>
  <c r="AD85" i="12"/>
  <c r="T85" i="12"/>
  <c r="U85" i="12"/>
  <c r="AC85" i="12"/>
  <c r="AH85" i="12"/>
  <c r="AE85" i="12"/>
  <c r="AB85" i="12"/>
  <c r="X85" i="12"/>
  <c r="W85" i="12"/>
  <c r="K32" i="12"/>
  <c r="AF88" i="12"/>
  <c r="AD88" i="12"/>
  <c r="AH88" i="12"/>
  <c r="AC88" i="12"/>
  <c r="U88" i="12"/>
  <c r="AE88" i="12"/>
  <c r="AG88" i="12"/>
  <c r="Z88" i="12"/>
  <c r="AG87" i="12"/>
  <c r="Y87" i="12"/>
  <c r="AE87" i="12"/>
  <c r="W87" i="12"/>
  <c r="AI87" i="12"/>
  <c r="X87" i="12"/>
  <c r="AD87" i="12"/>
  <c r="T87" i="12"/>
  <c r="AB87" i="12"/>
  <c r="U87" i="12"/>
  <c r="AC87" i="12"/>
  <c r="AH87" i="12"/>
  <c r="AF87" i="12"/>
  <c r="AA87" i="12"/>
  <c r="Z87" i="12"/>
  <c r="V87" i="12"/>
  <c r="Q18" i="12"/>
  <c r="R18" i="12" s="1"/>
  <c r="R40" i="12"/>
  <c r="R22" i="12"/>
  <c r="AD114" i="12"/>
  <c r="V114" i="12"/>
  <c r="AC114" i="12"/>
  <c r="U114" i="12"/>
  <c r="AB114" i="12"/>
  <c r="T114" i="12"/>
  <c r="AH114" i="12"/>
  <c r="Z114" i="12"/>
  <c r="AF114" i="12"/>
  <c r="X114" i="12"/>
  <c r="AG114" i="12"/>
  <c r="AE114" i="12"/>
  <c r="AA114" i="12"/>
  <c r="Y114" i="12"/>
  <c r="W114" i="12"/>
  <c r="AI114" i="12"/>
  <c r="K49" i="12"/>
  <c r="AE112" i="12"/>
  <c r="W112" i="12"/>
  <c r="AD112" i="12"/>
  <c r="V112" i="12"/>
  <c r="AB112" i="12"/>
  <c r="T112" i="12"/>
  <c r="AH112" i="12"/>
  <c r="Z112" i="12"/>
  <c r="AG112" i="12"/>
  <c r="AF112" i="12"/>
  <c r="AC112" i="12"/>
  <c r="AA112" i="12"/>
  <c r="Y112" i="12"/>
  <c r="X112" i="12"/>
  <c r="AI112" i="12"/>
  <c r="U112" i="12"/>
  <c r="R51" i="12"/>
  <c r="R44" i="12"/>
  <c r="K48" i="12"/>
  <c r="R48" i="12" s="1"/>
  <c r="K37" i="12"/>
  <c r="K42" i="12"/>
  <c r="R31" i="12"/>
  <c r="K56" i="12"/>
  <c r="R56" i="12" s="1"/>
  <c r="K54" i="12"/>
  <c r="K41" i="12"/>
  <c r="AH104" i="12"/>
  <c r="AI104" i="12"/>
  <c r="AG104" i="12"/>
  <c r="AF104" i="12"/>
  <c r="AE104" i="12"/>
  <c r="AC104" i="12"/>
  <c r="AA104" i="12"/>
  <c r="AB104" i="12"/>
  <c r="K28" i="12"/>
  <c r="AJ110" i="12"/>
  <c r="U43" i="12" s="1"/>
  <c r="V43" i="12" s="1"/>
  <c r="R24" i="12"/>
  <c r="AD90" i="12"/>
  <c r="V90" i="12"/>
  <c r="AB90" i="12"/>
  <c r="T90" i="12"/>
  <c r="AF90" i="12"/>
  <c r="X90" i="12"/>
  <c r="AI90" i="12"/>
  <c r="W90" i="12"/>
  <c r="AE90" i="12"/>
  <c r="AA90" i="12"/>
  <c r="U90" i="12"/>
  <c r="AG90" i="12"/>
  <c r="AH90" i="12"/>
  <c r="Z90" i="12"/>
  <c r="Y90" i="12"/>
  <c r="AC90" i="12"/>
  <c r="K36" i="12"/>
  <c r="K38" i="12"/>
  <c r="M35" i="12"/>
  <c r="K58" i="12"/>
  <c r="K34" i="12"/>
  <c r="K50" i="12"/>
  <c r="R50" i="12" s="1"/>
  <c r="K47" i="12"/>
  <c r="R57" i="11"/>
  <c r="T31" i="11"/>
  <c r="R21" i="11"/>
  <c r="T56" i="11"/>
  <c r="T28" i="11"/>
  <c r="T58" i="11"/>
  <c r="T39" i="11"/>
  <c r="K20" i="11"/>
  <c r="K28" i="11"/>
  <c r="T22" i="11"/>
  <c r="T38" i="11"/>
  <c r="K38" i="11"/>
  <c r="T25" i="11"/>
  <c r="H24" i="11"/>
  <c r="Q22" i="11"/>
  <c r="H22" i="11"/>
  <c r="H34" i="11"/>
  <c r="Q34" i="11"/>
  <c r="H29" i="11"/>
  <c r="Q29" i="11"/>
  <c r="R29" i="11" s="1"/>
  <c r="H45" i="11"/>
  <c r="Q45" i="11"/>
  <c r="R45" i="11" s="1"/>
  <c r="K47" i="11"/>
  <c r="T47" i="11"/>
  <c r="T24" i="11"/>
  <c r="T40" i="11"/>
  <c r="K40" i="11"/>
  <c r="T54" i="11"/>
  <c r="T45" i="11"/>
  <c r="H26" i="11"/>
  <c r="Q26" i="11"/>
  <c r="H36" i="11"/>
  <c r="Q36" i="11"/>
  <c r="R36" i="11" s="1"/>
  <c r="H19" i="11"/>
  <c r="Q19" i="11"/>
  <c r="R19" i="11" s="1"/>
  <c r="H31" i="11"/>
  <c r="Q31" i="11"/>
  <c r="R31" i="11" s="1"/>
  <c r="H47" i="11"/>
  <c r="Q47" i="11"/>
  <c r="T42" i="11"/>
  <c r="K42" i="11"/>
  <c r="H42" i="11"/>
  <c r="Q42" i="11"/>
  <c r="H32" i="11"/>
  <c r="Q32" i="11"/>
  <c r="H40" i="11"/>
  <c r="Q40" i="11"/>
  <c r="H33" i="11"/>
  <c r="Q33" i="11"/>
  <c r="H49" i="11"/>
  <c r="Q49" i="11"/>
  <c r="T21" i="11"/>
  <c r="T35" i="11"/>
  <c r="Q52" i="11"/>
  <c r="H52" i="11"/>
  <c r="H51" i="11"/>
  <c r="Q51" i="11"/>
  <c r="R51" i="11" s="1"/>
  <c r="T57" i="11"/>
  <c r="T51" i="11"/>
  <c r="K22" i="11"/>
  <c r="T30" i="11"/>
  <c r="T46" i="11"/>
  <c r="K46" i="11"/>
  <c r="Q18" i="11"/>
  <c r="R18" i="11" s="1"/>
  <c r="T53" i="11"/>
  <c r="T29" i="11"/>
  <c r="Q50" i="11"/>
  <c r="H50" i="11"/>
  <c r="H28" i="11"/>
  <c r="Q28" i="11"/>
  <c r="H21" i="11"/>
  <c r="H37" i="11"/>
  <c r="Q37" i="11"/>
  <c r="R37" i="11" s="1"/>
  <c r="AE120" i="11"/>
  <c r="W120" i="11"/>
  <c r="AC120" i="11"/>
  <c r="U120" i="11"/>
  <c r="AB120" i="11"/>
  <c r="T120" i="11"/>
  <c r="AI120" i="11"/>
  <c r="AA120" i="11"/>
  <c r="AH120" i="11"/>
  <c r="Z120" i="11"/>
  <c r="Y120" i="11"/>
  <c r="V120" i="11"/>
  <c r="AF120" i="11"/>
  <c r="AG120" i="11"/>
  <c r="AD120" i="11"/>
  <c r="X120" i="11"/>
  <c r="M49" i="11"/>
  <c r="T49" i="11"/>
  <c r="T44" i="11"/>
  <c r="K44" i="11"/>
  <c r="H35" i="11"/>
  <c r="Q35" i="11"/>
  <c r="R35" i="11" s="1"/>
  <c r="K56" i="11"/>
  <c r="K55" i="11"/>
  <c r="R55" i="11" s="1"/>
  <c r="T32" i="11"/>
  <c r="T48" i="11"/>
  <c r="K48" i="11"/>
  <c r="H30" i="11"/>
  <c r="Q30" i="11"/>
  <c r="R30" i="11" s="1"/>
  <c r="Q24" i="11"/>
  <c r="H38" i="11"/>
  <c r="Q38" i="11"/>
  <c r="Q44" i="11"/>
  <c r="H44" i="11"/>
  <c r="AB90" i="11"/>
  <c r="T90" i="11"/>
  <c r="AE90" i="11"/>
  <c r="V90" i="11"/>
  <c r="AH90" i="11"/>
  <c r="Y90" i="11"/>
  <c r="AA90" i="11"/>
  <c r="Z90" i="11"/>
  <c r="X90" i="11"/>
  <c r="AI90" i="11"/>
  <c r="W90" i="11"/>
  <c r="AG90" i="11"/>
  <c r="U90" i="11"/>
  <c r="AC90" i="11"/>
  <c r="AD90" i="11"/>
  <c r="AF90" i="11"/>
  <c r="H39" i="11"/>
  <c r="Q39" i="11"/>
  <c r="R39" i="11" s="1"/>
  <c r="Q58" i="11"/>
  <c r="H58" i="11"/>
  <c r="AD85" i="11"/>
  <c r="V85" i="11"/>
  <c r="AG85" i="11"/>
  <c r="Y85" i="11"/>
  <c r="AC85" i="11"/>
  <c r="AB85" i="11"/>
  <c r="AA85" i="11"/>
  <c r="Z85" i="11"/>
  <c r="AI85" i="11"/>
  <c r="X85" i="11"/>
  <c r="T85" i="11"/>
  <c r="AH85" i="11"/>
  <c r="U85" i="11"/>
  <c r="AF85" i="11"/>
  <c r="AE85" i="11"/>
  <c r="W85" i="11"/>
  <c r="T41" i="11"/>
  <c r="M41" i="11"/>
  <c r="K32" i="11"/>
  <c r="T37" i="11"/>
  <c r="T18" i="11"/>
  <c r="T34" i="11"/>
  <c r="T50" i="11"/>
  <c r="K50" i="11"/>
  <c r="K34" i="11"/>
  <c r="T19" i="11"/>
  <c r="T27" i="11"/>
  <c r="Q23" i="11"/>
  <c r="R23" i="11" s="1"/>
  <c r="Q48" i="11"/>
  <c r="H48" i="11"/>
  <c r="Q46" i="11"/>
  <c r="H46" i="11"/>
  <c r="H25" i="11"/>
  <c r="Q25" i="11"/>
  <c r="R25" i="11" s="1"/>
  <c r="H41" i="11"/>
  <c r="Q41" i="11"/>
  <c r="Q54" i="11"/>
  <c r="R54" i="11" s="1"/>
  <c r="H54" i="11"/>
  <c r="M33" i="11"/>
  <c r="T33" i="11"/>
  <c r="K26" i="11"/>
  <c r="AE124" i="11"/>
  <c r="M43" i="11"/>
  <c r="T43" i="11"/>
  <c r="K24" i="11"/>
  <c r="T36" i="11"/>
  <c r="T52" i="11"/>
  <c r="K52" i="11"/>
  <c r="K58" i="11"/>
  <c r="AB87" i="11"/>
  <c r="T87" i="11"/>
  <c r="AE87" i="11"/>
  <c r="W87" i="11"/>
  <c r="Z87" i="11"/>
  <c r="AI87" i="11"/>
  <c r="Y87" i="11"/>
  <c r="AH87" i="11"/>
  <c r="X87" i="11"/>
  <c r="AG87" i="11"/>
  <c r="V87" i="11"/>
  <c r="AF87" i="11"/>
  <c r="U87" i="11"/>
  <c r="AD87" i="11"/>
  <c r="AC87" i="11"/>
  <c r="AA87" i="11"/>
  <c r="T23" i="11"/>
  <c r="H55" i="11"/>
  <c r="Q56" i="11"/>
  <c r="H56" i="11"/>
  <c r="H27" i="11"/>
  <c r="Q27" i="11"/>
  <c r="R27" i="11" s="1"/>
  <c r="H43" i="11"/>
  <c r="Q43" i="11"/>
  <c r="R58" i="10"/>
  <c r="R39" i="10"/>
  <c r="R42" i="10"/>
  <c r="T30" i="10"/>
  <c r="R28" i="10"/>
  <c r="T18" i="10"/>
  <c r="K48" i="10"/>
  <c r="T48" i="10"/>
  <c r="Q52" i="10"/>
  <c r="R52" i="10" s="1"/>
  <c r="H52" i="10"/>
  <c r="AC115" i="10"/>
  <c r="U115" i="10"/>
  <c r="AB115" i="10"/>
  <c r="T115" i="10"/>
  <c r="AI115" i="10"/>
  <c r="AA115" i="10"/>
  <c r="AG115" i="10"/>
  <c r="Y115" i="10"/>
  <c r="AF115" i="10"/>
  <c r="X115" i="10"/>
  <c r="AE115" i="10"/>
  <c r="W115" i="10"/>
  <c r="AH115" i="10"/>
  <c r="AD115" i="10"/>
  <c r="Z115" i="10"/>
  <c r="V115" i="10"/>
  <c r="Q21" i="10"/>
  <c r="H21" i="10"/>
  <c r="K50" i="10"/>
  <c r="R50" i="10" s="1"/>
  <c r="T50" i="10"/>
  <c r="K44" i="10"/>
  <c r="R44" i="10" s="1"/>
  <c r="T44" i="10"/>
  <c r="Q27" i="10"/>
  <c r="R27" i="10" s="1"/>
  <c r="H27" i="10"/>
  <c r="T20" i="10"/>
  <c r="T24" i="10"/>
  <c r="AH85" i="10"/>
  <c r="Z85" i="10"/>
  <c r="AG85" i="10"/>
  <c r="Y85" i="10"/>
  <c r="AD85" i="10"/>
  <c r="V85" i="10"/>
  <c r="AC85" i="10"/>
  <c r="AA85" i="10"/>
  <c r="X85" i="10"/>
  <c r="AI85" i="10"/>
  <c r="U85" i="10"/>
  <c r="W85" i="10"/>
  <c r="T85" i="10"/>
  <c r="AF85" i="10"/>
  <c r="AB85" i="10"/>
  <c r="AE85" i="10"/>
  <c r="Q34" i="10"/>
  <c r="R34" i="10" s="1"/>
  <c r="H34" i="10"/>
  <c r="H49" i="10"/>
  <c r="AE99" i="10"/>
  <c r="W99" i="10"/>
  <c r="AD99" i="10"/>
  <c r="V99" i="10"/>
  <c r="AH99" i="10"/>
  <c r="Z99" i="10"/>
  <c r="AI99" i="10"/>
  <c r="U99" i="10"/>
  <c r="AG99" i="10"/>
  <c r="T99" i="10"/>
  <c r="AB99" i="10"/>
  <c r="AC99" i="10"/>
  <c r="Y99" i="10"/>
  <c r="X99" i="10"/>
  <c r="AF99" i="10"/>
  <c r="AA99" i="10"/>
  <c r="AI100" i="10"/>
  <c r="K51" i="10"/>
  <c r="R51" i="10" s="1"/>
  <c r="T51" i="10"/>
  <c r="T21" i="10"/>
  <c r="K40" i="10"/>
  <c r="T40" i="10"/>
  <c r="T39" i="10"/>
  <c r="M43" i="10"/>
  <c r="R43" i="10" s="1"/>
  <c r="K41" i="10"/>
  <c r="K23" i="10"/>
  <c r="R23" i="10" s="1"/>
  <c r="K35" i="10"/>
  <c r="R35" i="10" s="1"/>
  <c r="H20" i="10"/>
  <c r="Q20" i="10"/>
  <c r="R20" i="10" s="1"/>
  <c r="H36" i="10"/>
  <c r="Q36" i="10"/>
  <c r="R36" i="10" s="1"/>
  <c r="H51" i="10"/>
  <c r="T36" i="10"/>
  <c r="H45" i="10"/>
  <c r="Q18" i="10"/>
  <c r="R18" i="10" s="1"/>
  <c r="T49" i="10"/>
  <c r="Q41" i="10"/>
  <c r="K37" i="10"/>
  <c r="R37" i="10" s="1"/>
  <c r="K19" i="10"/>
  <c r="R19" i="10" s="1"/>
  <c r="H24" i="10"/>
  <c r="Q24" i="10"/>
  <c r="R24" i="10" s="1"/>
  <c r="H43" i="10"/>
  <c r="H56" i="10"/>
  <c r="Q56" i="10"/>
  <c r="R56" i="10" s="1"/>
  <c r="K29" i="10"/>
  <c r="Q48" i="10"/>
  <c r="T57" i="10"/>
  <c r="K57" i="10"/>
  <c r="Q31" i="10"/>
  <c r="R31" i="10" s="1"/>
  <c r="H31" i="10"/>
  <c r="K45" i="10"/>
  <c r="R45" i="10" s="1"/>
  <c r="T45" i="10"/>
  <c r="T31" i="10"/>
  <c r="K55" i="10"/>
  <c r="R55" i="10" s="1"/>
  <c r="T55" i="10"/>
  <c r="T34" i="10"/>
  <c r="T53" i="10"/>
  <c r="AC105" i="10"/>
  <c r="U105" i="10"/>
  <c r="AH105" i="10"/>
  <c r="Z105" i="10"/>
  <c r="AG105" i="10"/>
  <c r="Y105" i="10"/>
  <c r="AB105" i="10"/>
  <c r="AA105" i="10"/>
  <c r="AF105" i="10"/>
  <c r="T105" i="10"/>
  <c r="V105" i="10"/>
  <c r="AE105" i="10"/>
  <c r="AI105" i="10"/>
  <c r="AD105" i="10"/>
  <c r="W105" i="10"/>
  <c r="X105" i="10"/>
  <c r="AC93" i="10"/>
  <c r="U93" i="10"/>
  <c r="AF93" i="10"/>
  <c r="X93" i="10"/>
  <c r="AB93" i="10"/>
  <c r="AA93" i="10"/>
  <c r="AH93" i="10"/>
  <c r="W93" i="10"/>
  <c r="AE93" i="10"/>
  <c r="Z93" i="10"/>
  <c r="Y93" i="10"/>
  <c r="T93" i="10"/>
  <c r="AI93" i="10"/>
  <c r="AG93" i="10"/>
  <c r="AD93" i="10"/>
  <c r="V93" i="10"/>
  <c r="H47" i="10"/>
  <c r="Q57" i="10"/>
  <c r="H57" i="10"/>
  <c r="T52" i="10"/>
  <c r="T22" i="10"/>
  <c r="Q26" i="10"/>
  <c r="R26" i="10" s="1"/>
  <c r="T58" i="10"/>
  <c r="G58" i="10"/>
  <c r="Q29" i="10"/>
  <c r="H29" i="10"/>
  <c r="T56" i="10"/>
  <c r="H42" i="10"/>
  <c r="AI107" i="10"/>
  <c r="AA107" i="10"/>
  <c r="AF107" i="10"/>
  <c r="X107" i="10"/>
  <c r="AE107" i="10"/>
  <c r="W107" i="10"/>
  <c r="Y107" i="10"/>
  <c r="V107" i="10"/>
  <c r="AC107" i="10"/>
  <c r="AG107" i="10"/>
  <c r="AD107" i="10"/>
  <c r="AB107" i="10"/>
  <c r="Z107" i="10"/>
  <c r="T107" i="10"/>
  <c r="U107" i="10"/>
  <c r="AH107" i="10"/>
  <c r="H54" i="10"/>
  <c r="Q54" i="10"/>
  <c r="K49" i="10"/>
  <c r="R49" i="10" s="1"/>
  <c r="K21" i="10"/>
  <c r="T26" i="10"/>
  <c r="AD89" i="10"/>
  <c r="V89" i="10"/>
  <c r="AC89" i="10"/>
  <c r="U89" i="10"/>
  <c r="AH89" i="10"/>
  <c r="Z89" i="10"/>
  <c r="X89" i="10"/>
  <c r="AG89" i="10"/>
  <c r="T89" i="10"/>
  <c r="AF89" i="10"/>
  <c r="AB89" i="10"/>
  <c r="AI89" i="10"/>
  <c r="AE89" i="10"/>
  <c r="AA89" i="10"/>
  <c r="Y89" i="10"/>
  <c r="W89" i="10"/>
  <c r="H39" i="10"/>
  <c r="T27" i="10"/>
  <c r="Q53" i="10"/>
  <c r="R53" i="10" s="1"/>
  <c r="H55" i="10"/>
  <c r="T32" i="10"/>
  <c r="K33" i="10"/>
  <c r="R33" i="10" s="1"/>
  <c r="K54" i="10"/>
  <c r="Q46" i="10"/>
  <c r="R46" i="10" s="1"/>
  <c r="H46" i="10"/>
  <c r="Q30" i="10"/>
  <c r="R30" i="10" s="1"/>
  <c r="H30" i="10"/>
  <c r="AB111" i="10"/>
  <c r="T42" i="10"/>
  <c r="K25" i="10"/>
  <c r="R25" i="10" s="1"/>
  <c r="Q22" i="10"/>
  <c r="R22" i="10" s="1"/>
  <c r="Q32" i="10"/>
  <c r="R32" i="10" s="1"/>
  <c r="Q40" i="10"/>
  <c r="R51" i="9"/>
  <c r="K44" i="9"/>
  <c r="R44" i="9" s="1"/>
  <c r="AD93" i="9"/>
  <c r="V93" i="9"/>
  <c r="AF93" i="9"/>
  <c r="W93" i="9"/>
  <c r="AE93" i="9"/>
  <c r="U93" i="9"/>
  <c r="AA93" i="9"/>
  <c r="AH93" i="9"/>
  <c r="Y93" i="9"/>
  <c r="AI93" i="9"/>
  <c r="Z93" i="9"/>
  <c r="X93" i="9"/>
  <c r="AG93" i="9"/>
  <c r="AC93" i="9"/>
  <c r="AB93" i="9"/>
  <c r="T93" i="9"/>
  <c r="AD105" i="9"/>
  <c r="V105" i="9"/>
  <c r="AI105" i="9"/>
  <c r="Z105" i="9"/>
  <c r="AH105" i="9"/>
  <c r="Y105" i="9"/>
  <c r="AF105" i="9"/>
  <c r="W105" i="9"/>
  <c r="AB105" i="9"/>
  <c r="AA105" i="9"/>
  <c r="U105" i="9"/>
  <c r="AG105" i="9"/>
  <c r="AC105" i="9"/>
  <c r="X105" i="9"/>
  <c r="AE105" i="9"/>
  <c r="T105" i="9"/>
  <c r="K49" i="9"/>
  <c r="H19" i="9"/>
  <c r="Q19" i="9"/>
  <c r="K35" i="9"/>
  <c r="K48" i="9"/>
  <c r="H50" i="9"/>
  <c r="M42" i="9"/>
  <c r="K28" i="9"/>
  <c r="R28" i="9" s="1"/>
  <c r="H42" i="9"/>
  <c r="Q52" i="9"/>
  <c r="R52" i="9" s="1"/>
  <c r="H52" i="9"/>
  <c r="K41" i="9"/>
  <c r="H23" i="9"/>
  <c r="Q23" i="9"/>
  <c r="K31" i="9"/>
  <c r="K22" i="9"/>
  <c r="H29" i="9"/>
  <c r="Q29" i="9"/>
  <c r="AB115" i="9"/>
  <c r="T115" i="9"/>
  <c r="AF115" i="9"/>
  <c r="X115" i="9"/>
  <c r="AH115" i="9"/>
  <c r="W115" i="9"/>
  <c r="AG115" i="9"/>
  <c r="V115" i="9"/>
  <c r="AE115" i="9"/>
  <c r="U115" i="9"/>
  <c r="AD115" i="9"/>
  <c r="AC115" i="9"/>
  <c r="AA115" i="9"/>
  <c r="Z115" i="9"/>
  <c r="Y115" i="9"/>
  <c r="AI115" i="9"/>
  <c r="K19" i="9"/>
  <c r="K39" i="9"/>
  <c r="K57" i="9"/>
  <c r="K46" i="9"/>
  <c r="R46" i="9" s="1"/>
  <c r="AH97" i="9"/>
  <c r="AA97" i="9"/>
  <c r="Y97" i="9"/>
  <c r="V97" i="9"/>
  <c r="T97" i="9"/>
  <c r="U97" i="9"/>
  <c r="AB97" i="9"/>
  <c r="X97" i="9"/>
  <c r="H46" i="9"/>
  <c r="AE120" i="9"/>
  <c r="W120" i="9"/>
  <c r="AC120" i="9"/>
  <c r="U120" i="9"/>
  <c r="AB120" i="9"/>
  <c r="T120" i="9"/>
  <c r="AI120" i="9"/>
  <c r="AA120" i="9"/>
  <c r="Z120" i="9"/>
  <c r="Y120" i="9"/>
  <c r="X120" i="9"/>
  <c r="V120" i="9"/>
  <c r="AH120" i="9"/>
  <c r="AG120" i="9"/>
  <c r="AF120" i="9"/>
  <c r="AD120" i="9"/>
  <c r="K21" i="9"/>
  <c r="H54" i="9"/>
  <c r="K23" i="9"/>
  <c r="K47" i="9"/>
  <c r="K50" i="9"/>
  <c r="R50" i="9" s="1"/>
  <c r="AG110" i="9"/>
  <c r="Y110" i="9"/>
  <c r="AH110" i="9"/>
  <c r="X110" i="9"/>
  <c r="AF110" i="9"/>
  <c r="W110" i="9"/>
  <c r="AE110" i="9"/>
  <c r="V110" i="9"/>
  <c r="AD110" i="9"/>
  <c r="U110" i="9"/>
  <c r="AB110" i="9"/>
  <c r="AA110" i="9"/>
  <c r="T110" i="9"/>
  <c r="AI110" i="9"/>
  <c r="AC110" i="9"/>
  <c r="Z110" i="9"/>
  <c r="Q43" i="9"/>
  <c r="U114" i="9"/>
  <c r="Y114" i="9"/>
  <c r="AI114" i="9"/>
  <c r="AH114" i="9"/>
  <c r="AF114" i="9"/>
  <c r="AD114" i="9"/>
  <c r="AE114" i="9"/>
  <c r="AA114" i="9"/>
  <c r="AD85" i="9"/>
  <c r="V85" i="9"/>
  <c r="AF85" i="9"/>
  <c r="W85" i="9"/>
  <c r="AE85" i="9"/>
  <c r="U85" i="9"/>
  <c r="AA85" i="9"/>
  <c r="AI85" i="9"/>
  <c r="T85" i="9"/>
  <c r="Z85" i="9"/>
  <c r="AB85" i="9"/>
  <c r="Y85" i="9"/>
  <c r="AH85" i="9"/>
  <c r="AG85" i="9"/>
  <c r="AC85" i="9"/>
  <c r="X85" i="9"/>
  <c r="Q37" i="9"/>
  <c r="H37" i="9"/>
  <c r="H32" i="9"/>
  <c r="Q26" i="9"/>
  <c r="H58" i="9"/>
  <c r="Q58" i="9"/>
  <c r="R58" i="9" s="1"/>
  <c r="Q38" i="9"/>
  <c r="R38" i="9" s="1"/>
  <c r="K37" i="9"/>
  <c r="K25" i="9"/>
  <c r="K32" i="9"/>
  <c r="R32" i="9" s="1"/>
  <c r="H49" i="9"/>
  <c r="Q49" i="9"/>
  <c r="AG102" i="9"/>
  <c r="Y102" i="9"/>
  <c r="AF102" i="9"/>
  <c r="X102" i="9"/>
  <c r="AD102" i="9"/>
  <c r="V102" i="9"/>
  <c r="AH102" i="9"/>
  <c r="T102" i="9"/>
  <c r="Z102" i="9"/>
  <c r="W102" i="9"/>
  <c r="U102" i="9"/>
  <c r="AE102" i="9"/>
  <c r="AB102" i="9"/>
  <c r="AC102" i="9"/>
  <c r="AA102" i="9"/>
  <c r="AI102" i="9"/>
  <c r="AB87" i="9"/>
  <c r="T87" i="9"/>
  <c r="AC87" i="9"/>
  <c r="AA87" i="9"/>
  <c r="AG87" i="9"/>
  <c r="X87" i="9"/>
  <c r="AD87" i="9"/>
  <c r="Z87" i="9"/>
  <c r="AH87" i="9"/>
  <c r="U87" i="9"/>
  <c r="AF87" i="9"/>
  <c r="Y87" i="9"/>
  <c r="W87" i="9"/>
  <c r="AI87" i="9"/>
  <c r="AE87" i="9"/>
  <c r="V87" i="9"/>
  <c r="Q41" i="9"/>
  <c r="H41" i="9"/>
  <c r="H36" i="9"/>
  <c r="K26" i="9"/>
  <c r="K45" i="9"/>
  <c r="K30" i="9"/>
  <c r="H33" i="9"/>
  <c r="Q33" i="9"/>
  <c r="K54" i="9"/>
  <c r="H56" i="9"/>
  <c r="Q56" i="9"/>
  <c r="R56" i="9" s="1"/>
  <c r="H34" i="9"/>
  <c r="K27" i="9"/>
  <c r="K36" i="9"/>
  <c r="R36" i="9" s="1"/>
  <c r="U98" i="9"/>
  <c r="Z98" i="9"/>
  <c r="AE98" i="9"/>
  <c r="V98" i="9"/>
  <c r="T98" i="9"/>
  <c r="X98" i="9"/>
  <c r="Y98" i="9"/>
  <c r="AF98" i="9"/>
  <c r="AC106" i="9"/>
  <c r="U106" i="9"/>
  <c r="AD106" i="9"/>
  <c r="T106" i="9"/>
  <c r="AB106" i="9"/>
  <c r="AI106" i="9"/>
  <c r="Z106" i="9"/>
  <c r="AG106" i="9"/>
  <c r="X106" i="9"/>
  <c r="AF106" i="9"/>
  <c r="W106" i="9"/>
  <c r="AH106" i="9"/>
  <c r="AA106" i="9"/>
  <c r="V106" i="9"/>
  <c r="AE106" i="9"/>
  <c r="Y106" i="9"/>
  <c r="Q22" i="9"/>
  <c r="H22" i="9"/>
  <c r="Q45" i="9"/>
  <c r="H45" i="9"/>
  <c r="H40" i="9"/>
  <c r="Q20" i="9"/>
  <c r="K43" i="9"/>
  <c r="K20" i="9"/>
  <c r="H57" i="9"/>
  <c r="Q57" i="9"/>
  <c r="K53" i="9"/>
  <c r="H55" i="9"/>
  <c r="Q55" i="9"/>
  <c r="H25" i="9"/>
  <c r="Q25" i="9"/>
  <c r="K29" i="9"/>
  <c r="K40" i="9"/>
  <c r="R40" i="9" s="1"/>
  <c r="H27" i="9"/>
  <c r="Q27" i="9"/>
  <c r="Q30" i="9"/>
  <c r="Q54" i="9"/>
  <c r="H21" i="9"/>
  <c r="Q21" i="9"/>
  <c r="K33" i="9"/>
  <c r="H44" i="9"/>
  <c r="K24" i="9"/>
  <c r="R24" i="9" s="1"/>
  <c r="Q18" i="9"/>
  <c r="R18" i="9" s="1"/>
  <c r="W120" i="8"/>
  <c r="X120" i="8"/>
  <c r="H120" i="8"/>
  <c r="Y120" i="8"/>
  <c r="R47" i="8"/>
  <c r="R42" i="8"/>
  <c r="X104" i="8"/>
  <c r="G104" i="8"/>
  <c r="E99" i="8"/>
  <c r="F96" i="8"/>
  <c r="AF92" i="8"/>
  <c r="AE92" i="8"/>
  <c r="AG92" i="8"/>
  <c r="AH92" i="8"/>
  <c r="AA92" i="8"/>
  <c r="AI105" i="8"/>
  <c r="AH105" i="8"/>
  <c r="AG105" i="8"/>
  <c r="AF105" i="8"/>
  <c r="AE105" i="8"/>
  <c r="AD105" i="8"/>
  <c r="AC105" i="8"/>
  <c r="AB105" i="8"/>
  <c r="AA105" i="8"/>
  <c r="Z105" i="8"/>
  <c r="Y105" i="8"/>
  <c r="X105" i="8"/>
  <c r="W105" i="8"/>
  <c r="V105" i="8"/>
  <c r="T105" i="8"/>
  <c r="U105" i="8"/>
  <c r="AI97" i="8"/>
  <c r="AH97" i="8"/>
  <c r="AG97" i="8"/>
  <c r="AF97" i="8"/>
  <c r="AE97" i="8"/>
  <c r="AD97" i="8"/>
  <c r="AC97" i="8"/>
  <c r="AB97" i="8"/>
  <c r="AA97" i="8"/>
  <c r="Z97" i="8"/>
  <c r="Y97" i="8"/>
  <c r="X97" i="8"/>
  <c r="W97" i="8"/>
  <c r="V97" i="8"/>
  <c r="T97" i="8"/>
  <c r="U97" i="8"/>
  <c r="AE116" i="8"/>
  <c r="AH103" i="8"/>
  <c r="AF103" i="8"/>
  <c r="AD103" i="8"/>
  <c r="AB103" i="8"/>
  <c r="Y103" i="8"/>
  <c r="Z103" i="8"/>
  <c r="V103" i="8"/>
  <c r="U103" i="8"/>
  <c r="X103" i="8"/>
  <c r="AI103" i="8"/>
  <c r="AG103" i="8"/>
  <c r="AE103" i="8"/>
  <c r="AC103" i="8"/>
  <c r="AA103" i="8"/>
  <c r="W103" i="8"/>
  <c r="T103" i="8"/>
  <c r="AI91" i="8"/>
  <c r="AH91" i="8"/>
  <c r="AG91" i="8"/>
  <c r="AF91" i="8"/>
  <c r="AE91" i="8"/>
  <c r="AD91" i="8"/>
  <c r="AC91" i="8"/>
  <c r="AB91" i="8"/>
  <c r="AA91" i="8"/>
  <c r="Z91" i="8"/>
  <c r="U91" i="8"/>
  <c r="V91" i="8"/>
  <c r="W91" i="8"/>
  <c r="T91" i="8"/>
  <c r="X91" i="8"/>
  <c r="Y91" i="8"/>
  <c r="R31" i="8"/>
  <c r="R39" i="8"/>
  <c r="R34" i="8"/>
  <c r="R55" i="8"/>
  <c r="D85" i="8"/>
  <c r="R50" i="8"/>
  <c r="R32" i="8"/>
  <c r="T28" i="8"/>
  <c r="K52" i="8"/>
  <c r="Q48" i="8"/>
  <c r="R48" i="8" s="1"/>
  <c r="Q33" i="8"/>
  <c r="R33" i="8" s="1"/>
  <c r="K35" i="8"/>
  <c r="H43" i="8"/>
  <c r="U110" i="8" s="1"/>
  <c r="T46" i="8"/>
  <c r="K36" i="8"/>
  <c r="T32" i="8"/>
  <c r="K45" i="8"/>
  <c r="R45" i="8" s="1"/>
  <c r="R40" i="8"/>
  <c r="T40" i="8"/>
  <c r="Q46" i="8"/>
  <c r="R46" i="8" s="1"/>
  <c r="T51" i="8"/>
  <c r="T44" i="8"/>
  <c r="H52" i="8"/>
  <c r="AH119" i="8" s="1"/>
  <c r="Q52" i="8"/>
  <c r="K51" i="8"/>
  <c r="M58" i="8"/>
  <c r="R58" i="8" s="1"/>
  <c r="T39" i="8"/>
  <c r="Q36" i="8"/>
  <c r="K43" i="8"/>
  <c r="Q54" i="8"/>
  <c r="R54" i="8" s="1"/>
  <c r="R56" i="8"/>
  <c r="T42" i="8"/>
  <c r="T56" i="8"/>
  <c r="T54" i="8"/>
  <c r="K28" i="8"/>
  <c r="K44" i="8"/>
  <c r="T31" i="8"/>
  <c r="K29" i="8"/>
  <c r="R29" i="8" s="1"/>
  <c r="T48" i="8"/>
  <c r="T33" i="8"/>
  <c r="H32" i="8"/>
  <c r="H34" i="8"/>
  <c r="AI101" i="8" s="1"/>
  <c r="T50" i="8"/>
  <c r="H47" i="8"/>
  <c r="Y114" i="8" s="1"/>
  <c r="H39" i="8"/>
  <c r="X106" i="8" s="1"/>
  <c r="Q35" i="8"/>
  <c r="R57" i="8"/>
  <c r="T41" i="8"/>
  <c r="K41" i="8"/>
  <c r="R41" i="8" s="1"/>
  <c r="H40" i="8"/>
  <c r="K30" i="8"/>
  <c r="R30" i="8" s="1"/>
  <c r="T30" i="8"/>
  <c r="Q44" i="8"/>
  <c r="Q43" i="8"/>
  <c r="G31" i="8"/>
  <c r="K37" i="8"/>
  <c r="Q28" i="8"/>
  <c r="H28" i="8"/>
  <c r="AG95" i="8" s="1"/>
  <c r="K49" i="8"/>
  <c r="R49" i="8" s="1"/>
  <c r="T49" i="8"/>
  <c r="T38" i="8"/>
  <c r="Q51" i="8"/>
  <c r="K53" i="8"/>
  <c r="K21" i="8"/>
  <c r="H20" i="8"/>
  <c r="AH87" i="8" s="1"/>
  <c r="K20" i="8"/>
  <c r="R20" i="8" s="1"/>
  <c r="T20" i="8"/>
  <c r="K19" i="8"/>
  <c r="Q24" i="8"/>
  <c r="R24" i="8" s="1"/>
  <c r="Q27" i="8"/>
  <c r="R27" i="8" s="1"/>
  <c r="H27" i="8"/>
  <c r="Y94" i="8" s="1"/>
  <c r="Q23" i="8"/>
  <c r="H23" i="8"/>
  <c r="AE90" i="8" s="1"/>
  <c r="Q22" i="8"/>
  <c r="R22" i="8" s="1"/>
  <c r="H22" i="8"/>
  <c r="AI89" i="8" s="1"/>
  <c r="T22" i="8"/>
  <c r="T25" i="8"/>
  <c r="K25" i="8"/>
  <c r="Q21" i="8"/>
  <c r="H21" i="8"/>
  <c r="AC88" i="8" s="1"/>
  <c r="T27" i="8"/>
  <c r="H26" i="8"/>
  <c r="AI93" i="8" s="1"/>
  <c r="Q18" i="8"/>
  <c r="H18" i="8"/>
  <c r="T85" i="8" s="1"/>
  <c r="Q26" i="8"/>
  <c r="R26" i="8" s="1"/>
  <c r="K23" i="8"/>
  <c r="K18" i="8"/>
  <c r="H19" i="8"/>
  <c r="V86" i="8" s="1"/>
  <c r="Q19" i="8"/>
  <c r="Q25" i="8"/>
  <c r="O33" i="7"/>
  <c r="M33" i="7"/>
  <c r="O34" i="7"/>
  <c r="M21" i="7"/>
  <c r="M23" i="7"/>
  <c r="M25" i="7"/>
  <c r="O26" i="7"/>
  <c r="O30" i="7"/>
  <c r="O18" i="7"/>
  <c r="M19" i="7"/>
  <c r="O20" i="7"/>
  <c r="O27" i="7"/>
  <c r="K20" i="7"/>
  <c r="Q20" i="7"/>
  <c r="K21" i="7"/>
  <c r="H27" i="7"/>
  <c r="Q28" i="7"/>
  <c r="O24" i="7"/>
  <c r="M32" i="7"/>
  <c r="Q32" i="7"/>
  <c r="M28" i="7"/>
  <c r="K32" i="7"/>
  <c r="T25" i="7"/>
  <c r="K30" i="7"/>
  <c r="O22" i="7"/>
  <c r="K23" i="7"/>
  <c r="I33" i="7"/>
  <c r="G33" i="7" s="1"/>
  <c r="I31" i="7"/>
  <c r="I29" i="7"/>
  <c r="G29" i="7" s="1"/>
  <c r="M18" i="7"/>
  <c r="M20" i="7"/>
  <c r="M22" i="7"/>
  <c r="M24" i="7"/>
  <c r="M26" i="7"/>
  <c r="Q27" i="7"/>
  <c r="I30" i="7"/>
  <c r="G30" i="7" s="1"/>
  <c r="Q31" i="7"/>
  <c r="I34" i="7"/>
  <c r="G34" i="7" s="1"/>
  <c r="Q24" i="7"/>
  <c r="M30" i="7"/>
  <c r="Q33" i="7"/>
  <c r="M34" i="7"/>
  <c r="I28" i="7"/>
  <c r="G28" i="7" s="1"/>
  <c r="I32" i="7"/>
  <c r="G32" i="7" s="1"/>
  <c r="M27" i="7"/>
  <c r="I18" i="7"/>
  <c r="G18" i="7" s="1"/>
  <c r="I20" i="7"/>
  <c r="G20" i="7" s="1"/>
  <c r="I22" i="7"/>
  <c r="G22" i="7" s="1"/>
  <c r="I24" i="7"/>
  <c r="G24" i="7" s="1"/>
  <c r="I26" i="7"/>
  <c r="G26" i="7" s="1"/>
  <c r="O34" i="6"/>
  <c r="K33" i="6"/>
  <c r="O23" i="6"/>
  <c r="O22" i="6"/>
  <c r="M20" i="6"/>
  <c r="O21" i="6"/>
  <c r="O27" i="6"/>
  <c r="O24" i="6"/>
  <c r="O25" i="6"/>
  <c r="Q31" i="6"/>
  <c r="O26" i="6"/>
  <c r="M33" i="6"/>
  <c r="K22" i="6"/>
  <c r="Q26" i="6"/>
  <c r="K31" i="6"/>
  <c r="I34" i="6"/>
  <c r="G34" i="6" s="1"/>
  <c r="I29" i="6"/>
  <c r="G29" i="6" s="1"/>
  <c r="I33" i="6"/>
  <c r="I32" i="6"/>
  <c r="G32" i="6" s="1"/>
  <c r="I28" i="6"/>
  <c r="I26" i="6"/>
  <c r="G26" i="6" s="1"/>
  <c r="I24" i="6"/>
  <c r="I22" i="6"/>
  <c r="G22" i="6" s="1"/>
  <c r="I20" i="6"/>
  <c r="I18" i="6"/>
  <c r="G18" i="6" s="1"/>
  <c r="I31" i="6"/>
  <c r="H31" i="6" s="1"/>
  <c r="G28" i="6"/>
  <c r="M25" i="6"/>
  <c r="K24" i="6"/>
  <c r="K20" i="6"/>
  <c r="K27" i="6"/>
  <c r="K21" i="6"/>
  <c r="I23" i="6"/>
  <c r="G23" i="6" s="1"/>
  <c r="M27" i="6"/>
  <c r="I19" i="6"/>
  <c r="G19" i="6" s="1"/>
  <c r="M19" i="6"/>
  <c r="G20" i="6"/>
  <c r="I21" i="6"/>
  <c r="G21" i="6" s="1"/>
  <c r="K23" i="6"/>
  <c r="O28" i="6"/>
  <c r="M32" i="6"/>
  <c r="K19" i="6"/>
  <c r="M34" i="6"/>
  <c r="M28" i="6"/>
  <c r="M26" i="6"/>
  <c r="M24" i="6"/>
  <c r="M22" i="6"/>
  <c r="M31" i="6"/>
  <c r="M30" i="6"/>
  <c r="Q22" i="6"/>
  <c r="G24" i="6"/>
  <c r="K18" i="6"/>
  <c r="H20" i="6"/>
  <c r="M23" i="6"/>
  <c r="H24" i="6"/>
  <c r="I27" i="6"/>
  <c r="G27" i="6" s="1"/>
  <c r="Q28" i="6"/>
  <c r="I30" i="6"/>
  <c r="G30" i="6" s="1"/>
  <c r="T33" i="6"/>
  <c r="K30" i="6"/>
  <c r="G33" i="6"/>
  <c r="Q34" i="6"/>
  <c r="O29" i="6"/>
  <c r="K34" i="6"/>
  <c r="G31" i="6"/>
  <c r="O31" i="6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18" i="4"/>
  <c r="AI38" i="5"/>
  <c r="AI39" i="5" s="1"/>
  <c r="AI40" i="5" s="1"/>
  <c r="AI41" i="5" s="1"/>
  <c r="AI42" i="5" s="1"/>
  <c r="AI43" i="5" s="1"/>
  <c r="AI44" i="5" s="1"/>
  <c r="AI45" i="5" s="1"/>
  <c r="AI46" i="5" s="1"/>
  <c r="AI47" i="5" s="1"/>
  <c r="AI48" i="5" s="1"/>
  <c r="AI49" i="5" s="1"/>
  <c r="AI50" i="5" s="1"/>
  <c r="AI51" i="5" s="1"/>
  <c r="AI52" i="5" s="1"/>
  <c r="AI53" i="5" s="1"/>
  <c r="AG38" i="5"/>
  <c r="AG39" i="5" s="1"/>
  <c r="AG40" i="5" s="1"/>
  <c r="AG41" i="5" s="1"/>
  <c r="AG42" i="5" s="1"/>
  <c r="AG43" i="5" s="1"/>
  <c r="AG44" i="5" s="1"/>
  <c r="AG45" i="5" s="1"/>
  <c r="AG46" i="5" s="1"/>
  <c r="AG47" i="5" s="1"/>
  <c r="AG48" i="5" s="1"/>
  <c r="AG49" i="5" s="1"/>
  <c r="AG50" i="5" s="1"/>
  <c r="AG51" i="5" s="1"/>
  <c r="AG52" i="5" s="1"/>
  <c r="AG53" i="5" s="1"/>
  <c r="AE38" i="5"/>
  <c r="AE39" i="5" s="1"/>
  <c r="AE40" i="5" s="1"/>
  <c r="AE41" i="5" s="1"/>
  <c r="AE42" i="5" s="1"/>
  <c r="AE43" i="5" s="1"/>
  <c r="AE44" i="5" s="1"/>
  <c r="AE45" i="5" s="1"/>
  <c r="AE46" i="5" s="1"/>
  <c r="AE47" i="5" s="1"/>
  <c r="AE48" i="5" s="1"/>
  <c r="AE49" i="5" s="1"/>
  <c r="AE50" i="5" s="1"/>
  <c r="AE51" i="5" s="1"/>
  <c r="AE52" i="5" s="1"/>
  <c r="AE53" i="5" s="1"/>
  <c r="AC38" i="5"/>
  <c r="AC39" i="5" s="1"/>
  <c r="AC40" i="5" s="1"/>
  <c r="AC41" i="5" s="1"/>
  <c r="AC42" i="5" s="1"/>
  <c r="AC43" i="5" s="1"/>
  <c r="AC44" i="5" s="1"/>
  <c r="AC45" i="5" s="1"/>
  <c r="AC46" i="5" s="1"/>
  <c r="AC47" i="5" s="1"/>
  <c r="AC48" i="5" s="1"/>
  <c r="AC49" i="5" s="1"/>
  <c r="AC50" i="5" s="1"/>
  <c r="AC51" i="5" s="1"/>
  <c r="AC52" i="5" s="1"/>
  <c r="AC53" i="5" s="1"/>
  <c r="AA38" i="5"/>
  <c r="AA39" i="5" s="1"/>
  <c r="AA40" i="5" s="1"/>
  <c r="AA41" i="5" s="1"/>
  <c r="AA42" i="5" s="1"/>
  <c r="AA43" i="5" s="1"/>
  <c r="AA44" i="5" s="1"/>
  <c r="AA45" i="5" s="1"/>
  <c r="AA46" i="5" s="1"/>
  <c r="AA47" i="5" s="1"/>
  <c r="AA48" i="5" s="1"/>
  <c r="AA49" i="5" s="1"/>
  <c r="AA50" i="5" s="1"/>
  <c r="AA51" i="5" s="1"/>
  <c r="AA52" i="5" s="1"/>
  <c r="AA53" i="5" s="1"/>
  <c r="Y38" i="5"/>
  <c r="Y39" i="5" s="1"/>
  <c r="Y40" i="5" s="1"/>
  <c r="Y41" i="5" s="1"/>
  <c r="Y42" i="5" s="1"/>
  <c r="Y43" i="5" s="1"/>
  <c r="Y44" i="5" s="1"/>
  <c r="Y45" i="5" s="1"/>
  <c r="Y46" i="5" s="1"/>
  <c r="Y47" i="5" s="1"/>
  <c r="Y48" i="5" s="1"/>
  <c r="Y49" i="5" s="1"/>
  <c r="Y50" i="5" s="1"/>
  <c r="Y51" i="5" s="1"/>
  <c r="Y52" i="5" s="1"/>
  <c r="Y53" i="5" s="1"/>
  <c r="W38" i="5"/>
  <c r="W39" i="5" s="1"/>
  <c r="W40" i="5" s="1"/>
  <c r="W41" i="5" s="1"/>
  <c r="W42" i="5" s="1"/>
  <c r="W43" i="5" s="1"/>
  <c r="W44" i="5" s="1"/>
  <c r="W45" i="5" s="1"/>
  <c r="W46" i="5" s="1"/>
  <c r="W47" i="5" s="1"/>
  <c r="W48" i="5" s="1"/>
  <c r="W49" i="5" s="1"/>
  <c r="W50" i="5" s="1"/>
  <c r="W51" i="5" s="1"/>
  <c r="W52" i="5" s="1"/>
  <c r="W53" i="5" s="1"/>
  <c r="U38" i="5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S38" i="5"/>
  <c r="S39" i="5" s="1"/>
  <c r="S40" i="5" s="1"/>
  <c r="S41" i="5" s="1"/>
  <c r="S42" i="5" s="1"/>
  <c r="S43" i="5" s="1"/>
  <c r="S44" i="5" s="1"/>
  <c r="S45" i="5" s="1"/>
  <c r="S46" i="5" s="1"/>
  <c r="S47" i="5" s="1"/>
  <c r="S48" i="5" s="1"/>
  <c r="S49" i="5" s="1"/>
  <c r="S50" i="5" s="1"/>
  <c r="S51" i="5" s="1"/>
  <c r="S52" i="5" s="1"/>
  <c r="S53" i="5" s="1"/>
  <c r="Q38" i="5"/>
  <c r="Q39" i="5" s="1"/>
  <c r="Q40" i="5" s="1"/>
  <c r="Q41" i="5" s="1"/>
  <c r="Q42" i="5" s="1"/>
  <c r="Q43" i="5" s="1"/>
  <c r="Q44" i="5" s="1"/>
  <c r="Q45" i="5" s="1"/>
  <c r="Q46" i="5" s="1"/>
  <c r="Q47" i="5" s="1"/>
  <c r="Q48" i="5" s="1"/>
  <c r="Q49" i="5" s="1"/>
  <c r="Q50" i="5" s="1"/>
  <c r="Q51" i="5" s="1"/>
  <c r="Q52" i="5" s="1"/>
  <c r="Q53" i="5" s="1"/>
  <c r="O38" i="5"/>
  <c r="O39" i="5" s="1"/>
  <c r="O40" i="5" s="1"/>
  <c r="O41" i="5" s="1"/>
  <c r="O42" i="5" s="1"/>
  <c r="O43" i="5" s="1"/>
  <c r="O44" i="5" s="1"/>
  <c r="O45" i="5" s="1"/>
  <c r="O46" i="5" s="1"/>
  <c r="O47" i="5" s="1"/>
  <c r="O48" i="5" s="1"/>
  <c r="O49" i="5" s="1"/>
  <c r="O50" i="5" s="1"/>
  <c r="O51" i="5" s="1"/>
  <c r="O52" i="5" s="1"/>
  <c r="O53" i="5" s="1"/>
  <c r="M38" i="5"/>
  <c r="M39" i="5" s="1"/>
  <c r="M40" i="5" s="1"/>
  <c r="M41" i="5" s="1"/>
  <c r="M42" i="5" s="1"/>
  <c r="M43" i="5" s="1"/>
  <c r="M44" i="5" s="1"/>
  <c r="M45" i="5" s="1"/>
  <c r="M46" i="5" s="1"/>
  <c r="M47" i="5" s="1"/>
  <c r="M48" i="5" s="1"/>
  <c r="M49" i="5" s="1"/>
  <c r="M50" i="5" s="1"/>
  <c r="M51" i="5" s="1"/>
  <c r="M52" i="5" s="1"/>
  <c r="M53" i="5" s="1"/>
  <c r="K38" i="5"/>
  <c r="K39" i="5" s="1"/>
  <c r="K40" i="5" s="1"/>
  <c r="K41" i="5" s="1"/>
  <c r="K42" i="5" s="1"/>
  <c r="K43" i="5" s="1"/>
  <c r="K44" i="5" s="1"/>
  <c r="K45" i="5" s="1"/>
  <c r="K46" i="5" s="1"/>
  <c r="K47" i="5" s="1"/>
  <c r="K48" i="5" s="1"/>
  <c r="K49" i="5" s="1"/>
  <c r="K50" i="5" s="1"/>
  <c r="K51" i="5" s="1"/>
  <c r="K52" i="5" s="1"/>
  <c r="K53" i="5" s="1"/>
  <c r="I38" i="5"/>
  <c r="I39" i="5" s="1"/>
  <c r="I40" i="5" s="1"/>
  <c r="I41" i="5" s="1"/>
  <c r="I42" i="5" s="1"/>
  <c r="I43" i="5" s="1"/>
  <c r="I44" i="5" s="1"/>
  <c r="I45" i="5" s="1"/>
  <c r="I46" i="5" s="1"/>
  <c r="I47" i="5" s="1"/>
  <c r="I48" i="5" s="1"/>
  <c r="I49" i="5" s="1"/>
  <c r="I50" i="5" s="1"/>
  <c r="I51" i="5" s="1"/>
  <c r="I52" i="5" s="1"/>
  <c r="I53" i="5" s="1"/>
  <c r="G38" i="5"/>
  <c r="G39" i="5" s="1"/>
  <c r="G40" i="5" s="1"/>
  <c r="G41" i="5" s="1"/>
  <c r="G42" i="5" s="1"/>
  <c r="G43" i="5" s="1"/>
  <c r="G44" i="5" s="1"/>
  <c r="G45" i="5" s="1"/>
  <c r="G46" i="5" s="1"/>
  <c r="G47" i="5" s="1"/>
  <c r="G48" i="5" s="1"/>
  <c r="G49" i="5" s="1"/>
  <c r="G50" i="5" s="1"/>
  <c r="G51" i="5" s="1"/>
  <c r="G52" i="5" s="1"/>
  <c r="G53" i="5" s="1"/>
  <c r="E38" i="5"/>
  <c r="E39" i="5" s="1"/>
  <c r="E40" i="5" s="1"/>
  <c r="E41" i="5" s="1"/>
  <c r="E42" i="5" s="1"/>
  <c r="E43" i="5" s="1"/>
  <c r="E44" i="5" s="1"/>
  <c r="E45" i="5" s="1"/>
  <c r="E46" i="5" s="1"/>
  <c r="E47" i="5" s="1"/>
  <c r="E48" i="5" s="1"/>
  <c r="E49" i="5" s="1"/>
  <c r="E50" i="5" s="1"/>
  <c r="E51" i="5" s="1"/>
  <c r="E52" i="5" s="1"/>
  <c r="E53" i="5" s="1"/>
  <c r="C38" i="5"/>
  <c r="C39" i="5" s="1"/>
  <c r="C40" i="5" s="1"/>
  <c r="C41" i="5" s="1"/>
  <c r="C42" i="5" s="1"/>
  <c r="C43" i="5" s="1"/>
  <c r="C44" i="5" s="1"/>
  <c r="C45" i="5" s="1"/>
  <c r="C46" i="5" s="1"/>
  <c r="C47" i="5" s="1"/>
  <c r="C48" i="5" s="1"/>
  <c r="C49" i="5" s="1"/>
  <c r="C50" i="5" s="1"/>
  <c r="C51" i="5" s="1"/>
  <c r="C52" i="5" s="1"/>
  <c r="C53" i="5" s="1"/>
  <c r="P34" i="5"/>
  <c r="N34" i="5"/>
  <c r="L34" i="5"/>
  <c r="J34" i="5"/>
  <c r="B34" i="5"/>
  <c r="P33" i="5"/>
  <c r="N33" i="5"/>
  <c r="L33" i="5"/>
  <c r="J33" i="5"/>
  <c r="B33" i="5"/>
  <c r="P32" i="5"/>
  <c r="N32" i="5"/>
  <c r="L32" i="5"/>
  <c r="J32" i="5"/>
  <c r="B32" i="5"/>
  <c r="P31" i="5"/>
  <c r="N31" i="5"/>
  <c r="L31" i="5"/>
  <c r="J31" i="5"/>
  <c r="B31" i="5"/>
  <c r="P30" i="5"/>
  <c r="N30" i="5"/>
  <c r="L30" i="5"/>
  <c r="J30" i="5"/>
  <c r="B30" i="5"/>
  <c r="P29" i="5"/>
  <c r="N29" i="5"/>
  <c r="L29" i="5"/>
  <c r="J29" i="5"/>
  <c r="B29" i="5"/>
  <c r="P28" i="5"/>
  <c r="N28" i="5"/>
  <c r="L28" i="5"/>
  <c r="J28" i="5"/>
  <c r="B28" i="5"/>
  <c r="P27" i="5"/>
  <c r="N27" i="5"/>
  <c r="O27" i="5" s="1"/>
  <c r="L27" i="5"/>
  <c r="J27" i="5"/>
  <c r="B27" i="5"/>
  <c r="P26" i="5"/>
  <c r="N26" i="5"/>
  <c r="L26" i="5"/>
  <c r="J26" i="5"/>
  <c r="B26" i="5"/>
  <c r="P25" i="5"/>
  <c r="N25" i="5"/>
  <c r="O25" i="5" s="1"/>
  <c r="L25" i="5"/>
  <c r="J25" i="5"/>
  <c r="B25" i="5"/>
  <c r="P24" i="5"/>
  <c r="N24" i="5"/>
  <c r="L24" i="5"/>
  <c r="J24" i="5"/>
  <c r="B24" i="5"/>
  <c r="P23" i="5"/>
  <c r="N23" i="5"/>
  <c r="O23" i="5" s="1"/>
  <c r="L23" i="5"/>
  <c r="J23" i="5"/>
  <c r="B23" i="5"/>
  <c r="P22" i="5"/>
  <c r="N22" i="5"/>
  <c r="L22" i="5"/>
  <c r="J22" i="5"/>
  <c r="B22" i="5"/>
  <c r="P21" i="5"/>
  <c r="N21" i="5"/>
  <c r="L21" i="5"/>
  <c r="J21" i="5"/>
  <c r="B21" i="5"/>
  <c r="P20" i="5"/>
  <c r="N20" i="5"/>
  <c r="L20" i="5"/>
  <c r="J20" i="5"/>
  <c r="B20" i="5"/>
  <c r="P19" i="5"/>
  <c r="N19" i="5"/>
  <c r="O19" i="5" s="1"/>
  <c r="L19" i="5"/>
  <c r="J19" i="5"/>
  <c r="B19" i="5"/>
  <c r="P18" i="5"/>
  <c r="N18" i="5"/>
  <c r="L18" i="5"/>
  <c r="J18" i="5"/>
  <c r="C11" i="5"/>
  <c r="E11" i="5" s="1"/>
  <c r="E10" i="5"/>
  <c r="C10" i="5"/>
  <c r="E9" i="5"/>
  <c r="E8" i="5"/>
  <c r="K6" i="5"/>
  <c r="I28" i="5" s="1"/>
  <c r="AI38" i="4"/>
  <c r="AI39" i="4" s="1"/>
  <c r="AI40" i="4" s="1"/>
  <c r="AI41" i="4" s="1"/>
  <c r="AI42" i="4" s="1"/>
  <c r="AI43" i="4" s="1"/>
  <c r="AI44" i="4" s="1"/>
  <c r="AI45" i="4" s="1"/>
  <c r="AI46" i="4" s="1"/>
  <c r="AI47" i="4" s="1"/>
  <c r="AI48" i="4" s="1"/>
  <c r="AI49" i="4" s="1"/>
  <c r="AI50" i="4" s="1"/>
  <c r="AI51" i="4" s="1"/>
  <c r="AI52" i="4" s="1"/>
  <c r="AI53" i="4" s="1"/>
  <c r="AG38" i="4"/>
  <c r="AG39" i="4" s="1"/>
  <c r="AG40" i="4" s="1"/>
  <c r="AG41" i="4" s="1"/>
  <c r="AG42" i="4" s="1"/>
  <c r="AG43" i="4" s="1"/>
  <c r="AG44" i="4" s="1"/>
  <c r="AG45" i="4" s="1"/>
  <c r="AG46" i="4" s="1"/>
  <c r="AG47" i="4" s="1"/>
  <c r="AG48" i="4" s="1"/>
  <c r="AG49" i="4" s="1"/>
  <c r="AG50" i="4" s="1"/>
  <c r="AG51" i="4" s="1"/>
  <c r="AG52" i="4" s="1"/>
  <c r="AG53" i="4" s="1"/>
  <c r="AE38" i="4"/>
  <c r="AE39" i="4" s="1"/>
  <c r="AE40" i="4" s="1"/>
  <c r="AE41" i="4" s="1"/>
  <c r="AE42" i="4" s="1"/>
  <c r="AE43" i="4" s="1"/>
  <c r="AE44" i="4" s="1"/>
  <c r="AE45" i="4" s="1"/>
  <c r="AE46" i="4" s="1"/>
  <c r="AE47" i="4" s="1"/>
  <c r="AE48" i="4" s="1"/>
  <c r="AE49" i="4" s="1"/>
  <c r="AE50" i="4" s="1"/>
  <c r="AE51" i="4" s="1"/>
  <c r="AE52" i="4" s="1"/>
  <c r="AE53" i="4" s="1"/>
  <c r="AC38" i="4"/>
  <c r="AC39" i="4" s="1"/>
  <c r="AC40" i="4" s="1"/>
  <c r="AC41" i="4" s="1"/>
  <c r="AC42" i="4" s="1"/>
  <c r="AC43" i="4" s="1"/>
  <c r="AC44" i="4" s="1"/>
  <c r="AC45" i="4" s="1"/>
  <c r="AC46" i="4" s="1"/>
  <c r="AC47" i="4" s="1"/>
  <c r="AC48" i="4" s="1"/>
  <c r="AC49" i="4" s="1"/>
  <c r="AC50" i="4" s="1"/>
  <c r="AC51" i="4" s="1"/>
  <c r="AC52" i="4" s="1"/>
  <c r="AC53" i="4" s="1"/>
  <c r="AA38" i="4"/>
  <c r="AA39" i="4" s="1"/>
  <c r="AA40" i="4" s="1"/>
  <c r="AA41" i="4" s="1"/>
  <c r="AA42" i="4" s="1"/>
  <c r="AA43" i="4" s="1"/>
  <c r="AA44" i="4" s="1"/>
  <c r="AA45" i="4" s="1"/>
  <c r="AA46" i="4" s="1"/>
  <c r="AA47" i="4" s="1"/>
  <c r="AA48" i="4" s="1"/>
  <c r="AA49" i="4" s="1"/>
  <c r="AA50" i="4" s="1"/>
  <c r="AA51" i="4" s="1"/>
  <c r="AA52" i="4" s="1"/>
  <c r="AA53" i="4" s="1"/>
  <c r="Y38" i="4"/>
  <c r="Y39" i="4" s="1"/>
  <c r="Y40" i="4" s="1"/>
  <c r="Y41" i="4" s="1"/>
  <c r="Y42" i="4" s="1"/>
  <c r="Y43" i="4" s="1"/>
  <c r="Y44" i="4" s="1"/>
  <c r="Y45" i="4" s="1"/>
  <c r="Y46" i="4" s="1"/>
  <c r="Y47" i="4" s="1"/>
  <c r="Y48" i="4" s="1"/>
  <c r="Y49" i="4" s="1"/>
  <c r="Y50" i="4" s="1"/>
  <c r="Y51" i="4" s="1"/>
  <c r="Y52" i="4" s="1"/>
  <c r="Y53" i="4" s="1"/>
  <c r="W38" i="4"/>
  <c r="W39" i="4" s="1"/>
  <c r="W40" i="4" s="1"/>
  <c r="W41" i="4" s="1"/>
  <c r="W42" i="4" s="1"/>
  <c r="W43" i="4" s="1"/>
  <c r="W44" i="4" s="1"/>
  <c r="W45" i="4" s="1"/>
  <c r="W46" i="4" s="1"/>
  <c r="W47" i="4" s="1"/>
  <c r="W48" i="4" s="1"/>
  <c r="W49" i="4" s="1"/>
  <c r="W50" i="4" s="1"/>
  <c r="W51" i="4" s="1"/>
  <c r="W52" i="4" s="1"/>
  <c r="W53" i="4" s="1"/>
  <c r="U38" i="4"/>
  <c r="U39" i="4" s="1"/>
  <c r="U40" i="4" s="1"/>
  <c r="U41" i="4" s="1"/>
  <c r="U42" i="4" s="1"/>
  <c r="U43" i="4" s="1"/>
  <c r="U44" i="4" s="1"/>
  <c r="U45" i="4" s="1"/>
  <c r="U46" i="4" s="1"/>
  <c r="U47" i="4" s="1"/>
  <c r="U48" i="4" s="1"/>
  <c r="U49" i="4" s="1"/>
  <c r="U50" i="4" s="1"/>
  <c r="U51" i="4" s="1"/>
  <c r="U52" i="4" s="1"/>
  <c r="U53" i="4" s="1"/>
  <c r="S38" i="4"/>
  <c r="S39" i="4" s="1"/>
  <c r="S40" i="4" s="1"/>
  <c r="S41" i="4" s="1"/>
  <c r="S42" i="4" s="1"/>
  <c r="S43" i="4" s="1"/>
  <c r="S44" i="4" s="1"/>
  <c r="S45" i="4" s="1"/>
  <c r="S46" i="4" s="1"/>
  <c r="S47" i="4" s="1"/>
  <c r="S48" i="4" s="1"/>
  <c r="S49" i="4" s="1"/>
  <c r="S50" i="4" s="1"/>
  <c r="S51" i="4" s="1"/>
  <c r="S52" i="4" s="1"/>
  <c r="S53" i="4" s="1"/>
  <c r="Q38" i="4"/>
  <c r="Q39" i="4" s="1"/>
  <c r="Q40" i="4" s="1"/>
  <c r="Q41" i="4" s="1"/>
  <c r="Q42" i="4" s="1"/>
  <c r="Q43" i="4" s="1"/>
  <c r="Q44" i="4" s="1"/>
  <c r="Q45" i="4" s="1"/>
  <c r="Q46" i="4" s="1"/>
  <c r="Q47" i="4" s="1"/>
  <c r="Q48" i="4" s="1"/>
  <c r="Q49" i="4" s="1"/>
  <c r="Q50" i="4" s="1"/>
  <c r="Q51" i="4" s="1"/>
  <c r="Q52" i="4" s="1"/>
  <c r="Q53" i="4" s="1"/>
  <c r="O38" i="4"/>
  <c r="O39" i="4" s="1"/>
  <c r="O40" i="4" s="1"/>
  <c r="O41" i="4" s="1"/>
  <c r="O42" i="4" s="1"/>
  <c r="O43" i="4" s="1"/>
  <c r="O44" i="4" s="1"/>
  <c r="O45" i="4" s="1"/>
  <c r="O46" i="4" s="1"/>
  <c r="O47" i="4" s="1"/>
  <c r="O48" i="4" s="1"/>
  <c r="O49" i="4" s="1"/>
  <c r="O50" i="4" s="1"/>
  <c r="O51" i="4" s="1"/>
  <c r="O52" i="4" s="1"/>
  <c r="O53" i="4" s="1"/>
  <c r="M38" i="4"/>
  <c r="M39" i="4" s="1"/>
  <c r="M40" i="4" s="1"/>
  <c r="M41" i="4" s="1"/>
  <c r="M42" i="4" s="1"/>
  <c r="M43" i="4" s="1"/>
  <c r="M44" i="4" s="1"/>
  <c r="M45" i="4" s="1"/>
  <c r="M46" i="4" s="1"/>
  <c r="M47" i="4" s="1"/>
  <c r="M48" i="4" s="1"/>
  <c r="M49" i="4" s="1"/>
  <c r="M50" i="4" s="1"/>
  <c r="M51" i="4" s="1"/>
  <c r="M52" i="4" s="1"/>
  <c r="M53" i="4" s="1"/>
  <c r="K38" i="4"/>
  <c r="K39" i="4" s="1"/>
  <c r="K40" i="4" s="1"/>
  <c r="K41" i="4" s="1"/>
  <c r="K42" i="4" s="1"/>
  <c r="K43" i="4" s="1"/>
  <c r="K44" i="4" s="1"/>
  <c r="K45" i="4" s="1"/>
  <c r="K46" i="4" s="1"/>
  <c r="K47" i="4" s="1"/>
  <c r="K48" i="4" s="1"/>
  <c r="K49" i="4" s="1"/>
  <c r="K50" i="4" s="1"/>
  <c r="K51" i="4" s="1"/>
  <c r="K52" i="4" s="1"/>
  <c r="K53" i="4" s="1"/>
  <c r="I38" i="4"/>
  <c r="I39" i="4" s="1"/>
  <c r="I40" i="4" s="1"/>
  <c r="I41" i="4" s="1"/>
  <c r="I42" i="4" s="1"/>
  <c r="I43" i="4" s="1"/>
  <c r="I44" i="4" s="1"/>
  <c r="I45" i="4" s="1"/>
  <c r="I46" i="4" s="1"/>
  <c r="I47" i="4" s="1"/>
  <c r="I48" i="4" s="1"/>
  <c r="I49" i="4" s="1"/>
  <c r="I50" i="4" s="1"/>
  <c r="I51" i="4" s="1"/>
  <c r="I52" i="4" s="1"/>
  <c r="I53" i="4" s="1"/>
  <c r="G38" i="4"/>
  <c r="G39" i="4" s="1"/>
  <c r="G40" i="4" s="1"/>
  <c r="G41" i="4" s="1"/>
  <c r="G42" i="4" s="1"/>
  <c r="G43" i="4" s="1"/>
  <c r="G44" i="4" s="1"/>
  <c r="G45" i="4" s="1"/>
  <c r="G46" i="4" s="1"/>
  <c r="G47" i="4" s="1"/>
  <c r="G48" i="4" s="1"/>
  <c r="G49" i="4" s="1"/>
  <c r="G50" i="4" s="1"/>
  <c r="G51" i="4" s="1"/>
  <c r="G52" i="4" s="1"/>
  <c r="G53" i="4" s="1"/>
  <c r="E38" i="4"/>
  <c r="E39" i="4" s="1"/>
  <c r="E40" i="4" s="1"/>
  <c r="E41" i="4" s="1"/>
  <c r="E42" i="4" s="1"/>
  <c r="E43" i="4" s="1"/>
  <c r="E44" i="4" s="1"/>
  <c r="E45" i="4" s="1"/>
  <c r="E46" i="4" s="1"/>
  <c r="E47" i="4" s="1"/>
  <c r="E48" i="4" s="1"/>
  <c r="E49" i="4" s="1"/>
  <c r="E50" i="4" s="1"/>
  <c r="E51" i="4" s="1"/>
  <c r="E52" i="4" s="1"/>
  <c r="E53" i="4" s="1"/>
  <c r="C40" i="4"/>
  <c r="C41" i="4" s="1"/>
  <c r="C42" i="4" s="1"/>
  <c r="C43" i="4" s="1"/>
  <c r="C44" i="4" s="1"/>
  <c r="C45" i="4" s="1"/>
  <c r="C46" i="4" s="1"/>
  <c r="C47" i="4" s="1"/>
  <c r="C48" i="4" s="1"/>
  <c r="C49" i="4" s="1"/>
  <c r="C50" i="4" s="1"/>
  <c r="C51" i="4" s="1"/>
  <c r="C52" i="4" s="1"/>
  <c r="C53" i="4" s="1"/>
  <c r="P34" i="4"/>
  <c r="N34" i="4"/>
  <c r="L34" i="4"/>
  <c r="J34" i="4"/>
  <c r="B34" i="4"/>
  <c r="P33" i="4"/>
  <c r="N33" i="4"/>
  <c r="L33" i="4"/>
  <c r="J33" i="4"/>
  <c r="B33" i="4"/>
  <c r="P32" i="4"/>
  <c r="N32" i="4"/>
  <c r="L32" i="4"/>
  <c r="J32" i="4"/>
  <c r="B32" i="4"/>
  <c r="P31" i="4"/>
  <c r="N31" i="4"/>
  <c r="L31" i="4"/>
  <c r="J31" i="4"/>
  <c r="B31" i="4"/>
  <c r="P30" i="4"/>
  <c r="N30" i="4"/>
  <c r="L30" i="4"/>
  <c r="J30" i="4"/>
  <c r="B30" i="4"/>
  <c r="P29" i="4"/>
  <c r="N29" i="4"/>
  <c r="L29" i="4"/>
  <c r="J29" i="4"/>
  <c r="B29" i="4"/>
  <c r="P28" i="4"/>
  <c r="N28" i="4"/>
  <c r="L28" i="4"/>
  <c r="J28" i="4"/>
  <c r="B28" i="4"/>
  <c r="P27" i="4"/>
  <c r="N27" i="4"/>
  <c r="L27" i="4"/>
  <c r="J27" i="4"/>
  <c r="B27" i="4"/>
  <c r="P26" i="4"/>
  <c r="N26" i="4"/>
  <c r="L26" i="4"/>
  <c r="J26" i="4"/>
  <c r="B26" i="4"/>
  <c r="P25" i="4"/>
  <c r="N25" i="4"/>
  <c r="O25" i="4" s="1"/>
  <c r="L25" i="4"/>
  <c r="J25" i="4"/>
  <c r="B25" i="4"/>
  <c r="P24" i="4"/>
  <c r="N24" i="4"/>
  <c r="L24" i="4"/>
  <c r="J24" i="4"/>
  <c r="B24" i="4"/>
  <c r="P23" i="4"/>
  <c r="N23" i="4"/>
  <c r="O23" i="4" s="1"/>
  <c r="L23" i="4"/>
  <c r="J23" i="4"/>
  <c r="B23" i="4"/>
  <c r="P22" i="4"/>
  <c r="N22" i="4"/>
  <c r="L22" i="4"/>
  <c r="J22" i="4"/>
  <c r="B22" i="4"/>
  <c r="P21" i="4"/>
  <c r="N21" i="4"/>
  <c r="O21" i="4" s="1"/>
  <c r="L21" i="4"/>
  <c r="J21" i="4"/>
  <c r="B21" i="4"/>
  <c r="P20" i="4"/>
  <c r="N20" i="4"/>
  <c r="L20" i="4"/>
  <c r="J20" i="4"/>
  <c r="B20" i="4"/>
  <c r="P19" i="4"/>
  <c r="N19" i="4"/>
  <c r="L19" i="4"/>
  <c r="J19" i="4"/>
  <c r="B19" i="4"/>
  <c r="P18" i="4"/>
  <c r="N18" i="4"/>
  <c r="L18" i="4"/>
  <c r="J18" i="4"/>
  <c r="C11" i="4"/>
  <c r="E11" i="4" s="1"/>
  <c r="E10" i="4"/>
  <c r="C10" i="4"/>
  <c r="E9" i="4"/>
  <c r="D26" i="4" s="1"/>
  <c r="E8" i="4"/>
  <c r="C24" i="4" s="1"/>
  <c r="K6" i="4"/>
  <c r="I30" i="4" s="1"/>
  <c r="K6" i="1"/>
  <c r="T104" i="12" l="1"/>
  <c r="U104" i="12"/>
  <c r="V104" i="12"/>
  <c r="W104" i="12"/>
  <c r="X104" i="12"/>
  <c r="Y104" i="12"/>
  <c r="Z104" i="12"/>
  <c r="Y88" i="12"/>
  <c r="AB88" i="12"/>
  <c r="AI88" i="12"/>
  <c r="T88" i="12"/>
  <c r="AA88" i="12"/>
  <c r="W88" i="12"/>
  <c r="V88" i="12"/>
  <c r="W98" i="9"/>
  <c r="AD98" i="9"/>
  <c r="AB98" i="9"/>
  <c r="AG98" i="9"/>
  <c r="AI98" i="9"/>
  <c r="AA98" i="9"/>
  <c r="AH98" i="9"/>
  <c r="T114" i="9"/>
  <c r="AB114" i="9"/>
  <c r="V114" i="9"/>
  <c r="W114" i="9"/>
  <c r="X114" i="9"/>
  <c r="Z114" i="9"/>
  <c r="AG114" i="9"/>
  <c r="AF97" i="9"/>
  <c r="AG97" i="9"/>
  <c r="AD97" i="9"/>
  <c r="W97" i="9"/>
  <c r="AC97" i="9"/>
  <c r="AE97" i="9"/>
  <c r="AI97" i="9"/>
  <c r="AG117" i="8"/>
  <c r="Y91" i="9"/>
  <c r="AE124" i="8"/>
  <c r="AE100" i="8"/>
  <c r="AE118" i="8"/>
  <c r="AD95" i="9"/>
  <c r="Y117" i="8"/>
  <c r="AF92" i="10"/>
  <c r="AI90" i="10"/>
  <c r="Y123" i="8"/>
  <c r="U102" i="8"/>
  <c r="AF123" i="8"/>
  <c r="Z118" i="9"/>
  <c r="Z95" i="10"/>
  <c r="Z86" i="10"/>
  <c r="Y118" i="9"/>
  <c r="AC95" i="9"/>
  <c r="AA95" i="10"/>
  <c r="Y100" i="10"/>
  <c r="U86" i="10"/>
  <c r="AA111" i="8"/>
  <c r="Z120" i="10"/>
  <c r="Z125" i="8"/>
  <c r="AF109" i="8"/>
  <c r="AA123" i="8"/>
  <c r="W118" i="9"/>
  <c r="T118" i="9"/>
  <c r="Y95" i="9"/>
  <c r="AE95" i="9"/>
  <c r="R35" i="9"/>
  <c r="AB95" i="10"/>
  <c r="AH95" i="10"/>
  <c r="T100" i="10"/>
  <c r="V100" i="10"/>
  <c r="AD86" i="10"/>
  <c r="Y86" i="10"/>
  <c r="AI124" i="11"/>
  <c r="Y117" i="12"/>
  <c r="Y105" i="13"/>
  <c r="AG92" i="12"/>
  <c r="AB105" i="13"/>
  <c r="AI122" i="13"/>
  <c r="AB111" i="8"/>
  <c r="V124" i="8"/>
  <c r="U116" i="8"/>
  <c r="Y100" i="8"/>
  <c r="U117" i="8"/>
  <c r="AC117" i="8"/>
  <c r="U91" i="9"/>
  <c r="AH102" i="10"/>
  <c r="W111" i="8"/>
  <c r="AI111" i="8"/>
  <c r="AA124" i="8"/>
  <c r="AI124" i="8"/>
  <c r="AA116" i="8"/>
  <c r="AI116" i="8"/>
  <c r="AA100" i="8"/>
  <c r="AI100" i="8"/>
  <c r="W117" i="8"/>
  <c r="AA117" i="8"/>
  <c r="AE117" i="8"/>
  <c r="AI117" i="8"/>
  <c r="AF118" i="8"/>
  <c r="AB91" i="9"/>
  <c r="T91" i="9"/>
  <c r="R47" i="9"/>
  <c r="R31" i="9"/>
  <c r="AD102" i="10"/>
  <c r="Z111" i="10"/>
  <c r="AB92" i="10"/>
  <c r="Y90" i="10"/>
  <c r="W108" i="10"/>
  <c r="AG108" i="8"/>
  <c r="AH125" i="8"/>
  <c r="Y122" i="8"/>
  <c r="AH123" i="8"/>
  <c r="AD123" i="8"/>
  <c r="AG123" i="8"/>
  <c r="V118" i="9"/>
  <c r="X118" i="9"/>
  <c r="AB118" i="9"/>
  <c r="U118" i="9"/>
  <c r="AI95" i="9"/>
  <c r="W95" i="9"/>
  <c r="AG95" i="9"/>
  <c r="AB95" i="9"/>
  <c r="R48" i="9"/>
  <c r="AG95" i="10"/>
  <c r="AF95" i="10"/>
  <c r="AE95" i="10"/>
  <c r="V95" i="10"/>
  <c r="W100" i="10"/>
  <c r="AE100" i="10"/>
  <c r="Z100" i="10"/>
  <c r="U100" i="10"/>
  <c r="T86" i="10"/>
  <c r="AH86" i="10"/>
  <c r="V86" i="10"/>
  <c r="X86" i="10"/>
  <c r="AC124" i="11"/>
  <c r="AG124" i="11"/>
  <c r="V92" i="12"/>
  <c r="T105" i="13"/>
  <c r="AD105" i="13"/>
  <c r="AB122" i="13"/>
  <c r="Y105" i="12"/>
  <c r="R53" i="8"/>
  <c r="V118" i="8"/>
  <c r="X118" i="8"/>
  <c r="V91" i="9"/>
  <c r="AE91" i="9"/>
  <c r="W91" i="9"/>
  <c r="X91" i="9"/>
  <c r="AF102" i="10"/>
  <c r="AI102" i="10"/>
  <c r="AH111" i="10"/>
  <c r="AF111" i="10"/>
  <c r="Z92" i="10"/>
  <c r="V92" i="10"/>
  <c r="AH90" i="10"/>
  <c r="AD90" i="10"/>
  <c r="AG103" i="12"/>
  <c r="Y102" i="8"/>
  <c r="V108" i="8"/>
  <c r="V125" i="8"/>
  <c r="AD125" i="8"/>
  <c r="X109" i="8"/>
  <c r="T122" i="8"/>
  <c r="Z123" i="8"/>
  <c r="AE123" i="8"/>
  <c r="AC123" i="8"/>
  <c r="AB123" i="8"/>
  <c r="AF118" i="9"/>
  <c r="AH118" i="9"/>
  <c r="AI118" i="9"/>
  <c r="AA118" i="9"/>
  <c r="AD118" i="9"/>
  <c r="AE118" i="9"/>
  <c r="AC118" i="9"/>
  <c r="R53" i="9"/>
  <c r="AF95" i="9"/>
  <c r="AH95" i="9"/>
  <c r="Z95" i="9"/>
  <c r="U95" i="9"/>
  <c r="V95" i="9"/>
  <c r="X95" i="9"/>
  <c r="AA95" i="9"/>
  <c r="W95" i="10"/>
  <c r="AC95" i="10"/>
  <c r="U95" i="10"/>
  <c r="T95" i="10"/>
  <c r="X95" i="10"/>
  <c r="Y95" i="10"/>
  <c r="AD95" i="10"/>
  <c r="AB100" i="10"/>
  <c r="X100" i="10"/>
  <c r="AF100" i="10"/>
  <c r="AH100" i="10"/>
  <c r="AA100" i="10"/>
  <c r="AG100" i="10"/>
  <c r="AC100" i="10"/>
  <c r="W86" i="10"/>
  <c r="AB86" i="10"/>
  <c r="AA86" i="10"/>
  <c r="AE86" i="10"/>
  <c r="AI86" i="10"/>
  <c r="AC86" i="10"/>
  <c r="AF86" i="10"/>
  <c r="U124" i="11"/>
  <c r="AD124" i="11"/>
  <c r="AF124" i="11"/>
  <c r="AH124" i="11"/>
  <c r="R49" i="12"/>
  <c r="AE92" i="12"/>
  <c r="AC92" i="12"/>
  <c r="Z105" i="13"/>
  <c r="W105" i="13"/>
  <c r="AC105" i="13"/>
  <c r="AF105" i="13"/>
  <c r="AG122" i="13"/>
  <c r="AD122" i="13"/>
  <c r="W120" i="10"/>
  <c r="AC108" i="10"/>
  <c r="R42" i="9"/>
  <c r="Z102" i="10"/>
  <c r="AG102" i="10"/>
  <c r="AE102" i="10"/>
  <c r="AB102" i="10"/>
  <c r="U111" i="10"/>
  <c r="AI111" i="10"/>
  <c r="AE111" i="10"/>
  <c r="AG111" i="10"/>
  <c r="Z125" i="10"/>
  <c r="T120" i="10"/>
  <c r="Y120" i="10"/>
  <c r="U92" i="10"/>
  <c r="T92" i="10"/>
  <c r="X92" i="10"/>
  <c r="Y92" i="10"/>
  <c r="AB90" i="10"/>
  <c r="Z90" i="10"/>
  <c r="AE90" i="10"/>
  <c r="AF90" i="10"/>
  <c r="AA97" i="12"/>
  <c r="AH93" i="12"/>
  <c r="AA91" i="13"/>
  <c r="Z101" i="12"/>
  <c r="R53" i="12"/>
  <c r="W123" i="8"/>
  <c r="AA108" i="10"/>
  <c r="AI104" i="10"/>
  <c r="Y111" i="8"/>
  <c r="AF111" i="8"/>
  <c r="V111" i="8"/>
  <c r="AE111" i="8"/>
  <c r="T124" i="8"/>
  <c r="U124" i="8"/>
  <c r="AC124" i="8"/>
  <c r="AG124" i="8"/>
  <c r="V116" i="8"/>
  <c r="W116" i="8"/>
  <c r="AC116" i="8"/>
  <c r="AG116" i="8"/>
  <c r="X100" i="8"/>
  <c r="V100" i="8"/>
  <c r="AC100" i="8"/>
  <c r="AG100" i="8"/>
  <c r="T117" i="8"/>
  <c r="V117" i="8"/>
  <c r="X117" i="8"/>
  <c r="Z117" i="8"/>
  <c r="AB117" i="8"/>
  <c r="AD117" i="8"/>
  <c r="AF117" i="8"/>
  <c r="AB118" i="8"/>
  <c r="U118" i="8"/>
  <c r="AA118" i="8"/>
  <c r="AI118" i="8"/>
  <c r="AI91" i="9"/>
  <c r="Z91" i="9"/>
  <c r="AD91" i="9"/>
  <c r="AA91" i="9"/>
  <c r="AC91" i="9"/>
  <c r="AG91" i="9"/>
  <c r="AH91" i="9"/>
  <c r="Y102" i="10"/>
  <c r="X102" i="10"/>
  <c r="AC102" i="10"/>
  <c r="U102" i="10"/>
  <c r="V102" i="10"/>
  <c r="W102" i="10"/>
  <c r="AA102" i="10"/>
  <c r="V111" i="10"/>
  <c r="AC111" i="10"/>
  <c r="AD111" i="10"/>
  <c r="AA111" i="10"/>
  <c r="T111" i="10"/>
  <c r="W111" i="10"/>
  <c r="X111" i="10"/>
  <c r="T108" i="10"/>
  <c r="AA92" i="10"/>
  <c r="AH92" i="10"/>
  <c r="W92" i="10"/>
  <c r="AE92" i="10"/>
  <c r="AI92" i="10"/>
  <c r="AC92" i="10"/>
  <c r="AG92" i="10"/>
  <c r="AG90" i="10"/>
  <c r="V90" i="10"/>
  <c r="W90" i="10"/>
  <c r="AC90" i="10"/>
  <c r="T90" i="10"/>
  <c r="U90" i="10"/>
  <c r="AA90" i="10"/>
  <c r="R20" i="11"/>
  <c r="R58" i="12"/>
  <c r="V117" i="12"/>
  <c r="W101" i="12"/>
  <c r="W93" i="12"/>
  <c r="V115" i="12"/>
  <c r="AI118" i="13"/>
  <c r="Y116" i="13"/>
  <c r="AB97" i="13"/>
  <c r="Z108" i="10"/>
  <c r="T111" i="8"/>
  <c r="X111" i="8"/>
  <c r="AD111" i="8"/>
  <c r="AH111" i="8"/>
  <c r="U111" i="8"/>
  <c r="Z111" i="8"/>
  <c r="AC111" i="8"/>
  <c r="X124" i="8"/>
  <c r="W124" i="8"/>
  <c r="Z124" i="8"/>
  <c r="Y124" i="8"/>
  <c r="AB124" i="8"/>
  <c r="AD124" i="8"/>
  <c r="AF124" i="8"/>
  <c r="T116" i="8"/>
  <c r="Z116" i="8"/>
  <c r="Y116" i="8"/>
  <c r="X116" i="8"/>
  <c r="AB116" i="8"/>
  <c r="AD116" i="8"/>
  <c r="AF116" i="8"/>
  <c r="T100" i="8"/>
  <c r="W100" i="8"/>
  <c r="U100" i="8"/>
  <c r="Z100" i="8"/>
  <c r="AB100" i="8"/>
  <c r="AD100" i="8"/>
  <c r="AF100" i="8"/>
  <c r="W118" i="8"/>
  <c r="AD118" i="8"/>
  <c r="AH118" i="8"/>
  <c r="T118" i="8"/>
  <c r="Y118" i="8"/>
  <c r="AC118" i="8"/>
  <c r="AG118" i="8"/>
  <c r="W96" i="8"/>
  <c r="AG108" i="10"/>
  <c r="X108" i="10"/>
  <c r="V108" i="10"/>
  <c r="U117" i="12"/>
  <c r="AA117" i="12"/>
  <c r="V101" i="12"/>
  <c r="T101" i="12"/>
  <c r="Y115" i="12"/>
  <c r="AD118" i="13"/>
  <c r="AG97" i="13"/>
  <c r="AI108" i="10"/>
  <c r="AA104" i="10"/>
  <c r="Y108" i="10"/>
  <c r="AF108" i="10"/>
  <c r="AB108" i="10"/>
  <c r="U108" i="10"/>
  <c r="AD108" i="10"/>
  <c r="AE108" i="10"/>
  <c r="AH108" i="10"/>
  <c r="AD117" i="12"/>
  <c r="W117" i="12"/>
  <c r="Z117" i="12"/>
  <c r="T117" i="12"/>
  <c r="AG101" i="12"/>
  <c r="X101" i="12"/>
  <c r="AA101" i="12"/>
  <c r="U101" i="12"/>
  <c r="V93" i="12"/>
  <c r="AC93" i="12"/>
  <c r="AF115" i="12"/>
  <c r="T115" i="12"/>
  <c r="AB118" i="13"/>
  <c r="AG118" i="13"/>
  <c r="AD97" i="13"/>
  <c r="AI97" i="13"/>
  <c r="AD104" i="10"/>
  <c r="AE93" i="13"/>
  <c r="AD102" i="8"/>
  <c r="AE102" i="8"/>
  <c r="T108" i="8"/>
  <c r="AC108" i="8"/>
  <c r="T125" i="8"/>
  <c r="X125" i="8"/>
  <c r="AB125" i="8"/>
  <c r="AF125" i="8"/>
  <c r="T109" i="8"/>
  <c r="AB109" i="8"/>
  <c r="AC122" i="8"/>
  <c r="AF122" i="8"/>
  <c r="R55" i="9"/>
  <c r="AC120" i="10"/>
  <c r="AA120" i="10"/>
  <c r="V120" i="10"/>
  <c r="X120" i="10"/>
  <c r="W104" i="10"/>
  <c r="AG104" i="10"/>
  <c r="T124" i="11"/>
  <c r="AB124" i="11"/>
  <c r="V124" i="11"/>
  <c r="W124" i="11"/>
  <c r="X124" i="11"/>
  <c r="Y124" i="11"/>
  <c r="Z124" i="11"/>
  <c r="R34" i="12"/>
  <c r="X97" i="12"/>
  <c r="AD92" i="12"/>
  <c r="T92" i="12"/>
  <c r="AB92" i="12"/>
  <c r="AI92" i="12"/>
  <c r="X95" i="13"/>
  <c r="AF122" i="13"/>
  <c r="AH122" i="13"/>
  <c r="AC122" i="13"/>
  <c r="AE122" i="13"/>
  <c r="W93" i="13"/>
  <c r="AA116" i="13"/>
  <c r="AB93" i="13"/>
  <c r="AC93" i="13"/>
  <c r="X123" i="8"/>
  <c r="AC97" i="12"/>
  <c r="V97" i="12"/>
  <c r="AD93" i="12"/>
  <c r="Y93" i="12"/>
  <c r="AF93" i="12"/>
  <c r="AB93" i="12"/>
  <c r="T105" i="12"/>
  <c r="AB103" i="12"/>
  <c r="AD93" i="13"/>
  <c r="X117" i="12"/>
  <c r="AF117" i="12"/>
  <c r="AC117" i="12"/>
  <c r="AE117" i="12"/>
  <c r="AG117" i="12"/>
  <c r="AH117" i="12"/>
  <c r="AI117" i="12"/>
  <c r="AD101" i="12"/>
  <c r="AE101" i="12"/>
  <c r="Y101" i="12"/>
  <c r="AF101" i="12"/>
  <c r="AH101" i="12"/>
  <c r="AI101" i="12"/>
  <c r="AB101" i="12"/>
  <c r="Z115" i="12"/>
  <c r="W115" i="12"/>
  <c r="AA115" i="12"/>
  <c r="U115" i="12"/>
  <c r="W92" i="12"/>
  <c r="AF92" i="12"/>
  <c r="AH92" i="12"/>
  <c r="Z92" i="12"/>
  <c r="X92" i="12"/>
  <c r="Y92" i="12"/>
  <c r="AA92" i="12"/>
  <c r="AE118" i="13"/>
  <c r="AC118" i="13"/>
  <c r="AF118" i="13"/>
  <c r="AH118" i="13"/>
  <c r="V116" i="13"/>
  <c r="U116" i="13"/>
  <c r="X97" i="13"/>
  <c r="V97" i="13"/>
  <c r="AE97" i="13"/>
  <c r="AH97" i="13"/>
  <c r="AA105" i="13"/>
  <c r="AG105" i="13"/>
  <c r="AE105" i="13"/>
  <c r="AH105" i="13"/>
  <c r="AI105" i="13"/>
  <c r="U105" i="13"/>
  <c r="V105" i="13"/>
  <c r="AA122" i="13"/>
  <c r="X122" i="13"/>
  <c r="Y122" i="13"/>
  <c r="Z122" i="13"/>
  <c r="T122" i="13"/>
  <c r="U122" i="13"/>
  <c r="V122" i="13"/>
  <c r="U93" i="13"/>
  <c r="AH93" i="13"/>
  <c r="Y93" i="13"/>
  <c r="U120" i="10"/>
  <c r="AH120" i="10"/>
  <c r="AI120" i="10"/>
  <c r="AB120" i="10"/>
  <c r="AD120" i="10"/>
  <c r="AE120" i="10"/>
  <c r="AF120" i="10"/>
  <c r="X104" i="10"/>
  <c r="AF104" i="10"/>
  <c r="AC104" i="10"/>
  <c r="AH104" i="10"/>
  <c r="AI97" i="12"/>
  <c r="T97" i="12"/>
  <c r="W97" i="12"/>
  <c r="Y97" i="12"/>
  <c r="AA93" i="12"/>
  <c r="AI93" i="12"/>
  <c r="AE93" i="12"/>
  <c r="AG93" i="12"/>
  <c r="X93" i="12"/>
  <c r="Z93" i="12"/>
  <c r="T93" i="12"/>
  <c r="Z105" i="12"/>
  <c r="W105" i="12"/>
  <c r="AE103" i="12"/>
  <c r="AI103" i="12"/>
  <c r="W85" i="13"/>
  <c r="R39" i="9"/>
  <c r="AJ113" i="8"/>
  <c r="U46" i="8" s="1"/>
  <c r="V46" i="8" s="1"/>
  <c r="AB105" i="12"/>
  <c r="V105" i="12"/>
  <c r="X105" i="12"/>
  <c r="U105" i="12"/>
  <c r="AC103" i="12"/>
  <c r="AD103" i="12"/>
  <c r="AF103" i="12"/>
  <c r="AH103" i="12"/>
  <c r="U111" i="13"/>
  <c r="AF116" i="13"/>
  <c r="W116" i="13"/>
  <c r="Z116" i="13"/>
  <c r="T116" i="13"/>
  <c r="W111" i="13"/>
  <c r="AI123" i="8"/>
  <c r="V123" i="8"/>
  <c r="U123" i="8"/>
  <c r="X115" i="12"/>
  <c r="AD115" i="12"/>
  <c r="AH115" i="12"/>
  <c r="AE115" i="12"/>
  <c r="AG115" i="12"/>
  <c r="AI115" i="12"/>
  <c r="AB115" i="12"/>
  <c r="W118" i="13"/>
  <c r="T118" i="13"/>
  <c r="U118" i="13"/>
  <c r="V118" i="13"/>
  <c r="X118" i="13"/>
  <c r="Y118" i="13"/>
  <c r="Z118" i="13"/>
  <c r="AE116" i="13"/>
  <c r="AG116" i="13"/>
  <c r="X116" i="13"/>
  <c r="AD116" i="13"/>
  <c r="AH116" i="13"/>
  <c r="AI116" i="13"/>
  <c r="AB116" i="13"/>
  <c r="T97" i="13"/>
  <c r="U97" i="13"/>
  <c r="AF97" i="13"/>
  <c r="AC97" i="13"/>
  <c r="W97" i="13"/>
  <c r="Y97" i="13"/>
  <c r="Z97" i="13"/>
  <c r="X93" i="13"/>
  <c r="Z93" i="13"/>
  <c r="T93" i="13"/>
  <c r="AA93" i="13"/>
  <c r="AG93" i="13"/>
  <c r="AI93" i="13"/>
  <c r="V93" i="13"/>
  <c r="V104" i="10"/>
  <c r="AB104" i="10"/>
  <c r="AE104" i="10"/>
  <c r="T104" i="10"/>
  <c r="U104" i="10"/>
  <c r="Y104" i="10"/>
  <c r="Z104" i="10"/>
  <c r="AH97" i="12"/>
  <c r="Z97" i="12"/>
  <c r="U97" i="12"/>
  <c r="AB97" i="12"/>
  <c r="AD97" i="12"/>
  <c r="AE97" i="12"/>
  <c r="AF97" i="12"/>
  <c r="R37" i="12"/>
  <c r="AA105" i="12"/>
  <c r="AD105" i="12"/>
  <c r="AE105" i="12"/>
  <c r="AF105" i="12"/>
  <c r="AH105" i="12"/>
  <c r="AI105" i="12"/>
  <c r="AG105" i="12"/>
  <c r="U103" i="12"/>
  <c r="T103" i="12"/>
  <c r="V103" i="12"/>
  <c r="W103" i="12"/>
  <c r="X103" i="12"/>
  <c r="Y103" i="12"/>
  <c r="Z103" i="12"/>
  <c r="AC111" i="13"/>
  <c r="Y111" i="13"/>
  <c r="V111" i="13"/>
  <c r="AA111" i="13"/>
  <c r="X111" i="13"/>
  <c r="Z111" i="13"/>
  <c r="T111" i="13"/>
  <c r="AB111" i="13"/>
  <c r="AD111" i="13"/>
  <c r="AI111" i="13"/>
  <c r="AE111" i="13"/>
  <c r="AF111" i="13"/>
  <c r="AG111" i="13"/>
  <c r="R25" i="13"/>
  <c r="R56" i="13"/>
  <c r="AJ121" i="8"/>
  <c r="U54" i="8" s="1"/>
  <c r="V54" i="8" s="1"/>
  <c r="R37" i="8"/>
  <c r="AH102" i="8"/>
  <c r="AA102" i="8"/>
  <c r="AI102" i="8"/>
  <c r="Z102" i="8"/>
  <c r="Z108" i="8"/>
  <c r="AA108" i="8"/>
  <c r="AE108" i="8"/>
  <c r="AI108" i="8"/>
  <c r="U125" i="8"/>
  <c r="W125" i="8"/>
  <c r="Y125" i="8"/>
  <c r="AA125" i="8"/>
  <c r="AC125" i="8"/>
  <c r="AE125" i="8"/>
  <c r="AG125" i="8"/>
  <c r="V109" i="8"/>
  <c r="Z109" i="8"/>
  <c r="AD109" i="8"/>
  <c r="AH109" i="8"/>
  <c r="AI122" i="8"/>
  <c r="AB122" i="8"/>
  <c r="AE122" i="8"/>
  <c r="V122" i="8"/>
  <c r="AJ115" i="8"/>
  <c r="U48" i="8" s="1"/>
  <c r="V48" i="8" s="1"/>
  <c r="AF102" i="8"/>
  <c r="AB102" i="8"/>
  <c r="T102" i="8"/>
  <c r="W102" i="8"/>
  <c r="AC102" i="8"/>
  <c r="AG102" i="8"/>
  <c r="X102" i="8"/>
  <c r="U108" i="8"/>
  <c r="Y108" i="8"/>
  <c r="X108" i="8"/>
  <c r="W108" i="8"/>
  <c r="AB108" i="8"/>
  <c r="AD108" i="8"/>
  <c r="AF108" i="8"/>
  <c r="U109" i="8"/>
  <c r="W109" i="8"/>
  <c r="Y109" i="8"/>
  <c r="AA109" i="8"/>
  <c r="AC109" i="8"/>
  <c r="AE109" i="8"/>
  <c r="AG109" i="8"/>
  <c r="X122" i="8"/>
  <c r="U122" i="8"/>
  <c r="W122" i="8"/>
  <c r="AD122" i="8"/>
  <c r="AH122" i="8"/>
  <c r="AG122" i="8"/>
  <c r="AA122" i="8"/>
  <c r="F19" i="5"/>
  <c r="F21" i="5"/>
  <c r="F23" i="5"/>
  <c r="F25" i="5"/>
  <c r="F27" i="5"/>
  <c r="F29" i="5"/>
  <c r="F31" i="5"/>
  <c r="F33" i="5"/>
  <c r="F18" i="5"/>
  <c r="F20" i="5"/>
  <c r="F22" i="5"/>
  <c r="F24" i="5"/>
  <c r="F26" i="5"/>
  <c r="F28" i="5"/>
  <c r="F30" i="5"/>
  <c r="F32" i="5"/>
  <c r="F34" i="5"/>
  <c r="D19" i="5"/>
  <c r="D21" i="5"/>
  <c r="D23" i="5"/>
  <c r="D25" i="5"/>
  <c r="D27" i="5"/>
  <c r="D29" i="5"/>
  <c r="D31" i="5"/>
  <c r="D33" i="5"/>
  <c r="D18" i="5"/>
  <c r="D20" i="5"/>
  <c r="D22" i="5"/>
  <c r="D24" i="5"/>
  <c r="D26" i="5"/>
  <c r="D30" i="5"/>
  <c r="D32" i="5"/>
  <c r="D28" i="5"/>
  <c r="D34" i="5"/>
  <c r="I21" i="5"/>
  <c r="H29" i="6"/>
  <c r="H22" i="6"/>
  <c r="U99" i="8"/>
  <c r="T99" i="8"/>
  <c r="AA106" i="8"/>
  <c r="U106" i="8"/>
  <c r="Z106" i="8"/>
  <c r="AG106" i="8"/>
  <c r="T106" i="8"/>
  <c r="AB106" i="8"/>
  <c r="AF106" i="8"/>
  <c r="AI106" i="8"/>
  <c r="X94" i="8"/>
  <c r="AC94" i="8"/>
  <c r="AG94" i="8"/>
  <c r="T94" i="8"/>
  <c r="V94" i="8"/>
  <c r="AB94" i="8"/>
  <c r="AF94" i="8"/>
  <c r="U94" i="8"/>
  <c r="V95" i="8"/>
  <c r="AB95" i="8"/>
  <c r="AF95" i="8"/>
  <c r="U95" i="8"/>
  <c r="W95" i="8"/>
  <c r="AA95" i="8"/>
  <c r="AE95" i="8"/>
  <c r="AI95" i="8"/>
  <c r="AB86" i="8"/>
  <c r="AF86" i="8"/>
  <c r="W86" i="8"/>
  <c r="Y86" i="8"/>
  <c r="AC86" i="8"/>
  <c r="AG86" i="8"/>
  <c r="T86" i="8"/>
  <c r="X86" i="8"/>
  <c r="AI90" i="8"/>
  <c r="AC90" i="8"/>
  <c r="T90" i="8"/>
  <c r="Z90" i="8"/>
  <c r="AD90" i="8"/>
  <c r="AH90" i="8"/>
  <c r="AA90" i="8"/>
  <c r="V90" i="8"/>
  <c r="AG88" i="8"/>
  <c r="AI88" i="8"/>
  <c r="X88" i="8"/>
  <c r="W88" i="8"/>
  <c r="AB88" i="8"/>
  <c r="AF88" i="8"/>
  <c r="U88" i="8"/>
  <c r="T88" i="8"/>
  <c r="U89" i="8"/>
  <c r="V89" i="8"/>
  <c r="X89" i="8"/>
  <c r="Z89" i="8"/>
  <c r="AB89" i="8"/>
  <c r="AD89" i="8"/>
  <c r="AF89" i="8"/>
  <c r="AH89" i="8"/>
  <c r="T101" i="8"/>
  <c r="V101" i="8"/>
  <c r="X101" i="8"/>
  <c r="Z101" i="8"/>
  <c r="AB101" i="8"/>
  <c r="AD101" i="8"/>
  <c r="AF101" i="8"/>
  <c r="AH101" i="8"/>
  <c r="T87" i="8"/>
  <c r="U87" i="8"/>
  <c r="AA87" i="8"/>
  <c r="AE87" i="8"/>
  <c r="AI87" i="8"/>
  <c r="W87" i="8"/>
  <c r="AB87" i="8"/>
  <c r="AF87" i="8"/>
  <c r="T119" i="8"/>
  <c r="AA119" i="8"/>
  <c r="AE119" i="8"/>
  <c r="AI119" i="8"/>
  <c r="X119" i="8"/>
  <c r="U119" i="8"/>
  <c r="AB119" i="8"/>
  <c r="AF119" i="8"/>
  <c r="Z110" i="8"/>
  <c r="AA110" i="8"/>
  <c r="AE110" i="8"/>
  <c r="AI110" i="8"/>
  <c r="AB110" i="8"/>
  <c r="AF110" i="8"/>
  <c r="W110" i="8"/>
  <c r="Y110" i="8"/>
  <c r="AF114" i="8"/>
  <c r="W114" i="8"/>
  <c r="V114" i="8"/>
  <c r="AA114" i="8"/>
  <c r="AE114" i="8"/>
  <c r="AI114" i="8"/>
  <c r="AB114" i="8"/>
  <c r="AH114" i="8"/>
  <c r="T93" i="8"/>
  <c r="V93" i="8"/>
  <c r="X93" i="8"/>
  <c r="Z93" i="8"/>
  <c r="AB93" i="8"/>
  <c r="AD93" i="8"/>
  <c r="AF93" i="8"/>
  <c r="AH93" i="8"/>
  <c r="X91" i="13"/>
  <c r="AI117" i="10"/>
  <c r="AH117" i="10"/>
  <c r="AG117" i="10"/>
  <c r="AE117" i="10"/>
  <c r="AD117" i="10"/>
  <c r="AC117" i="10"/>
  <c r="AF117" i="10"/>
  <c r="X117" i="10"/>
  <c r="AA117" i="10"/>
  <c r="Z117" i="10"/>
  <c r="Y117" i="10"/>
  <c r="W117" i="10"/>
  <c r="V117" i="10"/>
  <c r="U117" i="10"/>
  <c r="AB117" i="10"/>
  <c r="T117" i="10"/>
  <c r="T112" i="8"/>
  <c r="AI112" i="8"/>
  <c r="AE112" i="8"/>
  <c r="AA112" i="8"/>
  <c r="AG112" i="8"/>
  <c r="Z112" i="8"/>
  <c r="AH112" i="8"/>
  <c r="W112" i="8"/>
  <c r="AF112" i="8"/>
  <c r="Y112" i="8"/>
  <c r="X112" i="8"/>
  <c r="AC112" i="8"/>
  <c r="V112" i="8"/>
  <c r="U112" i="8"/>
  <c r="AD112" i="8"/>
  <c r="AB112" i="8"/>
  <c r="U85" i="8"/>
  <c r="C20" i="5"/>
  <c r="C22" i="5"/>
  <c r="C24" i="5"/>
  <c r="C26" i="5"/>
  <c r="C28" i="5"/>
  <c r="C30" i="5"/>
  <c r="C32" i="5"/>
  <c r="C34" i="5"/>
  <c r="C19" i="5"/>
  <c r="C21" i="5"/>
  <c r="C25" i="5"/>
  <c r="C27" i="5"/>
  <c r="C31" i="5"/>
  <c r="C18" i="5"/>
  <c r="C23" i="5"/>
  <c r="C29" i="5"/>
  <c r="C33" i="5"/>
  <c r="I23" i="5"/>
  <c r="Q27" i="5"/>
  <c r="H18" i="6"/>
  <c r="H19" i="6"/>
  <c r="H34" i="6"/>
  <c r="H29" i="7"/>
  <c r="AH107" i="8"/>
  <c r="AF107" i="8"/>
  <c r="AD107" i="8"/>
  <c r="AB107" i="8"/>
  <c r="U107" i="8"/>
  <c r="Y107" i="8"/>
  <c r="Z107" i="8"/>
  <c r="W107" i="8"/>
  <c r="AI107" i="8"/>
  <c r="AG107" i="8"/>
  <c r="AE107" i="8"/>
  <c r="AC107" i="8"/>
  <c r="AA107" i="8"/>
  <c r="X107" i="8"/>
  <c r="T107" i="8"/>
  <c r="V107" i="8"/>
  <c r="V85" i="8"/>
  <c r="AC106" i="8"/>
  <c r="V106" i="8"/>
  <c r="AE106" i="8"/>
  <c r="W106" i="8"/>
  <c r="Y106" i="8"/>
  <c r="AD106" i="8"/>
  <c r="AH106" i="8"/>
  <c r="AA94" i="8"/>
  <c r="AE94" i="8"/>
  <c r="AI94" i="8"/>
  <c r="W94" i="8"/>
  <c r="Z94" i="8"/>
  <c r="AD94" i="8"/>
  <c r="AH94" i="8"/>
  <c r="T95" i="8"/>
  <c r="Z95" i="8"/>
  <c r="AD95" i="8"/>
  <c r="AH95" i="8"/>
  <c r="Y95" i="8"/>
  <c r="X95" i="8"/>
  <c r="AC95" i="8"/>
  <c r="Z86" i="8"/>
  <c r="AD86" i="8"/>
  <c r="AH86" i="8"/>
  <c r="U86" i="8"/>
  <c r="AA86" i="8"/>
  <c r="AE86" i="8"/>
  <c r="AI86" i="8"/>
  <c r="U90" i="8"/>
  <c r="X90" i="8"/>
  <c r="AG90" i="8"/>
  <c r="W90" i="8"/>
  <c r="AB90" i="8"/>
  <c r="AF90" i="8"/>
  <c r="Y90" i="8"/>
  <c r="V88" i="8"/>
  <c r="Y88" i="8"/>
  <c r="AE88" i="8"/>
  <c r="AA88" i="8"/>
  <c r="Z88" i="8"/>
  <c r="AD88" i="8"/>
  <c r="AH88" i="8"/>
  <c r="T89" i="8"/>
  <c r="W89" i="8"/>
  <c r="Y89" i="8"/>
  <c r="AA89" i="8"/>
  <c r="AC89" i="8"/>
  <c r="AE89" i="8"/>
  <c r="AG89" i="8"/>
  <c r="U101" i="8"/>
  <c r="W101" i="8"/>
  <c r="Y101" i="8"/>
  <c r="AA101" i="8"/>
  <c r="AC101" i="8"/>
  <c r="AE101" i="8"/>
  <c r="AG101" i="8"/>
  <c r="V87" i="8"/>
  <c r="Y87" i="8"/>
  <c r="AC87" i="8"/>
  <c r="AG87" i="8"/>
  <c r="X87" i="8"/>
  <c r="Z87" i="8"/>
  <c r="AD87" i="8"/>
  <c r="Y119" i="8"/>
  <c r="AC119" i="8"/>
  <c r="AG119" i="8"/>
  <c r="Z119" i="8"/>
  <c r="V119" i="8"/>
  <c r="W119" i="8"/>
  <c r="AD119" i="8"/>
  <c r="V110" i="8"/>
  <c r="AC110" i="8"/>
  <c r="AG110" i="8"/>
  <c r="X110" i="8"/>
  <c r="AD110" i="8"/>
  <c r="AH110" i="8"/>
  <c r="T110" i="8"/>
  <c r="U114" i="8"/>
  <c r="T114" i="8"/>
  <c r="Z114" i="8"/>
  <c r="AC114" i="8"/>
  <c r="AG114" i="8"/>
  <c r="X114" i="8"/>
  <c r="AD114" i="8"/>
  <c r="U93" i="8"/>
  <c r="W93" i="8"/>
  <c r="Y93" i="8"/>
  <c r="AA93" i="8"/>
  <c r="AC93" i="8"/>
  <c r="AE93" i="8"/>
  <c r="AG93" i="8"/>
  <c r="V99" i="8"/>
  <c r="AE91" i="13"/>
  <c r="Z119" i="12"/>
  <c r="Y119" i="12"/>
  <c r="X119" i="12"/>
  <c r="W119" i="12"/>
  <c r="U119" i="12"/>
  <c r="AA119" i="12"/>
  <c r="AB119" i="12"/>
  <c r="T119" i="12"/>
  <c r="AH119" i="12"/>
  <c r="AG119" i="12"/>
  <c r="AF119" i="12"/>
  <c r="AE119" i="12"/>
  <c r="AC119" i="12"/>
  <c r="AI119" i="12"/>
  <c r="AD119" i="12"/>
  <c r="V119" i="12"/>
  <c r="V96" i="8"/>
  <c r="U96" i="8"/>
  <c r="T18" i="7"/>
  <c r="R50" i="13"/>
  <c r="AA95" i="13"/>
  <c r="AG102" i="13"/>
  <c r="V91" i="13"/>
  <c r="AI85" i="13"/>
  <c r="T85" i="13"/>
  <c r="U85" i="13"/>
  <c r="AC85" i="13"/>
  <c r="V95" i="13"/>
  <c r="R51" i="13"/>
  <c r="R42" i="13"/>
  <c r="U102" i="13"/>
  <c r="AI95" i="13"/>
  <c r="AI91" i="13"/>
  <c r="AF95" i="13"/>
  <c r="AG120" i="13"/>
  <c r="Y120" i="13"/>
  <c r="AF120" i="13"/>
  <c r="X120" i="13"/>
  <c r="AE120" i="13"/>
  <c r="W120" i="13"/>
  <c r="AD120" i="13"/>
  <c r="V120" i="13"/>
  <c r="AB120" i="13"/>
  <c r="T120" i="13"/>
  <c r="AI120" i="13"/>
  <c r="AA120" i="13"/>
  <c r="AH120" i="13"/>
  <c r="Z120" i="13"/>
  <c r="U120" i="13"/>
  <c r="AC120" i="13"/>
  <c r="AD107" i="13"/>
  <c r="V107" i="13"/>
  <c r="AB107" i="13"/>
  <c r="T107" i="13"/>
  <c r="AI107" i="13"/>
  <c r="AA107" i="13"/>
  <c r="AE107" i="13"/>
  <c r="AC107" i="13"/>
  <c r="Z107" i="13"/>
  <c r="X107" i="13"/>
  <c r="AF107" i="13"/>
  <c r="U107" i="13"/>
  <c r="AH107" i="13"/>
  <c r="AG107" i="13"/>
  <c r="Y107" i="13"/>
  <c r="W107" i="13"/>
  <c r="AF92" i="13"/>
  <c r="X92" i="13"/>
  <c r="AE92" i="13"/>
  <c r="W92" i="13"/>
  <c r="AD92" i="13"/>
  <c r="T92" i="13"/>
  <c r="Z92" i="13"/>
  <c r="V92" i="13"/>
  <c r="AI92" i="13"/>
  <c r="U92" i="13"/>
  <c r="AG92" i="13"/>
  <c r="AB92" i="13"/>
  <c r="AA92" i="13"/>
  <c r="Y92" i="13"/>
  <c r="AC92" i="13"/>
  <c r="AH92" i="13"/>
  <c r="R54" i="13"/>
  <c r="AF86" i="13"/>
  <c r="X86" i="13"/>
  <c r="AB86" i="13"/>
  <c r="T86" i="13"/>
  <c r="AE86" i="13"/>
  <c r="U86" i="13"/>
  <c r="AD86" i="13"/>
  <c r="AA86" i="13"/>
  <c r="W86" i="13"/>
  <c r="V86" i="13"/>
  <c r="AI86" i="13"/>
  <c r="Y86" i="13"/>
  <c r="AH86" i="13"/>
  <c r="AG86" i="13"/>
  <c r="AC86" i="13"/>
  <c r="Z86" i="13"/>
  <c r="R19" i="13"/>
  <c r="R27" i="13"/>
  <c r="Z85" i="13"/>
  <c r="AH85" i="13"/>
  <c r="AF102" i="13"/>
  <c r="AB102" i="13"/>
  <c r="AH91" i="13"/>
  <c r="U91" i="13"/>
  <c r="Z95" i="13"/>
  <c r="AE95" i="13"/>
  <c r="AE102" i="13"/>
  <c r="AC102" i="13"/>
  <c r="AB109" i="13"/>
  <c r="T109" i="13"/>
  <c r="AH109" i="13"/>
  <c r="Z109" i="13"/>
  <c r="AG109" i="13"/>
  <c r="Y109" i="13"/>
  <c r="AA109" i="13"/>
  <c r="X109" i="13"/>
  <c r="W109" i="13"/>
  <c r="AI109" i="13"/>
  <c r="V109" i="13"/>
  <c r="AF109" i="13"/>
  <c r="U109" i="13"/>
  <c r="AC109" i="13"/>
  <c r="AE109" i="13"/>
  <c r="AD109" i="13"/>
  <c r="AF100" i="13"/>
  <c r="X100" i="13"/>
  <c r="AE100" i="13"/>
  <c r="W100" i="13"/>
  <c r="AD100" i="13"/>
  <c r="V100" i="13"/>
  <c r="AB100" i="13"/>
  <c r="T100" i="13"/>
  <c r="Z100" i="13"/>
  <c r="Y100" i="13"/>
  <c r="AH100" i="13"/>
  <c r="AG100" i="13"/>
  <c r="AC100" i="13"/>
  <c r="AA100" i="13"/>
  <c r="U100" i="13"/>
  <c r="AI100" i="13"/>
  <c r="X85" i="13"/>
  <c r="Y85" i="13"/>
  <c r="AI102" i="13"/>
  <c r="V102" i="13"/>
  <c r="T91" i="13"/>
  <c r="AF91" i="13"/>
  <c r="AG95" i="13"/>
  <c r="T95" i="13"/>
  <c r="AG112" i="13"/>
  <c r="Y112" i="13"/>
  <c r="AF112" i="13"/>
  <c r="X112" i="13"/>
  <c r="AE112" i="13"/>
  <c r="W112" i="13"/>
  <c r="AD112" i="13"/>
  <c r="V112" i="13"/>
  <c r="AH112" i="13"/>
  <c r="Z112" i="13"/>
  <c r="U112" i="13"/>
  <c r="T112" i="13"/>
  <c r="AI112" i="13"/>
  <c r="AA112" i="13"/>
  <c r="AC112" i="13"/>
  <c r="AB112" i="13"/>
  <c r="AE87" i="13"/>
  <c r="W87" i="13"/>
  <c r="AI87" i="13"/>
  <c r="AA87" i="13"/>
  <c r="AD87" i="13"/>
  <c r="T87" i="13"/>
  <c r="AC87" i="13"/>
  <c r="Z87" i="13"/>
  <c r="X87" i="13"/>
  <c r="V87" i="13"/>
  <c r="U87" i="13"/>
  <c r="Y87" i="13"/>
  <c r="AH87" i="13"/>
  <c r="AG87" i="13"/>
  <c r="AB87" i="13"/>
  <c r="AF87" i="13"/>
  <c r="AB125" i="13"/>
  <c r="T125" i="13"/>
  <c r="AI125" i="13"/>
  <c r="AA125" i="13"/>
  <c r="AH125" i="13"/>
  <c r="Z125" i="13"/>
  <c r="AG125" i="13"/>
  <c r="Y125" i="13"/>
  <c r="AE125" i="13"/>
  <c r="W125" i="13"/>
  <c r="AD125" i="13"/>
  <c r="V125" i="13"/>
  <c r="AC125" i="13"/>
  <c r="U125" i="13"/>
  <c r="AF125" i="13"/>
  <c r="X125" i="13"/>
  <c r="AH98" i="13"/>
  <c r="Z98" i="13"/>
  <c r="AG98" i="13"/>
  <c r="Y98" i="13"/>
  <c r="AF98" i="13"/>
  <c r="X98" i="13"/>
  <c r="AD98" i="13"/>
  <c r="V98" i="13"/>
  <c r="AC98" i="13"/>
  <c r="AB98" i="13"/>
  <c r="U98" i="13"/>
  <c r="AA98" i="13"/>
  <c r="W98" i="13"/>
  <c r="T98" i="13"/>
  <c r="AE98" i="13"/>
  <c r="AI98" i="13"/>
  <c r="R57" i="13"/>
  <c r="AJ101" i="13"/>
  <c r="U34" i="13" s="1"/>
  <c r="V34" i="13" s="1"/>
  <c r="R46" i="13"/>
  <c r="AJ99" i="13"/>
  <c r="U32" i="13" s="1"/>
  <c r="V32" i="13" s="1"/>
  <c r="AD115" i="13"/>
  <c r="V115" i="13"/>
  <c r="AC115" i="13"/>
  <c r="U115" i="13"/>
  <c r="AB115" i="13"/>
  <c r="T115" i="13"/>
  <c r="AI115" i="13"/>
  <c r="AA115" i="13"/>
  <c r="AE115" i="13"/>
  <c r="W115" i="13"/>
  <c r="AH115" i="13"/>
  <c r="AG115" i="13"/>
  <c r="AF115" i="13"/>
  <c r="Z115" i="13"/>
  <c r="Y115" i="13"/>
  <c r="X115" i="13"/>
  <c r="R40" i="13"/>
  <c r="AD85" i="13"/>
  <c r="AG85" i="13"/>
  <c r="W102" i="13"/>
  <c r="AD102" i="13"/>
  <c r="W91" i="13"/>
  <c r="Y91" i="13"/>
  <c r="AH95" i="13"/>
  <c r="AB95" i="13"/>
  <c r="AE106" i="13"/>
  <c r="W106" i="13"/>
  <c r="AC106" i="13"/>
  <c r="U106" i="13"/>
  <c r="AB106" i="13"/>
  <c r="T106" i="13"/>
  <c r="Z106" i="13"/>
  <c r="Y106" i="13"/>
  <c r="AI106" i="13"/>
  <c r="X106" i="13"/>
  <c r="AG106" i="13"/>
  <c r="AA106" i="13"/>
  <c r="AF106" i="13"/>
  <c r="AD106" i="13"/>
  <c r="AH106" i="13"/>
  <c r="V106" i="13"/>
  <c r="AH119" i="13"/>
  <c r="Z119" i="13"/>
  <c r="AG119" i="13"/>
  <c r="Y119" i="13"/>
  <c r="AF119" i="13"/>
  <c r="X119" i="13"/>
  <c r="AE119" i="13"/>
  <c r="W119" i="13"/>
  <c r="AC119" i="13"/>
  <c r="U119" i="13"/>
  <c r="AB119" i="13"/>
  <c r="T119" i="13"/>
  <c r="AI119" i="13"/>
  <c r="AA119" i="13"/>
  <c r="AD119" i="13"/>
  <c r="V119" i="13"/>
  <c r="AC89" i="13"/>
  <c r="U89" i="13"/>
  <c r="AG89" i="13"/>
  <c r="Y89" i="13"/>
  <c r="AB89" i="13"/>
  <c r="AA89" i="13"/>
  <c r="AI89" i="13"/>
  <c r="X89" i="13"/>
  <c r="W89" i="13"/>
  <c r="V89" i="13"/>
  <c r="AD89" i="13"/>
  <c r="T89" i="13"/>
  <c r="Z89" i="13"/>
  <c r="AH89" i="13"/>
  <c r="AF89" i="13"/>
  <c r="AE89" i="13"/>
  <c r="AA85" i="13"/>
  <c r="V85" i="13"/>
  <c r="X102" i="13"/>
  <c r="Z102" i="13"/>
  <c r="AB91" i="13"/>
  <c r="AG91" i="13"/>
  <c r="W95" i="13"/>
  <c r="U95" i="13"/>
  <c r="AD94" i="13"/>
  <c r="V94" i="13"/>
  <c r="AC94" i="13"/>
  <c r="U94" i="13"/>
  <c r="AB94" i="13"/>
  <c r="AH94" i="13"/>
  <c r="X94" i="13"/>
  <c r="AA94" i="13"/>
  <c r="Z94" i="13"/>
  <c r="W94" i="13"/>
  <c r="AE94" i="13"/>
  <c r="Y94" i="13"/>
  <c r="T94" i="13"/>
  <c r="AF94" i="13"/>
  <c r="AG94" i="13"/>
  <c r="AI94" i="13"/>
  <c r="AD104" i="13"/>
  <c r="AB104" i="13"/>
  <c r="T104" i="13"/>
  <c r="AA104" i="13"/>
  <c r="AI104" i="13"/>
  <c r="Z104" i="13"/>
  <c r="AG104" i="13"/>
  <c r="X104" i="13"/>
  <c r="AC104" i="13"/>
  <c r="U104" i="13"/>
  <c r="W104" i="13"/>
  <c r="V104" i="13"/>
  <c r="AH104" i="13"/>
  <c r="AF104" i="13"/>
  <c r="Y104" i="13"/>
  <c r="AE104" i="13"/>
  <c r="AD88" i="13"/>
  <c r="V88" i="13"/>
  <c r="AH88" i="13"/>
  <c r="Z88" i="13"/>
  <c r="AC88" i="13"/>
  <c r="AB88" i="13"/>
  <c r="Y88" i="13"/>
  <c r="W88" i="13"/>
  <c r="U88" i="13"/>
  <c r="AI88" i="13"/>
  <c r="T88" i="13"/>
  <c r="AG88" i="13"/>
  <c r="X88" i="13"/>
  <c r="AF88" i="13"/>
  <c r="AA88" i="13"/>
  <c r="AE88" i="13"/>
  <c r="R23" i="13"/>
  <c r="AB90" i="13"/>
  <c r="T90" i="13"/>
  <c r="AF90" i="13"/>
  <c r="X90" i="13"/>
  <c r="Z90" i="13"/>
  <c r="AI90" i="13"/>
  <c r="Y90" i="13"/>
  <c r="AG90" i="13"/>
  <c r="V90" i="13"/>
  <c r="AH90" i="13"/>
  <c r="AE90" i="13"/>
  <c r="AD90" i="13"/>
  <c r="U90" i="13"/>
  <c r="AC90" i="13"/>
  <c r="AA90" i="13"/>
  <c r="W90" i="13"/>
  <c r="AI110" i="13"/>
  <c r="AA110" i="13"/>
  <c r="AG110" i="13"/>
  <c r="Y110" i="13"/>
  <c r="AF110" i="13"/>
  <c r="X110" i="13"/>
  <c r="AE110" i="13"/>
  <c r="T110" i="13"/>
  <c r="AD110" i="13"/>
  <c r="AC110" i="13"/>
  <c r="AB110" i="13"/>
  <c r="Z110" i="13"/>
  <c r="AH110" i="13"/>
  <c r="U110" i="13"/>
  <c r="V110" i="13"/>
  <c r="W110" i="13"/>
  <c r="R21" i="13"/>
  <c r="AC108" i="13"/>
  <c r="U108" i="13"/>
  <c r="AI108" i="13"/>
  <c r="AA108" i="13"/>
  <c r="AH108" i="13"/>
  <c r="Z108" i="13"/>
  <c r="W108" i="13"/>
  <c r="AG108" i="13"/>
  <c r="V108" i="13"/>
  <c r="AF108" i="13"/>
  <c r="T108" i="13"/>
  <c r="AD108" i="13"/>
  <c r="X108" i="13"/>
  <c r="AE108" i="13"/>
  <c r="AB108" i="13"/>
  <c r="Y108" i="13"/>
  <c r="AJ124" i="13"/>
  <c r="U57" i="13" s="1"/>
  <c r="V57" i="13" s="1"/>
  <c r="R41" i="13"/>
  <c r="AB85" i="13"/>
  <c r="AF85" i="13"/>
  <c r="AA102" i="13"/>
  <c r="AH102" i="13"/>
  <c r="Z91" i="13"/>
  <c r="AC91" i="13"/>
  <c r="Y95" i="13"/>
  <c r="AC95" i="13"/>
  <c r="AF121" i="13"/>
  <c r="X121" i="13"/>
  <c r="AE121" i="13"/>
  <c r="W121" i="13"/>
  <c r="AD121" i="13"/>
  <c r="V121" i="13"/>
  <c r="AC121" i="13"/>
  <c r="U121" i="13"/>
  <c r="AI121" i="13"/>
  <c r="AA121" i="13"/>
  <c r="AH121" i="13"/>
  <c r="Z121" i="13"/>
  <c r="AG121" i="13"/>
  <c r="Y121" i="13"/>
  <c r="AB121" i="13"/>
  <c r="T121" i="13"/>
  <c r="AD123" i="13"/>
  <c r="V123" i="13"/>
  <c r="AC123" i="13"/>
  <c r="U123" i="13"/>
  <c r="AB123" i="13"/>
  <c r="T123" i="13"/>
  <c r="AI123" i="13"/>
  <c r="AA123" i="13"/>
  <c r="AG123" i="13"/>
  <c r="Y123" i="13"/>
  <c r="AF123" i="13"/>
  <c r="X123" i="13"/>
  <c r="AE123" i="13"/>
  <c r="W123" i="13"/>
  <c r="AH123" i="13"/>
  <c r="Z123" i="13"/>
  <c r="AJ103" i="13"/>
  <c r="U36" i="13" s="1"/>
  <c r="V36" i="13" s="1"/>
  <c r="AF113" i="13"/>
  <c r="X113" i="13"/>
  <c r="AE113" i="13"/>
  <c r="W113" i="13"/>
  <c r="AD113" i="13"/>
  <c r="V113" i="13"/>
  <c r="AC113" i="13"/>
  <c r="U113" i="13"/>
  <c r="AG113" i="13"/>
  <c r="Y113" i="13"/>
  <c r="AH113" i="13"/>
  <c r="AB113" i="13"/>
  <c r="AA113" i="13"/>
  <c r="Z113" i="13"/>
  <c r="T113" i="13"/>
  <c r="AI113" i="13"/>
  <c r="AB96" i="13"/>
  <c r="T96" i="13"/>
  <c r="AI96" i="13"/>
  <c r="AA96" i="13"/>
  <c r="AH96" i="13"/>
  <c r="Z96" i="13"/>
  <c r="AG96" i="13"/>
  <c r="V96" i="13"/>
  <c r="AC96" i="13"/>
  <c r="X96" i="13"/>
  <c r="W96" i="13"/>
  <c r="U96" i="13"/>
  <c r="AF96" i="13"/>
  <c r="AE96" i="13"/>
  <c r="AD96" i="13"/>
  <c r="Y96" i="13"/>
  <c r="AB117" i="13"/>
  <c r="T117" i="13"/>
  <c r="AI117" i="13"/>
  <c r="AA117" i="13"/>
  <c r="AH117" i="13"/>
  <c r="Z117" i="13"/>
  <c r="AG117" i="13"/>
  <c r="Y117" i="13"/>
  <c r="AD117" i="13"/>
  <c r="V117" i="13"/>
  <c r="AC117" i="13"/>
  <c r="U117" i="13"/>
  <c r="AF117" i="13"/>
  <c r="AE117" i="13"/>
  <c r="X117" i="13"/>
  <c r="W117" i="13"/>
  <c r="AE114" i="13"/>
  <c r="W114" i="13"/>
  <c r="AD114" i="13"/>
  <c r="V114" i="13"/>
  <c r="AC114" i="13"/>
  <c r="U114" i="13"/>
  <c r="AB114" i="13"/>
  <c r="T114" i="13"/>
  <c r="AF114" i="13"/>
  <c r="X114" i="13"/>
  <c r="AH114" i="13"/>
  <c r="AG114" i="13"/>
  <c r="AA114" i="13"/>
  <c r="Z114" i="13"/>
  <c r="Y114" i="13"/>
  <c r="AI114" i="13"/>
  <c r="AE85" i="13"/>
  <c r="Y102" i="13"/>
  <c r="AD91" i="13"/>
  <c r="AD95" i="13"/>
  <c r="R21" i="10"/>
  <c r="R50" i="11"/>
  <c r="R41" i="10"/>
  <c r="R57" i="10"/>
  <c r="R34" i="11"/>
  <c r="AJ92" i="8"/>
  <c r="U25" i="8" s="1"/>
  <c r="V25" i="8" s="1"/>
  <c r="R29" i="9"/>
  <c r="R38" i="12"/>
  <c r="R54" i="12"/>
  <c r="R47" i="12"/>
  <c r="R42" i="12"/>
  <c r="R41" i="12"/>
  <c r="R46" i="12"/>
  <c r="AJ90" i="12"/>
  <c r="U23" i="12" s="1"/>
  <c r="V23" i="12" s="1"/>
  <c r="AJ112" i="12"/>
  <c r="U45" i="12" s="1"/>
  <c r="V45" i="12" s="1"/>
  <c r="AE89" i="12"/>
  <c r="W89" i="12"/>
  <c r="AC89" i="12"/>
  <c r="U89" i="12"/>
  <c r="AG89" i="12"/>
  <c r="V89" i="12"/>
  <c r="AB89" i="12"/>
  <c r="Z89" i="12"/>
  <c r="T89" i="12"/>
  <c r="AI89" i="12"/>
  <c r="AD89" i="12"/>
  <c r="AH89" i="12"/>
  <c r="AF89" i="12"/>
  <c r="X89" i="12"/>
  <c r="AA89" i="12"/>
  <c r="Y89" i="12"/>
  <c r="AJ98" i="12"/>
  <c r="U31" i="12" s="1"/>
  <c r="V31" i="12" s="1"/>
  <c r="AI95" i="12"/>
  <c r="AA95" i="12"/>
  <c r="AH95" i="12"/>
  <c r="Z95" i="12"/>
  <c r="AF95" i="12"/>
  <c r="X95" i="12"/>
  <c r="AD95" i="12"/>
  <c r="V95" i="12"/>
  <c r="AG95" i="12"/>
  <c r="AC95" i="12"/>
  <c r="U95" i="12"/>
  <c r="AB95" i="12"/>
  <c r="W95" i="12"/>
  <c r="AE95" i="12"/>
  <c r="Y95" i="12"/>
  <c r="T95" i="12"/>
  <c r="AJ88" i="12"/>
  <c r="U21" i="12" s="1"/>
  <c r="V21" i="12" s="1"/>
  <c r="R28" i="12"/>
  <c r="AD113" i="12"/>
  <c r="V113" i="12"/>
  <c r="AC113" i="12"/>
  <c r="U113" i="12"/>
  <c r="AI113" i="12"/>
  <c r="AA113" i="12"/>
  <c r="AG113" i="12"/>
  <c r="Y113" i="12"/>
  <c r="AF113" i="12"/>
  <c r="AE113" i="12"/>
  <c r="AB113" i="12"/>
  <c r="Z113" i="12"/>
  <c r="X113" i="12"/>
  <c r="W113" i="12"/>
  <c r="AH113" i="12"/>
  <c r="T113" i="12"/>
  <c r="AJ114" i="12"/>
  <c r="U47" i="12" s="1"/>
  <c r="V47" i="12" s="1"/>
  <c r="AI107" i="12"/>
  <c r="AA107" i="12"/>
  <c r="AG107" i="12"/>
  <c r="AE107" i="12"/>
  <c r="W107" i="12"/>
  <c r="AF107" i="12"/>
  <c r="U107" i="12"/>
  <c r="AD107" i="12"/>
  <c r="T107" i="12"/>
  <c r="AC107" i="12"/>
  <c r="AB107" i="12"/>
  <c r="Z107" i="12"/>
  <c r="Y107" i="12"/>
  <c r="AH107" i="12"/>
  <c r="X107" i="12"/>
  <c r="V107" i="12"/>
  <c r="AJ118" i="12"/>
  <c r="U51" i="12" s="1"/>
  <c r="V51" i="12" s="1"/>
  <c r="AH96" i="12"/>
  <c r="Z96" i="12"/>
  <c r="AG96" i="12"/>
  <c r="Y96" i="12"/>
  <c r="AF96" i="12"/>
  <c r="X96" i="12"/>
  <c r="AE96" i="12"/>
  <c r="W96" i="12"/>
  <c r="AC96" i="12"/>
  <c r="U96" i="12"/>
  <c r="AD96" i="12"/>
  <c r="T96" i="12"/>
  <c r="AB96" i="12"/>
  <c r="AA96" i="12"/>
  <c r="AI96" i="12"/>
  <c r="V96" i="12"/>
  <c r="R35" i="12"/>
  <c r="AB94" i="12"/>
  <c r="T94" i="12"/>
  <c r="AI94" i="12"/>
  <c r="AA94" i="12"/>
  <c r="AG94" i="12"/>
  <c r="Y94" i="12"/>
  <c r="AE94" i="12"/>
  <c r="W94" i="12"/>
  <c r="AH94" i="12"/>
  <c r="AD94" i="12"/>
  <c r="V94" i="12"/>
  <c r="U94" i="12"/>
  <c r="AC94" i="12"/>
  <c r="AF94" i="12"/>
  <c r="Z94" i="12"/>
  <c r="X94" i="12"/>
  <c r="AF111" i="12"/>
  <c r="X111" i="12"/>
  <c r="AE111" i="12"/>
  <c r="W111" i="12"/>
  <c r="AC111" i="12"/>
  <c r="U111" i="12"/>
  <c r="AI111" i="12"/>
  <c r="AA111" i="12"/>
  <c r="T111" i="12"/>
  <c r="AH111" i="12"/>
  <c r="AG111" i="12"/>
  <c r="AD111" i="12"/>
  <c r="AB111" i="12"/>
  <c r="Z111" i="12"/>
  <c r="Y111" i="12"/>
  <c r="V111" i="12"/>
  <c r="AH109" i="12"/>
  <c r="Z109" i="12"/>
  <c r="AG109" i="12"/>
  <c r="Y109" i="12"/>
  <c r="AE109" i="12"/>
  <c r="W109" i="12"/>
  <c r="AC109" i="12"/>
  <c r="U109" i="12"/>
  <c r="X109" i="12"/>
  <c r="V109" i="12"/>
  <c r="T109" i="12"/>
  <c r="AI109" i="12"/>
  <c r="AF109" i="12"/>
  <c r="AD109" i="12"/>
  <c r="AA109" i="12"/>
  <c r="AB109" i="12"/>
  <c r="AC91" i="12"/>
  <c r="U91" i="12"/>
  <c r="AI91" i="12"/>
  <c r="AA91" i="12"/>
  <c r="AE91" i="12"/>
  <c r="W91" i="12"/>
  <c r="AB91" i="12"/>
  <c r="X91" i="12"/>
  <c r="AG91" i="12"/>
  <c r="T91" i="12"/>
  <c r="AD91" i="12"/>
  <c r="Z91" i="12"/>
  <c r="Y91" i="12"/>
  <c r="V91" i="12"/>
  <c r="AF91" i="12"/>
  <c r="AH91" i="12"/>
  <c r="R36" i="12"/>
  <c r="AF121" i="12"/>
  <c r="X121" i="12"/>
  <c r="AE121" i="12"/>
  <c r="W121" i="12"/>
  <c r="AD121" i="12"/>
  <c r="V121" i="12"/>
  <c r="AC121" i="12"/>
  <c r="U121" i="12"/>
  <c r="AI121" i="12"/>
  <c r="AA121" i="12"/>
  <c r="AG121" i="12"/>
  <c r="Y121" i="12"/>
  <c r="AH121" i="12"/>
  <c r="AB121" i="12"/>
  <c r="Z121" i="12"/>
  <c r="T121" i="12"/>
  <c r="AC124" i="12"/>
  <c r="U124" i="12"/>
  <c r="AB124" i="12"/>
  <c r="T124" i="12"/>
  <c r="AI124" i="12"/>
  <c r="AA124" i="12"/>
  <c r="AH124" i="12"/>
  <c r="Z124" i="12"/>
  <c r="AG124" i="12"/>
  <c r="Y124" i="12"/>
  <c r="AF124" i="12"/>
  <c r="X124" i="12"/>
  <c r="AD124" i="12"/>
  <c r="V124" i="12"/>
  <c r="AE124" i="12"/>
  <c r="W124" i="12"/>
  <c r="AI108" i="12"/>
  <c r="AA108" i="12"/>
  <c r="AH108" i="12"/>
  <c r="Z108" i="12"/>
  <c r="AF108" i="12"/>
  <c r="X108" i="12"/>
  <c r="AD108" i="12"/>
  <c r="V108" i="12"/>
  <c r="Y108" i="12"/>
  <c r="W108" i="12"/>
  <c r="U108" i="12"/>
  <c r="T108" i="12"/>
  <c r="AG108" i="12"/>
  <c r="AE108" i="12"/>
  <c r="AC108" i="12"/>
  <c r="AB108" i="12"/>
  <c r="AB106" i="12"/>
  <c r="T106" i="12"/>
  <c r="AF106" i="12"/>
  <c r="X106" i="12"/>
  <c r="AG106" i="12"/>
  <c r="V106" i="12"/>
  <c r="AE106" i="12"/>
  <c r="U106" i="12"/>
  <c r="AD106" i="12"/>
  <c r="AC106" i="12"/>
  <c r="AA106" i="12"/>
  <c r="Z106" i="12"/>
  <c r="AH106" i="12"/>
  <c r="Y106" i="12"/>
  <c r="W106" i="12"/>
  <c r="AI106" i="12"/>
  <c r="AE99" i="12"/>
  <c r="W99" i="12"/>
  <c r="AD99" i="12"/>
  <c r="V99" i="12"/>
  <c r="AC99" i="12"/>
  <c r="U99" i="12"/>
  <c r="AB99" i="12"/>
  <c r="T99" i="12"/>
  <c r="AH99" i="12"/>
  <c r="Z99" i="12"/>
  <c r="AI99" i="12"/>
  <c r="AF99" i="12"/>
  <c r="AA99" i="12"/>
  <c r="Y99" i="12"/>
  <c r="X99" i="12"/>
  <c r="AG99" i="12"/>
  <c r="AE122" i="12"/>
  <c r="W122" i="12"/>
  <c r="AD122" i="12"/>
  <c r="V122" i="12"/>
  <c r="AC122" i="12"/>
  <c r="U122" i="12"/>
  <c r="AB122" i="12"/>
  <c r="T122" i="12"/>
  <c r="AH122" i="12"/>
  <c r="Z122" i="12"/>
  <c r="AF122" i="12"/>
  <c r="X122" i="12"/>
  <c r="AI122" i="12"/>
  <c r="AG122" i="12"/>
  <c r="AA122" i="12"/>
  <c r="Y122" i="12"/>
  <c r="AD100" i="12"/>
  <c r="V100" i="12"/>
  <c r="AC100" i="12"/>
  <c r="U100" i="12"/>
  <c r="AB100" i="12"/>
  <c r="T100" i="12"/>
  <c r="AI100" i="12"/>
  <c r="AA100" i="12"/>
  <c r="AG100" i="12"/>
  <c r="Y100" i="12"/>
  <c r="W100" i="12"/>
  <c r="Z100" i="12"/>
  <c r="AH100" i="12"/>
  <c r="AE100" i="12"/>
  <c r="AF100" i="12"/>
  <c r="X100" i="12"/>
  <c r="AH86" i="12"/>
  <c r="Z86" i="12"/>
  <c r="AF86" i="12"/>
  <c r="X86" i="12"/>
  <c r="Y86" i="12"/>
  <c r="AE86" i="12"/>
  <c r="U86" i="12"/>
  <c r="AC86" i="12"/>
  <c r="T86" i="12"/>
  <c r="AI86" i="12"/>
  <c r="AG86" i="12"/>
  <c r="AD86" i="12"/>
  <c r="AB86" i="12"/>
  <c r="AA86" i="12"/>
  <c r="W86" i="12"/>
  <c r="V86" i="12"/>
  <c r="AJ87" i="12"/>
  <c r="U20" i="12" s="1"/>
  <c r="V20" i="12" s="1"/>
  <c r="AD123" i="12"/>
  <c r="V123" i="12"/>
  <c r="AC123" i="12"/>
  <c r="U123" i="12"/>
  <c r="AB123" i="12"/>
  <c r="T123" i="12"/>
  <c r="AI123" i="12"/>
  <c r="AA123" i="12"/>
  <c r="AH123" i="12"/>
  <c r="Z123" i="12"/>
  <c r="AG123" i="12"/>
  <c r="Y123" i="12"/>
  <c r="AE123" i="12"/>
  <c r="W123" i="12"/>
  <c r="AF123" i="12"/>
  <c r="X123" i="12"/>
  <c r="R32" i="12"/>
  <c r="AJ85" i="12"/>
  <c r="U18" i="12" s="1"/>
  <c r="V18" i="12" s="1"/>
  <c r="AB102" i="12"/>
  <c r="T102" i="12"/>
  <c r="AI102" i="12"/>
  <c r="AA102" i="12"/>
  <c r="AH102" i="12"/>
  <c r="Z102" i="12"/>
  <c r="AG102" i="12"/>
  <c r="Y102" i="12"/>
  <c r="AE102" i="12"/>
  <c r="W102" i="12"/>
  <c r="AF102" i="12"/>
  <c r="AC102" i="12"/>
  <c r="AD102" i="12"/>
  <c r="X102" i="12"/>
  <c r="V102" i="12"/>
  <c r="U102" i="12"/>
  <c r="AB116" i="12"/>
  <c r="T116" i="12"/>
  <c r="AI116" i="12"/>
  <c r="AA116" i="12"/>
  <c r="AH116" i="12"/>
  <c r="Z116" i="12"/>
  <c r="AF116" i="12"/>
  <c r="X116" i="12"/>
  <c r="AD116" i="12"/>
  <c r="V116" i="12"/>
  <c r="W116" i="12"/>
  <c r="U116" i="12"/>
  <c r="AG116" i="12"/>
  <c r="AE116" i="12"/>
  <c r="Y116" i="12"/>
  <c r="AC116" i="12"/>
  <c r="AG120" i="12"/>
  <c r="Y120" i="12"/>
  <c r="AF120" i="12"/>
  <c r="X120" i="12"/>
  <c r="AE120" i="12"/>
  <c r="W120" i="12"/>
  <c r="AD120" i="12"/>
  <c r="V120" i="12"/>
  <c r="AB120" i="12"/>
  <c r="T120" i="12"/>
  <c r="AH120" i="12"/>
  <c r="Z120" i="12"/>
  <c r="AI120" i="12"/>
  <c r="AC120" i="12"/>
  <c r="AA120" i="12"/>
  <c r="U120" i="12"/>
  <c r="AB125" i="12"/>
  <c r="T125" i="12"/>
  <c r="AI125" i="12"/>
  <c r="AA125" i="12"/>
  <c r="AH125" i="12"/>
  <c r="Z125" i="12"/>
  <c r="AG125" i="12"/>
  <c r="Y125" i="12"/>
  <c r="AF125" i="12"/>
  <c r="X125" i="12"/>
  <c r="AE125" i="12"/>
  <c r="W125" i="12"/>
  <c r="AC125" i="12"/>
  <c r="U125" i="12"/>
  <c r="AD125" i="12"/>
  <c r="V125" i="12"/>
  <c r="R58" i="11"/>
  <c r="R49" i="11"/>
  <c r="R43" i="11"/>
  <c r="R41" i="11"/>
  <c r="R40" i="11"/>
  <c r="R33" i="11"/>
  <c r="R32" i="11"/>
  <c r="R24" i="11"/>
  <c r="R22" i="11"/>
  <c r="AJ85" i="11"/>
  <c r="U18" i="11" s="1"/>
  <c r="V18" i="11" s="1"/>
  <c r="R28" i="11"/>
  <c r="AE95" i="11"/>
  <c r="W95" i="11"/>
  <c r="AD95" i="11"/>
  <c r="U95" i="11"/>
  <c r="AB95" i="11"/>
  <c r="AI95" i="11"/>
  <c r="Z95" i="11"/>
  <c r="AH95" i="11"/>
  <c r="Y95" i="11"/>
  <c r="AG95" i="11"/>
  <c r="AF95" i="11"/>
  <c r="AC95" i="11"/>
  <c r="AA95" i="11"/>
  <c r="T95" i="11"/>
  <c r="V95" i="11"/>
  <c r="X95" i="11"/>
  <c r="R26" i="11"/>
  <c r="AH92" i="11"/>
  <c r="Z92" i="11"/>
  <c r="AC92" i="11"/>
  <c r="T92" i="11"/>
  <c r="AF92" i="11"/>
  <c r="W92" i="11"/>
  <c r="AI92" i="11"/>
  <c r="V92" i="11"/>
  <c r="AG92" i="11"/>
  <c r="U92" i="11"/>
  <c r="AE92" i="11"/>
  <c r="AD92" i="11"/>
  <c r="AB92" i="11"/>
  <c r="AA92" i="11"/>
  <c r="Y92" i="11"/>
  <c r="X92" i="11"/>
  <c r="AG105" i="11"/>
  <c r="Y105" i="11"/>
  <c r="AH105" i="11"/>
  <c r="X105" i="11"/>
  <c r="AF105" i="11"/>
  <c r="W105" i="11"/>
  <c r="AC105" i="11"/>
  <c r="T105" i="11"/>
  <c r="U105" i="11"/>
  <c r="AI105" i="11"/>
  <c r="AD105" i="11"/>
  <c r="AA105" i="11"/>
  <c r="AB105" i="11"/>
  <c r="Z105" i="11"/>
  <c r="V105" i="11"/>
  <c r="AE105" i="11"/>
  <c r="AH117" i="11"/>
  <c r="Z117" i="11"/>
  <c r="AD117" i="11"/>
  <c r="V117" i="11"/>
  <c r="AC117" i="11"/>
  <c r="U117" i="11"/>
  <c r="Y117" i="11"/>
  <c r="X117" i="11"/>
  <c r="AF117" i="11"/>
  <c r="AG117" i="11"/>
  <c r="AE117" i="11"/>
  <c r="AB117" i="11"/>
  <c r="AA117" i="11"/>
  <c r="W117" i="11"/>
  <c r="T117" i="11"/>
  <c r="AI117" i="11"/>
  <c r="AH99" i="11"/>
  <c r="Z99" i="11"/>
  <c r="AE99" i="11"/>
  <c r="W99" i="11"/>
  <c r="AC99" i="11"/>
  <c r="AB99" i="11"/>
  <c r="Y99" i="11"/>
  <c r="U99" i="11"/>
  <c r="AG99" i="11"/>
  <c r="AD99" i="11"/>
  <c r="AA99" i="11"/>
  <c r="AF99" i="11"/>
  <c r="X99" i="11"/>
  <c r="V99" i="11"/>
  <c r="T99" i="11"/>
  <c r="AI99" i="11"/>
  <c r="AC114" i="11"/>
  <c r="U114" i="11"/>
  <c r="AF114" i="11"/>
  <c r="X114" i="11"/>
  <c r="AA114" i="11"/>
  <c r="Z114" i="11"/>
  <c r="AG114" i="11"/>
  <c r="V114" i="11"/>
  <c r="AD114" i="11"/>
  <c r="AB114" i="11"/>
  <c r="Y114" i="11"/>
  <c r="W114" i="11"/>
  <c r="T114" i="11"/>
  <c r="AI114" i="11"/>
  <c r="AH114" i="11"/>
  <c r="AE114" i="11"/>
  <c r="AG93" i="11"/>
  <c r="Y93" i="11"/>
  <c r="AF93" i="11"/>
  <c r="W93" i="11"/>
  <c r="AD93" i="11"/>
  <c r="U93" i="11"/>
  <c r="AB93" i="11"/>
  <c r="AA93" i="11"/>
  <c r="AE93" i="11"/>
  <c r="AC93" i="11"/>
  <c r="Z93" i="11"/>
  <c r="X93" i="11"/>
  <c r="V93" i="11"/>
  <c r="AI93" i="11"/>
  <c r="AH93" i="11"/>
  <c r="T93" i="11"/>
  <c r="R47" i="11"/>
  <c r="AB107" i="11"/>
  <c r="T107" i="11"/>
  <c r="AE107" i="11"/>
  <c r="W107" i="11"/>
  <c r="AI107" i="11"/>
  <c r="Y107" i="11"/>
  <c r="AH107" i="11"/>
  <c r="X107" i="11"/>
  <c r="AD107" i="11"/>
  <c r="AC107" i="11"/>
  <c r="AA107" i="11"/>
  <c r="V107" i="11"/>
  <c r="AG107" i="11"/>
  <c r="AF107" i="11"/>
  <c r="U107" i="11"/>
  <c r="Z107" i="11"/>
  <c r="AC122" i="11"/>
  <c r="U122" i="11"/>
  <c r="AI122" i="11"/>
  <c r="AA122" i="11"/>
  <c r="AH122" i="11"/>
  <c r="Z122" i="11"/>
  <c r="AG122" i="11"/>
  <c r="Y122" i="11"/>
  <c r="AF122" i="11"/>
  <c r="X122" i="11"/>
  <c r="V122" i="11"/>
  <c r="AB122" i="11"/>
  <c r="AE122" i="11"/>
  <c r="AD122" i="11"/>
  <c r="W122" i="11"/>
  <c r="T122" i="11"/>
  <c r="AC89" i="11"/>
  <c r="U89" i="11"/>
  <c r="AB89" i="11"/>
  <c r="AF89" i="11"/>
  <c r="W89" i="11"/>
  <c r="Z89" i="11"/>
  <c r="Y89" i="11"/>
  <c r="AI89" i="11"/>
  <c r="X89" i="11"/>
  <c r="AH89" i="11"/>
  <c r="V89" i="11"/>
  <c r="AG89" i="11"/>
  <c r="T89" i="11"/>
  <c r="AE89" i="11"/>
  <c r="AD89" i="11"/>
  <c r="AA89" i="11"/>
  <c r="AD113" i="11"/>
  <c r="V113" i="11"/>
  <c r="AG113" i="11"/>
  <c r="Y113" i="11"/>
  <c r="AB113" i="11"/>
  <c r="AA113" i="11"/>
  <c r="AH113" i="11"/>
  <c r="W113" i="11"/>
  <c r="AE113" i="11"/>
  <c r="AC113" i="11"/>
  <c r="Z113" i="11"/>
  <c r="X113" i="11"/>
  <c r="U113" i="11"/>
  <c r="T113" i="11"/>
  <c r="AI113" i="11"/>
  <c r="AF113" i="11"/>
  <c r="AH125" i="11"/>
  <c r="Z125" i="11"/>
  <c r="AG125" i="11"/>
  <c r="Y125" i="11"/>
  <c r="AF125" i="11"/>
  <c r="X125" i="11"/>
  <c r="AE125" i="11"/>
  <c r="W125" i="11"/>
  <c r="AD125" i="11"/>
  <c r="V125" i="11"/>
  <c r="AC125" i="11"/>
  <c r="U125" i="11"/>
  <c r="AI125" i="11"/>
  <c r="AB125" i="11"/>
  <c r="AA125" i="11"/>
  <c r="T125" i="11"/>
  <c r="AI91" i="11"/>
  <c r="AA91" i="11"/>
  <c r="AH91" i="11"/>
  <c r="Y91" i="11"/>
  <c r="AC91" i="11"/>
  <c r="T91" i="11"/>
  <c r="AE91" i="11"/>
  <c r="AD91" i="11"/>
  <c r="AB91" i="11"/>
  <c r="Z91" i="11"/>
  <c r="X91" i="11"/>
  <c r="AG91" i="11"/>
  <c r="AF91" i="11"/>
  <c r="U91" i="11"/>
  <c r="W91" i="11"/>
  <c r="V91" i="11"/>
  <c r="AG110" i="11"/>
  <c r="Y110" i="11"/>
  <c r="AB110" i="11"/>
  <c r="T110" i="11"/>
  <c r="AE110" i="11"/>
  <c r="U110" i="11"/>
  <c r="AD110" i="11"/>
  <c r="Z110" i="11"/>
  <c r="AC110" i="11"/>
  <c r="AA110" i="11"/>
  <c r="W110" i="11"/>
  <c r="V110" i="11"/>
  <c r="AI110" i="11"/>
  <c r="AH110" i="11"/>
  <c r="X110" i="11"/>
  <c r="AF110" i="11"/>
  <c r="R52" i="11"/>
  <c r="R56" i="11"/>
  <c r="AI116" i="11"/>
  <c r="AA116" i="11"/>
  <c r="AD116" i="11"/>
  <c r="V116" i="11"/>
  <c r="AH116" i="11"/>
  <c r="X116" i="11"/>
  <c r="AG116" i="11"/>
  <c r="W116" i="11"/>
  <c r="AC116" i="11"/>
  <c r="AB116" i="11"/>
  <c r="Z116" i="11"/>
  <c r="Y116" i="11"/>
  <c r="U116" i="11"/>
  <c r="T116" i="11"/>
  <c r="AF116" i="11"/>
  <c r="AE116" i="11"/>
  <c r="AH109" i="11"/>
  <c r="Z109" i="11"/>
  <c r="AC109" i="11"/>
  <c r="U109" i="11"/>
  <c r="AG109" i="11"/>
  <c r="W109" i="11"/>
  <c r="AF109" i="11"/>
  <c r="V109" i="11"/>
  <c r="AB109" i="11"/>
  <c r="AE109" i="11"/>
  <c r="AD109" i="11"/>
  <c r="Y109" i="11"/>
  <c r="X109" i="11"/>
  <c r="T109" i="11"/>
  <c r="AI109" i="11"/>
  <c r="AA109" i="11"/>
  <c r="AI98" i="11"/>
  <c r="AA98" i="11"/>
  <c r="AF98" i="11"/>
  <c r="X98" i="11"/>
  <c r="AD98" i="11"/>
  <c r="T98" i="11"/>
  <c r="AC98" i="11"/>
  <c r="Z98" i="11"/>
  <c r="V98" i="11"/>
  <c r="AH98" i="11"/>
  <c r="AE98" i="11"/>
  <c r="AB98" i="11"/>
  <c r="AG98" i="11"/>
  <c r="Y98" i="11"/>
  <c r="W98" i="11"/>
  <c r="U98" i="11"/>
  <c r="AE112" i="11"/>
  <c r="W112" i="11"/>
  <c r="AH112" i="11"/>
  <c r="Z112" i="11"/>
  <c r="AC112" i="11"/>
  <c r="AB112" i="11"/>
  <c r="AI112" i="11"/>
  <c r="X112" i="11"/>
  <c r="AD112" i="11"/>
  <c r="AA112" i="11"/>
  <c r="Y112" i="11"/>
  <c r="V112" i="11"/>
  <c r="U112" i="11"/>
  <c r="T112" i="11"/>
  <c r="AG112" i="11"/>
  <c r="AF112" i="11"/>
  <c r="AE103" i="11"/>
  <c r="W103" i="11"/>
  <c r="AD103" i="11"/>
  <c r="V103" i="11"/>
  <c r="AI103" i="11"/>
  <c r="AA103" i="11"/>
  <c r="AG103" i="11"/>
  <c r="T103" i="11"/>
  <c r="AF103" i="11"/>
  <c r="AB103" i="11"/>
  <c r="Y103" i="11"/>
  <c r="X103" i="11"/>
  <c r="AH103" i="11"/>
  <c r="AC103" i="11"/>
  <c r="Z103" i="11"/>
  <c r="U103" i="11"/>
  <c r="AD121" i="11"/>
  <c r="V121" i="11"/>
  <c r="AB121" i="11"/>
  <c r="T121" i="11"/>
  <c r="AI121" i="11"/>
  <c r="AA121" i="11"/>
  <c r="AH121" i="11"/>
  <c r="Z121" i="11"/>
  <c r="AG121" i="11"/>
  <c r="Y121" i="11"/>
  <c r="AF121" i="11"/>
  <c r="AC121" i="11"/>
  <c r="X121" i="11"/>
  <c r="AE121" i="11"/>
  <c r="W121" i="11"/>
  <c r="U121" i="11"/>
  <c r="AB115" i="11"/>
  <c r="T115" i="11"/>
  <c r="AE115" i="11"/>
  <c r="W115" i="11"/>
  <c r="AI115" i="11"/>
  <c r="Y115" i="11"/>
  <c r="AH115" i="11"/>
  <c r="X115" i="11"/>
  <c r="AD115" i="11"/>
  <c r="AA115" i="11"/>
  <c r="Z115" i="11"/>
  <c r="V115" i="11"/>
  <c r="U115" i="11"/>
  <c r="AG115" i="11"/>
  <c r="AF115" i="11"/>
  <c r="AC115" i="11"/>
  <c r="AJ90" i="11"/>
  <c r="U23" i="11" s="1"/>
  <c r="V23" i="11" s="1"/>
  <c r="AB97" i="11"/>
  <c r="T97" i="11"/>
  <c r="AG97" i="11"/>
  <c r="Y97" i="11"/>
  <c r="AE97" i="11"/>
  <c r="U97" i="11"/>
  <c r="AD97" i="11"/>
  <c r="AA97" i="11"/>
  <c r="V97" i="11"/>
  <c r="AH97" i="11"/>
  <c r="AC97" i="11"/>
  <c r="Z97" i="11"/>
  <c r="AI97" i="11"/>
  <c r="AF97" i="11"/>
  <c r="X97" i="11"/>
  <c r="W97" i="11"/>
  <c r="AF101" i="11"/>
  <c r="X101" i="11"/>
  <c r="AC101" i="11"/>
  <c r="U101" i="11"/>
  <c r="AA101" i="11"/>
  <c r="Z101" i="11"/>
  <c r="AH101" i="11"/>
  <c r="W101" i="11"/>
  <c r="AE101" i="11"/>
  <c r="T101" i="11"/>
  <c r="V101" i="11"/>
  <c r="AG101" i="11"/>
  <c r="AD101" i="11"/>
  <c r="Y101" i="11"/>
  <c r="AI101" i="11"/>
  <c r="AB101" i="11"/>
  <c r="AJ87" i="11"/>
  <c r="U20" i="11" s="1"/>
  <c r="V20" i="11" s="1"/>
  <c r="AF94" i="11"/>
  <c r="X94" i="11"/>
  <c r="AA94" i="11"/>
  <c r="AH94" i="11"/>
  <c r="Y94" i="11"/>
  <c r="AE94" i="11"/>
  <c r="V94" i="11"/>
  <c r="AD94" i="11"/>
  <c r="U94" i="11"/>
  <c r="AG94" i="11"/>
  <c r="AC94" i="11"/>
  <c r="AB94" i="11"/>
  <c r="Z94" i="11"/>
  <c r="W94" i="11"/>
  <c r="AI94" i="11"/>
  <c r="T94" i="11"/>
  <c r="AF106" i="11"/>
  <c r="X106" i="11"/>
  <c r="AB106" i="11"/>
  <c r="AA106" i="11"/>
  <c r="AG106" i="11"/>
  <c r="W106" i="11"/>
  <c r="AE106" i="11"/>
  <c r="AD106" i="11"/>
  <c r="Z106" i="11"/>
  <c r="V106" i="11"/>
  <c r="Y106" i="11"/>
  <c r="U106" i="11"/>
  <c r="T106" i="11"/>
  <c r="AI106" i="11"/>
  <c r="AH106" i="11"/>
  <c r="AC106" i="11"/>
  <c r="AF102" i="11"/>
  <c r="X102" i="11"/>
  <c r="AE102" i="11"/>
  <c r="W102" i="11"/>
  <c r="AB102" i="11"/>
  <c r="T102" i="11"/>
  <c r="AA102" i="11"/>
  <c r="Z102" i="11"/>
  <c r="AI102" i="11"/>
  <c r="V102" i="11"/>
  <c r="AG102" i="11"/>
  <c r="AD102" i="11"/>
  <c r="Y102" i="11"/>
  <c r="AC102" i="11"/>
  <c r="U102" i="11"/>
  <c r="AH102" i="11"/>
  <c r="AH104" i="11"/>
  <c r="AD104" i="11"/>
  <c r="V104" i="11"/>
  <c r="AC104" i="11"/>
  <c r="U104" i="11"/>
  <c r="AI104" i="11"/>
  <c r="Z104" i="11"/>
  <c r="Y104" i="11"/>
  <c r="X104" i="11"/>
  <c r="AG104" i="11"/>
  <c r="T104" i="11"/>
  <c r="AE104" i="11"/>
  <c r="AF104" i="11"/>
  <c r="AA104" i="11"/>
  <c r="W104" i="11"/>
  <c r="AB104" i="11"/>
  <c r="AG118" i="11"/>
  <c r="Y118" i="11"/>
  <c r="AC118" i="11"/>
  <c r="U118" i="11"/>
  <c r="AB118" i="11"/>
  <c r="T118" i="11"/>
  <c r="AA118" i="11"/>
  <c r="Z118" i="11"/>
  <c r="AH118" i="11"/>
  <c r="V118" i="11"/>
  <c r="AI118" i="11"/>
  <c r="AF118" i="11"/>
  <c r="AE118" i="11"/>
  <c r="AD118" i="11"/>
  <c r="X118" i="11"/>
  <c r="W118" i="11"/>
  <c r="AG100" i="11"/>
  <c r="Y100" i="11"/>
  <c r="AD100" i="11"/>
  <c r="V100" i="11"/>
  <c r="AB100" i="11"/>
  <c r="AA100" i="11"/>
  <c r="AI100" i="11"/>
  <c r="X100" i="11"/>
  <c r="U100" i="11"/>
  <c r="AH100" i="11"/>
  <c r="AE100" i="11"/>
  <c r="AC100" i="11"/>
  <c r="Z100" i="11"/>
  <c r="W100" i="11"/>
  <c r="T100" i="11"/>
  <c r="AF100" i="11"/>
  <c r="AC86" i="11"/>
  <c r="U86" i="11"/>
  <c r="AF86" i="11"/>
  <c r="X86" i="11"/>
  <c r="AB86" i="11"/>
  <c r="AA86" i="11"/>
  <c r="Z86" i="11"/>
  <c r="AI86" i="11"/>
  <c r="Y86" i="11"/>
  <c r="AH86" i="11"/>
  <c r="W86" i="11"/>
  <c r="AD86" i="11"/>
  <c r="V86" i="11"/>
  <c r="T86" i="11"/>
  <c r="AE86" i="11"/>
  <c r="AG86" i="11"/>
  <c r="AC96" i="11"/>
  <c r="AH96" i="11"/>
  <c r="Z96" i="11"/>
  <c r="AF96" i="11"/>
  <c r="V96" i="11"/>
  <c r="Y96" i="11"/>
  <c r="AI96" i="11"/>
  <c r="W96" i="11"/>
  <c r="AE96" i="11"/>
  <c r="T96" i="11"/>
  <c r="AD96" i="11"/>
  <c r="AG96" i="11"/>
  <c r="AB96" i="11"/>
  <c r="AA96" i="11"/>
  <c r="X96" i="11"/>
  <c r="U96" i="11"/>
  <c r="R38" i="11"/>
  <c r="AI108" i="11"/>
  <c r="AA108" i="11"/>
  <c r="AD108" i="11"/>
  <c r="V108" i="11"/>
  <c r="AH108" i="11"/>
  <c r="X108" i="11"/>
  <c r="AG108" i="11"/>
  <c r="W108" i="11"/>
  <c r="AC108" i="11"/>
  <c r="AE108" i="11"/>
  <c r="AB108" i="11"/>
  <c r="Y108" i="11"/>
  <c r="T108" i="11"/>
  <c r="AF108" i="11"/>
  <c r="Z108" i="11"/>
  <c r="U108" i="11"/>
  <c r="R44" i="11"/>
  <c r="AB123" i="11"/>
  <c r="T123" i="11"/>
  <c r="AI123" i="11"/>
  <c r="AA123" i="11"/>
  <c r="AH123" i="11"/>
  <c r="Z123" i="11"/>
  <c r="AG123" i="11"/>
  <c r="Y123" i="11"/>
  <c r="AF123" i="11"/>
  <c r="X123" i="11"/>
  <c r="AE123" i="11"/>
  <c r="W123" i="11"/>
  <c r="AD123" i="11"/>
  <c r="AC123" i="11"/>
  <c r="V123" i="11"/>
  <c r="U123" i="11"/>
  <c r="AF111" i="11"/>
  <c r="X111" i="11"/>
  <c r="AI111" i="11"/>
  <c r="AA111" i="11"/>
  <c r="AD111" i="11"/>
  <c r="T111" i="11"/>
  <c r="AC111" i="11"/>
  <c r="Y111" i="11"/>
  <c r="AB111" i="11"/>
  <c r="Z111" i="11"/>
  <c r="W111" i="11"/>
  <c r="V111" i="11"/>
  <c r="U111" i="11"/>
  <c r="AH111" i="11"/>
  <c r="AE111" i="11"/>
  <c r="AG111" i="11"/>
  <c r="R48" i="11"/>
  <c r="AJ120" i="11"/>
  <c r="U53" i="11" s="1"/>
  <c r="V53" i="11" s="1"/>
  <c r="AI88" i="11"/>
  <c r="AA88" i="11"/>
  <c r="AD88" i="11"/>
  <c r="V88" i="11"/>
  <c r="Y88" i="11"/>
  <c r="AH88" i="11"/>
  <c r="X88" i="11"/>
  <c r="AG88" i="11"/>
  <c r="W88" i="11"/>
  <c r="AF88" i="11"/>
  <c r="U88" i="11"/>
  <c r="AE88" i="11"/>
  <c r="T88" i="11"/>
  <c r="AC88" i="11"/>
  <c r="AB88" i="11"/>
  <c r="Z88" i="11"/>
  <c r="R46" i="11"/>
  <c r="AF119" i="11"/>
  <c r="X119" i="11"/>
  <c r="AC119" i="11"/>
  <c r="U119" i="11"/>
  <c r="AB119" i="11"/>
  <c r="T119" i="11"/>
  <c r="AI119" i="11"/>
  <c r="AA119" i="11"/>
  <c r="V119" i="11"/>
  <c r="AH119" i="11"/>
  <c r="AD119" i="11"/>
  <c r="AG119" i="11"/>
  <c r="AE119" i="11"/>
  <c r="Z119" i="11"/>
  <c r="Y119" i="11"/>
  <c r="W119" i="11"/>
  <c r="R42" i="11"/>
  <c r="R54" i="10"/>
  <c r="R29" i="10"/>
  <c r="AC125" i="10"/>
  <c r="W125" i="10"/>
  <c r="AH125" i="10"/>
  <c r="T125" i="10"/>
  <c r="AE113" i="10"/>
  <c r="W113" i="10"/>
  <c r="AD113" i="10"/>
  <c r="V113" i="10"/>
  <c r="AC113" i="10"/>
  <c r="U113" i="10"/>
  <c r="AH113" i="10"/>
  <c r="Z113" i="10"/>
  <c r="AG113" i="10"/>
  <c r="Y113" i="10"/>
  <c r="AF113" i="10"/>
  <c r="AB113" i="10"/>
  <c r="AA113" i="10"/>
  <c r="AI113" i="10"/>
  <c r="X113" i="10"/>
  <c r="T113" i="10"/>
  <c r="AI109" i="10"/>
  <c r="AA109" i="10"/>
  <c r="AH109" i="10"/>
  <c r="Z109" i="10"/>
  <c r="AG109" i="10"/>
  <c r="Y109" i="10"/>
  <c r="AD109" i="10"/>
  <c r="V109" i="10"/>
  <c r="AC109" i="10"/>
  <c r="U109" i="10"/>
  <c r="W109" i="10"/>
  <c r="T109" i="10"/>
  <c r="AE109" i="10"/>
  <c r="AF109" i="10"/>
  <c r="X109" i="10"/>
  <c r="AB109" i="10"/>
  <c r="AE91" i="10"/>
  <c r="W91" i="10"/>
  <c r="AH91" i="10"/>
  <c r="Z91" i="10"/>
  <c r="AD91" i="10"/>
  <c r="T91" i="10"/>
  <c r="AC91" i="10"/>
  <c r="Y91" i="10"/>
  <c r="AB91" i="10"/>
  <c r="X91" i="10"/>
  <c r="V91" i="10"/>
  <c r="AI91" i="10"/>
  <c r="AA91" i="10"/>
  <c r="AG91" i="10"/>
  <c r="AF91" i="10"/>
  <c r="U91" i="10"/>
  <c r="AB106" i="10"/>
  <c r="T106" i="10"/>
  <c r="AG106" i="10"/>
  <c r="Y106" i="10"/>
  <c r="AF106" i="10"/>
  <c r="X106" i="10"/>
  <c r="AE106" i="10"/>
  <c r="AD106" i="10"/>
  <c r="W106" i="10"/>
  <c r="AA106" i="10"/>
  <c r="Z106" i="10"/>
  <c r="V106" i="10"/>
  <c r="U106" i="10"/>
  <c r="AI106" i="10"/>
  <c r="AH106" i="10"/>
  <c r="AC106" i="10"/>
  <c r="AJ89" i="10"/>
  <c r="U22" i="10" s="1"/>
  <c r="V22" i="10" s="1"/>
  <c r="AH118" i="10"/>
  <c r="Z118" i="10"/>
  <c r="AG118" i="10"/>
  <c r="Y118" i="10"/>
  <c r="AF118" i="10"/>
  <c r="X118" i="10"/>
  <c r="AD118" i="10"/>
  <c r="V118" i="10"/>
  <c r="AC118" i="10"/>
  <c r="U118" i="10"/>
  <c r="AB118" i="10"/>
  <c r="T118" i="10"/>
  <c r="AA118" i="10"/>
  <c r="W118" i="10"/>
  <c r="AI118" i="10"/>
  <c r="AE118" i="10"/>
  <c r="AC101" i="10"/>
  <c r="U101" i="10"/>
  <c r="AB101" i="10"/>
  <c r="T101" i="10"/>
  <c r="AF101" i="10"/>
  <c r="X101" i="10"/>
  <c r="AE101" i="10"/>
  <c r="AD101" i="10"/>
  <c r="Y101" i="10"/>
  <c r="V101" i="10"/>
  <c r="AI101" i="10"/>
  <c r="AH101" i="10"/>
  <c r="AA101" i="10"/>
  <c r="AG101" i="10"/>
  <c r="Z101" i="10"/>
  <c r="W101" i="10"/>
  <c r="V125" i="10"/>
  <c r="AA125" i="10"/>
  <c r="AB116" i="10"/>
  <c r="T116" i="10"/>
  <c r="AI116" i="10"/>
  <c r="AA116" i="10"/>
  <c r="AH116" i="10"/>
  <c r="Z116" i="10"/>
  <c r="AF116" i="10"/>
  <c r="X116" i="10"/>
  <c r="AE116" i="10"/>
  <c r="W116" i="10"/>
  <c r="AD116" i="10"/>
  <c r="V116" i="10"/>
  <c r="AG116" i="10"/>
  <c r="AC116" i="10"/>
  <c r="Y116" i="10"/>
  <c r="U116" i="10"/>
  <c r="AJ107" i="10"/>
  <c r="U40" i="10" s="1"/>
  <c r="V40" i="10" s="1"/>
  <c r="AJ93" i="10"/>
  <c r="U26" i="10" s="1"/>
  <c r="V26" i="10" s="1"/>
  <c r="AD125" i="10"/>
  <c r="AI125" i="10"/>
  <c r="AJ105" i="10"/>
  <c r="U38" i="10" s="1"/>
  <c r="V38" i="10" s="1"/>
  <c r="R40" i="10"/>
  <c r="R48" i="10"/>
  <c r="AE125" i="10"/>
  <c r="AB125" i="10"/>
  <c r="AJ115" i="10"/>
  <c r="U48" i="10" s="1"/>
  <c r="V48" i="10" s="1"/>
  <c r="AE122" i="10"/>
  <c r="W122" i="10"/>
  <c r="AD122" i="10"/>
  <c r="V122" i="10"/>
  <c r="AC122" i="10"/>
  <c r="U122" i="10"/>
  <c r="AB122" i="10"/>
  <c r="T122" i="10"/>
  <c r="AH122" i="10"/>
  <c r="Z122" i="10"/>
  <c r="AG122" i="10"/>
  <c r="Y122" i="10"/>
  <c r="AF122" i="10"/>
  <c r="X122" i="10"/>
  <c r="AI122" i="10"/>
  <c r="AA122" i="10"/>
  <c r="AD114" i="10"/>
  <c r="V114" i="10"/>
  <c r="AC114" i="10"/>
  <c r="U114" i="10"/>
  <c r="AB114" i="10"/>
  <c r="T114" i="10"/>
  <c r="AH114" i="10"/>
  <c r="Z114" i="10"/>
  <c r="AG114" i="10"/>
  <c r="Y114" i="10"/>
  <c r="AF114" i="10"/>
  <c r="X114" i="10"/>
  <c r="AA114" i="10"/>
  <c r="AI114" i="10"/>
  <c r="AE114" i="10"/>
  <c r="W114" i="10"/>
  <c r="AD123" i="10"/>
  <c r="V123" i="10"/>
  <c r="AC123" i="10"/>
  <c r="U123" i="10"/>
  <c r="AB123" i="10"/>
  <c r="T123" i="10"/>
  <c r="AI123" i="10"/>
  <c r="AA123" i="10"/>
  <c r="AG123" i="10"/>
  <c r="Y123" i="10"/>
  <c r="AF123" i="10"/>
  <c r="X123" i="10"/>
  <c r="AE123" i="10"/>
  <c r="W123" i="10"/>
  <c r="AH123" i="10"/>
  <c r="Z123" i="10"/>
  <c r="AF87" i="10"/>
  <c r="X87" i="10"/>
  <c r="AE87" i="10"/>
  <c r="W87" i="10"/>
  <c r="AB87" i="10"/>
  <c r="T87" i="10"/>
  <c r="Z87" i="10"/>
  <c r="AI87" i="10"/>
  <c r="V87" i="10"/>
  <c r="AH87" i="10"/>
  <c r="U87" i="10"/>
  <c r="AD87" i="10"/>
  <c r="Y87" i="10"/>
  <c r="AG87" i="10"/>
  <c r="AC87" i="10"/>
  <c r="AA87" i="10"/>
  <c r="AE88" i="10"/>
  <c r="W88" i="10"/>
  <c r="AD88" i="10"/>
  <c r="V88" i="10"/>
  <c r="AI88" i="10"/>
  <c r="AA88" i="10"/>
  <c r="AF88" i="10"/>
  <c r="AB88" i="10"/>
  <c r="Z88" i="10"/>
  <c r="X88" i="10"/>
  <c r="AH88" i="10"/>
  <c r="AG88" i="10"/>
  <c r="U88" i="10"/>
  <c r="AC88" i="10"/>
  <c r="Y88" i="10"/>
  <c r="T88" i="10"/>
  <c r="X125" i="10"/>
  <c r="Y125" i="10"/>
  <c r="AG97" i="10"/>
  <c r="Y97" i="10"/>
  <c r="AB97" i="10"/>
  <c r="T97" i="10"/>
  <c r="AF97" i="10"/>
  <c r="V97" i="10"/>
  <c r="AE97" i="10"/>
  <c r="U97" i="10"/>
  <c r="AA97" i="10"/>
  <c r="Z97" i="10"/>
  <c r="W97" i="10"/>
  <c r="AH97" i="10"/>
  <c r="AI97" i="10"/>
  <c r="AD97" i="10"/>
  <c r="AC97" i="10"/>
  <c r="X97" i="10"/>
  <c r="AF98" i="10"/>
  <c r="X98" i="10"/>
  <c r="AI98" i="10"/>
  <c r="AA98" i="10"/>
  <c r="AE98" i="10"/>
  <c r="U98" i="10"/>
  <c r="AD98" i="10"/>
  <c r="T98" i="10"/>
  <c r="Z98" i="10"/>
  <c r="AB98" i="10"/>
  <c r="W98" i="10"/>
  <c r="V98" i="10"/>
  <c r="AH98" i="10"/>
  <c r="AG98" i="10"/>
  <c r="AC98" i="10"/>
  <c r="Y98" i="10"/>
  <c r="AH110" i="10"/>
  <c r="Z110" i="10"/>
  <c r="AG110" i="10"/>
  <c r="Y110" i="10"/>
  <c r="AF110" i="10"/>
  <c r="X110" i="10"/>
  <c r="AC110" i="10"/>
  <c r="U110" i="10"/>
  <c r="AB110" i="10"/>
  <c r="T110" i="10"/>
  <c r="AA110" i="10"/>
  <c r="W110" i="10"/>
  <c r="AI110" i="10"/>
  <c r="AE110" i="10"/>
  <c r="AD110" i="10"/>
  <c r="V110" i="10"/>
  <c r="AJ99" i="10"/>
  <c r="U32" i="10" s="1"/>
  <c r="V32" i="10" s="1"/>
  <c r="AJ85" i="10"/>
  <c r="U18" i="10" s="1"/>
  <c r="V18" i="10" s="1"/>
  <c r="AB94" i="10"/>
  <c r="T94" i="10"/>
  <c r="AE94" i="10"/>
  <c r="W94" i="10"/>
  <c r="Z94" i="10"/>
  <c r="AI94" i="10"/>
  <c r="Y94" i="10"/>
  <c r="AF94" i="10"/>
  <c r="U94" i="10"/>
  <c r="AA94" i="10"/>
  <c r="V94" i="10"/>
  <c r="AG94" i="10"/>
  <c r="AH94" i="10"/>
  <c r="AD94" i="10"/>
  <c r="AC94" i="10"/>
  <c r="X94" i="10"/>
  <c r="AF125" i="10"/>
  <c r="AG125" i="10"/>
  <c r="AH96" i="10"/>
  <c r="Z96" i="10"/>
  <c r="AC96" i="10"/>
  <c r="U96" i="10"/>
  <c r="AI96" i="10"/>
  <c r="X96" i="10"/>
  <c r="AG96" i="10"/>
  <c r="W96" i="10"/>
  <c r="AD96" i="10"/>
  <c r="AA96" i="10"/>
  <c r="V96" i="10"/>
  <c r="T96" i="10"/>
  <c r="AF96" i="10"/>
  <c r="AB96" i="10"/>
  <c r="Y96" i="10"/>
  <c r="AE96" i="10"/>
  <c r="AC124" i="10"/>
  <c r="U124" i="10"/>
  <c r="AB124" i="10"/>
  <c r="T124" i="10"/>
  <c r="AI124" i="10"/>
  <c r="AA124" i="10"/>
  <c r="AH124" i="10"/>
  <c r="Z124" i="10"/>
  <c r="AF124" i="10"/>
  <c r="X124" i="10"/>
  <c r="AE124" i="10"/>
  <c r="W124" i="10"/>
  <c r="AD124" i="10"/>
  <c r="V124" i="10"/>
  <c r="AG124" i="10"/>
  <c r="Y124" i="10"/>
  <c r="AI103" i="10"/>
  <c r="AA103" i="10"/>
  <c r="AH103" i="10"/>
  <c r="Z103" i="10"/>
  <c r="AD103" i="10"/>
  <c r="V103" i="10"/>
  <c r="AB103" i="10"/>
  <c r="Y103" i="10"/>
  <c r="X103" i="10"/>
  <c r="AG103" i="10"/>
  <c r="U103" i="10"/>
  <c r="T103" i="10"/>
  <c r="AE103" i="10"/>
  <c r="AC103" i="10"/>
  <c r="W103" i="10"/>
  <c r="AF103" i="10"/>
  <c r="AF121" i="10"/>
  <c r="X121" i="10"/>
  <c r="AE121" i="10"/>
  <c r="W121" i="10"/>
  <c r="AD121" i="10"/>
  <c r="V121" i="10"/>
  <c r="AC121" i="10"/>
  <c r="U121" i="10"/>
  <c r="AI121" i="10"/>
  <c r="AA121" i="10"/>
  <c r="AH121" i="10"/>
  <c r="Z121" i="10"/>
  <c r="AG121" i="10"/>
  <c r="Y121" i="10"/>
  <c r="AB121" i="10"/>
  <c r="T121" i="10"/>
  <c r="AF112" i="10"/>
  <c r="X112" i="10"/>
  <c r="AE112" i="10"/>
  <c r="W112" i="10"/>
  <c r="AD112" i="10"/>
  <c r="V112" i="10"/>
  <c r="AI112" i="10"/>
  <c r="AA112" i="10"/>
  <c r="AH112" i="10"/>
  <c r="Z112" i="10"/>
  <c r="U112" i="10"/>
  <c r="T112" i="10"/>
  <c r="AC112" i="10"/>
  <c r="AG112" i="10"/>
  <c r="AB112" i="10"/>
  <c r="Y112" i="10"/>
  <c r="AG119" i="10"/>
  <c r="Y119" i="10"/>
  <c r="AF119" i="10"/>
  <c r="X119" i="10"/>
  <c r="AE119" i="10"/>
  <c r="W119" i="10"/>
  <c r="AC119" i="10"/>
  <c r="U119" i="10"/>
  <c r="AB119" i="10"/>
  <c r="T119" i="10"/>
  <c r="AI119" i="10"/>
  <c r="AA119" i="10"/>
  <c r="AD119" i="10"/>
  <c r="Z119" i="10"/>
  <c r="V119" i="10"/>
  <c r="AH119" i="10"/>
  <c r="U125" i="10"/>
  <c r="R43" i="9"/>
  <c r="R33" i="9"/>
  <c r="R26" i="9"/>
  <c r="R23" i="9"/>
  <c r="AJ106" i="9"/>
  <c r="AI88" i="9"/>
  <c r="AA88" i="9"/>
  <c r="AF88" i="9"/>
  <c r="W88" i="9"/>
  <c r="AE88" i="9"/>
  <c r="V88" i="9"/>
  <c r="AB88" i="9"/>
  <c r="U88" i="9"/>
  <c r="AH88" i="9"/>
  <c r="T88" i="9"/>
  <c r="Z88" i="9"/>
  <c r="Y88" i="9"/>
  <c r="AD88" i="9"/>
  <c r="AC88" i="9"/>
  <c r="X88" i="9"/>
  <c r="AG88" i="9"/>
  <c r="AB107" i="9"/>
  <c r="T107" i="9"/>
  <c r="AF107" i="9"/>
  <c r="W107" i="9"/>
  <c r="AE107" i="9"/>
  <c r="V107" i="9"/>
  <c r="AC107" i="9"/>
  <c r="AI107" i="9"/>
  <c r="Z107" i="9"/>
  <c r="AH107" i="9"/>
  <c r="Y107" i="9"/>
  <c r="AA107" i="9"/>
  <c r="AG107" i="9"/>
  <c r="X107" i="9"/>
  <c r="AD107" i="9"/>
  <c r="U107" i="9"/>
  <c r="R27" i="9"/>
  <c r="R30" i="9"/>
  <c r="AJ110" i="9"/>
  <c r="AJ115" i="9"/>
  <c r="AE112" i="9"/>
  <c r="W112" i="9"/>
  <c r="AI112" i="9"/>
  <c r="AA112" i="9"/>
  <c r="AB112" i="9"/>
  <c r="Z112" i="9"/>
  <c r="Y112" i="9"/>
  <c r="AH112" i="9"/>
  <c r="X112" i="9"/>
  <c r="AF112" i="9"/>
  <c r="U112" i="9"/>
  <c r="AD112" i="9"/>
  <c r="T112" i="9"/>
  <c r="V112" i="9"/>
  <c r="AC112" i="9"/>
  <c r="AG112" i="9"/>
  <c r="AI124" i="9"/>
  <c r="AA124" i="9"/>
  <c r="AG124" i="9"/>
  <c r="Y124" i="9"/>
  <c r="AF124" i="9"/>
  <c r="X124" i="9"/>
  <c r="AE124" i="9"/>
  <c r="W124" i="9"/>
  <c r="T124" i="9"/>
  <c r="AH124" i="9"/>
  <c r="AD124" i="9"/>
  <c r="AC124" i="9"/>
  <c r="AB124" i="9"/>
  <c r="Z124" i="9"/>
  <c r="V124" i="9"/>
  <c r="U124" i="9"/>
  <c r="AH101" i="9"/>
  <c r="Z101" i="9"/>
  <c r="AG101" i="9"/>
  <c r="Y101" i="9"/>
  <c r="AE101" i="9"/>
  <c r="W101" i="9"/>
  <c r="AB101" i="9"/>
  <c r="AF101" i="9"/>
  <c r="T101" i="9"/>
  <c r="V101" i="9"/>
  <c r="U101" i="9"/>
  <c r="AD101" i="9"/>
  <c r="AA101" i="9"/>
  <c r="AI101" i="9"/>
  <c r="AC101" i="9"/>
  <c r="X101" i="9"/>
  <c r="AJ102" i="9"/>
  <c r="R37" i="9"/>
  <c r="AE104" i="9"/>
  <c r="AF104" i="9"/>
  <c r="W104" i="9"/>
  <c r="AD104" i="9"/>
  <c r="V104" i="9"/>
  <c r="AB104" i="9"/>
  <c r="T104" i="9"/>
  <c r="AC104" i="9"/>
  <c r="AI104" i="9"/>
  <c r="U104" i="9"/>
  <c r="AA104" i="9"/>
  <c r="Y104" i="9"/>
  <c r="AH104" i="9"/>
  <c r="Z104" i="9"/>
  <c r="X104" i="9"/>
  <c r="AG104" i="9"/>
  <c r="R57" i="9"/>
  <c r="AG90" i="9"/>
  <c r="Y90" i="9"/>
  <c r="AD90" i="9"/>
  <c r="U90" i="9"/>
  <c r="AC90" i="9"/>
  <c r="T90" i="9"/>
  <c r="AI90" i="9"/>
  <c r="Z90" i="9"/>
  <c r="AF90" i="9"/>
  <c r="W90" i="9"/>
  <c r="AB90" i="9"/>
  <c r="AA90" i="9"/>
  <c r="AH90" i="9"/>
  <c r="V90" i="9"/>
  <c r="AE90" i="9"/>
  <c r="X90" i="9"/>
  <c r="AC86" i="9"/>
  <c r="U86" i="9"/>
  <c r="AI86" i="9"/>
  <c r="Z86" i="9"/>
  <c r="AH86" i="9"/>
  <c r="Y86" i="9"/>
  <c r="AE86" i="9"/>
  <c r="V86" i="9"/>
  <c r="AG86" i="9"/>
  <c r="AF86" i="9"/>
  <c r="W86" i="9"/>
  <c r="AB86" i="9"/>
  <c r="AA86" i="9"/>
  <c r="X86" i="9"/>
  <c r="T86" i="9"/>
  <c r="AD86" i="9"/>
  <c r="AJ120" i="9"/>
  <c r="AH89" i="9"/>
  <c r="Z89" i="9"/>
  <c r="AA89" i="9"/>
  <c r="AI89" i="9"/>
  <c r="Y89" i="9"/>
  <c r="AE89" i="9"/>
  <c r="V89" i="9"/>
  <c r="AD89" i="9"/>
  <c r="AC89" i="9"/>
  <c r="U89" i="9"/>
  <c r="AG89" i="9"/>
  <c r="T89" i="9"/>
  <c r="AB89" i="9"/>
  <c r="X89" i="9"/>
  <c r="AF89" i="9"/>
  <c r="W89" i="9"/>
  <c r="AJ98" i="9"/>
  <c r="R45" i="9"/>
  <c r="AI116" i="9"/>
  <c r="AA116" i="9"/>
  <c r="AE116" i="9"/>
  <c r="W116" i="9"/>
  <c r="AG116" i="9"/>
  <c r="V116" i="9"/>
  <c r="AF116" i="9"/>
  <c r="U116" i="9"/>
  <c r="AD116" i="9"/>
  <c r="T116" i="9"/>
  <c r="AC116" i="9"/>
  <c r="AB116" i="9"/>
  <c r="Z116" i="9"/>
  <c r="Y116" i="9"/>
  <c r="AH116" i="9"/>
  <c r="X116" i="9"/>
  <c r="AJ85" i="9"/>
  <c r="U18" i="9" s="1"/>
  <c r="V18" i="9" s="1"/>
  <c r="AI96" i="9"/>
  <c r="AA96" i="9"/>
  <c r="AF96" i="9"/>
  <c r="W96" i="9"/>
  <c r="AE96" i="9"/>
  <c r="V96" i="9"/>
  <c r="AB96" i="9"/>
  <c r="AH96" i="9"/>
  <c r="Y96" i="9"/>
  <c r="U96" i="9"/>
  <c r="T96" i="9"/>
  <c r="AC96" i="9"/>
  <c r="Z96" i="9"/>
  <c r="AD96" i="9"/>
  <c r="X96" i="9"/>
  <c r="AG96" i="9"/>
  <c r="R41" i="9"/>
  <c r="AH117" i="9"/>
  <c r="Z117" i="9"/>
  <c r="AD117" i="9"/>
  <c r="V117" i="9"/>
  <c r="AF117" i="9"/>
  <c r="U117" i="9"/>
  <c r="AE117" i="9"/>
  <c r="T117" i="9"/>
  <c r="AC117" i="9"/>
  <c r="AB117" i="9"/>
  <c r="AA117" i="9"/>
  <c r="Y117" i="9"/>
  <c r="AI117" i="9"/>
  <c r="X117" i="9"/>
  <c r="AG117" i="9"/>
  <c r="W117" i="9"/>
  <c r="R49" i="9"/>
  <c r="AB99" i="9"/>
  <c r="T99" i="9"/>
  <c r="AG99" i="9"/>
  <c r="Y99" i="9"/>
  <c r="AI99" i="9"/>
  <c r="X99" i="9"/>
  <c r="AC99" i="9"/>
  <c r="AA99" i="9"/>
  <c r="Z99" i="9"/>
  <c r="AH99" i="9"/>
  <c r="U99" i="9"/>
  <c r="AE99" i="9"/>
  <c r="AD99" i="9"/>
  <c r="W99" i="9"/>
  <c r="AF99" i="9"/>
  <c r="V99" i="9"/>
  <c r="AE92" i="9"/>
  <c r="W92" i="9"/>
  <c r="AB92" i="9"/>
  <c r="AA92" i="9"/>
  <c r="AG92" i="9"/>
  <c r="X92" i="9"/>
  <c r="AD92" i="9"/>
  <c r="U92" i="9"/>
  <c r="AI92" i="9"/>
  <c r="AH92" i="9"/>
  <c r="Y92" i="9"/>
  <c r="V92" i="9"/>
  <c r="T92" i="9"/>
  <c r="AF92" i="9"/>
  <c r="AC92" i="9"/>
  <c r="Z92" i="9"/>
  <c r="R20" i="9"/>
  <c r="AB123" i="9"/>
  <c r="T123" i="9"/>
  <c r="AH123" i="9"/>
  <c r="Z123" i="9"/>
  <c r="AG123" i="9"/>
  <c r="Y123" i="9"/>
  <c r="AF123" i="9"/>
  <c r="X123" i="9"/>
  <c r="U123" i="9"/>
  <c r="AI123" i="9"/>
  <c r="AE123" i="9"/>
  <c r="AD123" i="9"/>
  <c r="AC123" i="9"/>
  <c r="AA123" i="9"/>
  <c r="W123" i="9"/>
  <c r="V123" i="9"/>
  <c r="AD121" i="9"/>
  <c r="V121" i="9"/>
  <c r="AB121" i="9"/>
  <c r="T121" i="9"/>
  <c r="AI121" i="9"/>
  <c r="AA121" i="9"/>
  <c r="AH121" i="9"/>
  <c r="Z121" i="9"/>
  <c r="X121" i="9"/>
  <c r="W121" i="9"/>
  <c r="U121" i="9"/>
  <c r="AG121" i="9"/>
  <c r="AF121" i="9"/>
  <c r="AE121" i="9"/>
  <c r="AC121" i="9"/>
  <c r="Y121" i="9"/>
  <c r="AF119" i="9"/>
  <c r="X119" i="9"/>
  <c r="AC119" i="9"/>
  <c r="U119" i="9"/>
  <c r="AB119" i="9"/>
  <c r="T119" i="9"/>
  <c r="AG119" i="9"/>
  <c r="AE119" i="9"/>
  <c r="AD119" i="9"/>
  <c r="AA119" i="9"/>
  <c r="Z119" i="9"/>
  <c r="Y119" i="9"/>
  <c r="AI119" i="9"/>
  <c r="W119" i="9"/>
  <c r="AH119" i="9"/>
  <c r="V119" i="9"/>
  <c r="AC94" i="9"/>
  <c r="U94" i="9"/>
  <c r="AI94" i="9"/>
  <c r="Z94" i="9"/>
  <c r="AH94" i="9"/>
  <c r="Y94" i="9"/>
  <c r="AE94" i="9"/>
  <c r="V94" i="9"/>
  <c r="AB94" i="9"/>
  <c r="W94" i="9"/>
  <c r="T94" i="9"/>
  <c r="AD94" i="9"/>
  <c r="AA94" i="9"/>
  <c r="AG94" i="9"/>
  <c r="AF94" i="9"/>
  <c r="X94" i="9"/>
  <c r="R54" i="9"/>
  <c r="R21" i="9"/>
  <c r="R22" i="9"/>
  <c r="AC122" i="9"/>
  <c r="U122" i="9"/>
  <c r="AI122" i="9"/>
  <c r="AA122" i="9"/>
  <c r="AH122" i="9"/>
  <c r="Z122" i="9"/>
  <c r="AG122" i="9"/>
  <c r="Y122" i="9"/>
  <c r="W122" i="9"/>
  <c r="V122" i="9"/>
  <c r="T122" i="9"/>
  <c r="AF122" i="9"/>
  <c r="AE122" i="9"/>
  <c r="AD122" i="9"/>
  <c r="AB122" i="9"/>
  <c r="X122" i="9"/>
  <c r="AF103" i="9"/>
  <c r="X103" i="9"/>
  <c r="AE103" i="9"/>
  <c r="W103" i="9"/>
  <c r="AC103" i="9"/>
  <c r="U103" i="9"/>
  <c r="Z103" i="9"/>
  <c r="AD103" i="9"/>
  <c r="V103" i="9"/>
  <c r="T103" i="9"/>
  <c r="AG103" i="9"/>
  <c r="AA103" i="9"/>
  <c r="AH103" i="9"/>
  <c r="AB103" i="9"/>
  <c r="AI103" i="9"/>
  <c r="Y103" i="9"/>
  <c r="AH109" i="9"/>
  <c r="Z109" i="9"/>
  <c r="AD109" i="9"/>
  <c r="U109" i="9"/>
  <c r="AC109" i="9"/>
  <c r="T109" i="9"/>
  <c r="AA109" i="9"/>
  <c r="AG109" i="9"/>
  <c r="X109" i="9"/>
  <c r="AF109" i="9"/>
  <c r="W109" i="9"/>
  <c r="Y109" i="9"/>
  <c r="AI109" i="9"/>
  <c r="V109" i="9"/>
  <c r="AE109" i="9"/>
  <c r="AB109" i="9"/>
  <c r="AJ105" i="9"/>
  <c r="AJ93" i="9"/>
  <c r="AF111" i="9"/>
  <c r="X111" i="9"/>
  <c r="AB111" i="9"/>
  <c r="AC111" i="9"/>
  <c r="AA111" i="9"/>
  <c r="Z111" i="9"/>
  <c r="AI111" i="9"/>
  <c r="Y111" i="9"/>
  <c r="AG111" i="9"/>
  <c r="V111" i="9"/>
  <c r="AE111" i="9"/>
  <c r="U111" i="9"/>
  <c r="T111" i="9"/>
  <c r="AH111" i="9"/>
  <c r="AD111" i="9"/>
  <c r="W111" i="9"/>
  <c r="AI100" i="9"/>
  <c r="AA100" i="9"/>
  <c r="AH100" i="9"/>
  <c r="AF100" i="9"/>
  <c r="X100" i="9"/>
  <c r="W100" i="9"/>
  <c r="AB100" i="9"/>
  <c r="V100" i="9"/>
  <c r="U100" i="9"/>
  <c r="AD100" i="9"/>
  <c r="Z100" i="9"/>
  <c r="Y100" i="9"/>
  <c r="T100" i="9"/>
  <c r="AG100" i="9"/>
  <c r="AE100" i="9"/>
  <c r="AC100" i="9"/>
  <c r="AI108" i="9"/>
  <c r="AA108" i="9"/>
  <c r="Z108" i="9"/>
  <c r="AH108" i="9"/>
  <c r="Y108" i="9"/>
  <c r="AF108" i="9"/>
  <c r="W108" i="9"/>
  <c r="AD108" i="9"/>
  <c r="U108" i="9"/>
  <c r="AC108" i="9"/>
  <c r="T108" i="9"/>
  <c r="AG108" i="9"/>
  <c r="AB108" i="9"/>
  <c r="X108" i="9"/>
  <c r="AE108" i="9"/>
  <c r="V108" i="9"/>
  <c r="AJ87" i="9"/>
  <c r="R25" i="9"/>
  <c r="AI125" i="9"/>
  <c r="AH125" i="9"/>
  <c r="Z125" i="9"/>
  <c r="AF125" i="9"/>
  <c r="X125" i="9"/>
  <c r="AE125" i="9"/>
  <c r="W125" i="9"/>
  <c r="AD125" i="9"/>
  <c r="V125" i="9"/>
  <c r="AG125" i="9"/>
  <c r="AC125" i="9"/>
  <c r="AB125" i="9"/>
  <c r="AA125" i="9"/>
  <c r="Y125" i="9"/>
  <c r="U125" i="9"/>
  <c r="T125" i="9"/>
  <c r="AD113" i="9"/>
  <c r="V113" i="9"/>
  <c r="AH113" i="9"/>
  <c r="Z113" i="9"/>
  <c r="AA113" i="9"/>
  <c r="Y113" i="9"/>
  <c r="AI113" i="9"/>
  <c r="X113" i="9"/>
  <c r="AG113" i="9"/>
  <c r="W113" i="9"/>
  <c r="AE113" i="9"/>
  <c r="T113" i="9"/>
  <c r="AC113" i="9"/>
  <c r="AB113" i="9"/>
  <c r="AF113" i="9"/>
  <c r="U113" i="9"/>
  <c r="AJ97" i="9"/>
  <c r="R19" i="9"/>
  <c r="I120" i="8"/>
  <c r="Z120" i="8"/>
  <c r="R44" i="8"/>
  <c r="AJ105" i="8"/>
  <c r="U38" i="8" s="1"/>
  <c r="V38" i="8" s="1"/>
  <c r="H104" i="8"/>
  <c r="Y104" i="8"/>
  <c r="R35" i="8"/>
  <c r="F99" i="8"/>
  <c r="W99" i="8"/>
  <c r="G96" i="8"/>
  <c r="X96" i="8"/>
  <c r="E85" i="8"/>
  <c r="F85" i="8" s="1"/>
  <c r="AJ91" i="8"/>
  <c r="U24" i="8" s="1"/>
  <c r="V24" i="8" s="1"/>
  <c r="AJ97" i="8"/>
  <c r="U30" i="8" s="1"/>
  <c r="V30" i="8" s="1"/>
  <c r="W98" i="8"/>
  <c r="AF98" i="8"/>
  <c r="AI98" i="8"/>
  <c r="AG98" i="8"/>
  <c r="AE98" i="8"/>
  <c r="AC98" i="8"/>
  <c r="AA98" i="8"/>
  <c r="X98" i="8"/>
  <c r="T98" i="8"/>
  <c r="U98" i="8"/>
  <c r="AB98" i="8"/>
  <c r="V98" i="8"/>
  <c r="Y98" i="8"/>
  <c r="AH98" i="8"/>
  <c r="AD98" i="8"/>
  <c r="Z98" i="8"/>
  <c r="AJ103" i="8"/>
  <c r="U36" i="8" s="1"/>
  <c r="V36" i="8" s="1"/>
  <c r="R52" i="8"/>
  <c r="R43" i="8"/>
  <c r="R36" i="8"/>
  <c r="R28" i="8"/>
  <c r="R19" i="8"/>
  <c r="R51" i="8"/>
  <c r="R25" i="8"/>
  <c r="R18" i="8"/>
  <c r="R21" i="8"/>
  <c r="R23" i="8"/>
  <c r="H30" i="7"/>
  <c r="Q30" i="7"/>
  <c r="Z50" i="7"/>
  <c r="Z46" i="7"/>
  <c r="Z42" i="7"/>
  <c r="Z38" i="7"/>
  <c r="Z53" i="7"/>
  <c r="Z49" i="7"/>
  <c r="Z45" i="7"/>
  <c r="Z41" i="7"/>
  <c r="Z48" i="7"/>
  <c r="Z40" i="7"/>
  <c r="Z39" i="7"/>
  <c r="Z43" i="7"/>
  <c r="Z51" i="7"/>
  <c r="Z44" i="7"/>
  <c r="Z52" i="7"/>
  <c r="Z47" i="7"/>
  <c r="G31" i="7"/>
  <c r="H31" i="7"/>
  <c r="R32" i="7"/>
  <c r="V52" i="7"/>
  <c r="V48" i="7"/>
  <c r="V44" i="7"/>
  <c r="V40" i="7"/>
  <c r="V51" i="7"/>
  <c r="V47" i="7"/>
  <c r="V43" i="7"/>
  <c r="V50" i="7"/>
  <c r="V42" i="7"/>
  <c r="V45" i="7"/>
  <c r="V38" i="7"/>
  <c r="V53" i="7"/>
  <c r="V39" i="7"/>
  <c r="V49" i="7"/>
  <c r="V46" i="7"/>
  <c r="V41" i="7"/>
  <c r="Q29" i="7"/>
  <c r="H26" i="7"/>
  <c r="T29" i="7"/>
  <c r="K29" i="7"/>
  <c r="K27" i="7"/>
  <c r="R27" i="7" s="1"/>
  <c r="T27" i="7"/>
  <c r="H28" i="7"/>
  <c r="R30" i="7"/>
  <c r="H23" i="7"/>
  <c r="Q23" i="7"/>
  <c r="R23" i="7" s="1"/>
  <c r="H20" i="7"/>
  <c r="T34" i="7"/>
  <c r="T32" i="7"/>
  <c r="Q26" i="7"/>
  <c r="T22" i="7"/>
  <c r="T33" i="7"/>
  <c r="K33" i="7"/>
  <c r="R33" i="7" s="1"/>
  <c r="H32" i="7"/>
  <c r="H25" i="7"/>
  <c r="Q25" i="7"/>
  <c r="H22" i="7"/>
  <c r="T30" i="7"/>
  <c r="H21" i="7"/>
  <c r="Q21" i="7"/>
  <c r="R21" i="7" s="1"/>
  <c r="H33" i="7"/>
  <c r="H18" i="7"/>
  <c r="Q22" i="7"/>
  <c r="R22" i="7" s="1"/>
  <c r="T19" i="7"/>
  <c r="K26" i="7"/>
  <c r="T26" i="7"/>
  <c r="H24" i="7"/>
  <c r="H19" i="7"/>
  <c r="Q19" i="7"/>
  <c r="K34" i="7"/>
  <c r="T21" i="7"/>
  <c r="K19" i="7"/>
  <c r="T20" i="7"/>
  <c r="K31" i="7"/>
  <c r="R31" i="7" s="1"/>
  <c r="T31" i="7"/>
  <c r="K28" i="7"/>
  <c r="R28" i="7" s="1"/>
  <c r="T28" i="7"/>
  <c r="H34" i="7"/>
  <c r="Q34" i="7"/>
  <c r="T24" i="7"/>
  <c r="K24" i="7"/>
  <c r="R24" i="7" s="1"/>
  <c r="T23" i="7"/>
  <c r="K25" i="7"/>
  <c r="K18" i="7"/>
  <c r="Q18" i="7"/>
  <c r="R20" i="7"/>
  <c r="R22" i="6"/>
  <c r="T25" i="6"/>
  <c r="T29" i="6"/>
  <c r="T32" i="6"/>
  <c r="AD52" i="6"/>
  <c r="AD51" i="6"/>
  <c r="AD47" i="6"/>
  <c r="AD43" i="6"/>
  <c r="AD39" i="6"/>
  <c r="AD50" i="6"/>
  <c r="AD46" i="6"/>
  <c r="AD42" i="6"/>
  <c r="AD38" i="6"/>
  <c r="AD48" i="6"/>
  <c r="AD41" i="6"/>
  <c r="AD49" i="6"/>
  <c r="AD53" i="6"/>
  <c r="AD45" i="6"/>
  <c r="AD40" i="6"/>
  <c r="AD44" i="6"/>
  <c r="H23" i="6"/>
  <c r="Q23" i="6"/>
  <c r="R23" i="6" s="1"/>
  <c r="F52" i="6"/>
  <c r="F51" i="6"/>
  <c r="F47" i="6"/>
  <c r="F43" i="6"/>
  <c r="F39" i="6"/>
  <c r="F50" i="6"/>
  <c r="F46" i="6"/>
  <c r="F42" i="6"/>
  <c r="F38" i="6"/>
  <c r="F49" i="6"/>
  <c r="F48" i="6"/>
  <c r="F41" i="6"/>
  <c r="F44" i="6"/>
  <c r="F45" i="6"/>
  <c r="F40" i="6"/>
  <c r="F53" i="6"/>
  <c r="T26" i="6"/>
  <c r="Q18" i="6"/>
  <c r="R18" i="6" s="1"/>
  <c r="R31" i="6"/>
  <c r="Q21" i="6"/>
  <c r="R21" i="6" s="1"/>
  <c r="H21" i="6"/>
  <c r="Q20" i="6"/>
  <c r="R20" i="6" s="1"/>
  <c r="T27" i="6"/>
  <c r="T28" i="6"/>
  <c r="P51" i="6"/>
  <c r="P50" i="6"/>
  <c r="P46" i="6"/>
  <c r="P42" i="6"/>
  <c r="P38" i="6"/>
  <c r="P53" i="6"/>
  <c r="P49" i="6"/>
  <c r="P45" i="6"/>
  <c r="P41" i="6"/>
  <c r="P48" i="6"/>
  <c r="P43" i="6"/>
  <c r="P52" i="6"/>
  <c r="P47" i="6"/>
  <c r="P39" i="6"/>
  <c r="P40" i="6"/>
  <c r="P44" i="6"/>
  <c r="K29" i="6"/>
  <c r="R34" i="6"/>
  <c r="K26" i="6"/>
  <c r="R26" i="6" s="1"/>
  <c r="T18" i="6"/>
  <c r="T34" i="6"/>
  <c r="H27" i="6"/>
  <c r="Q27" i="6"/>
  <c r="R27" i="6" s="1"/>
  <c r="Q29" i="6"/>
  <c r="Q19" i="6"/>
  <c r="R19" i="6" s="1"/>
  <c r="L53" i="6"/>
  <c r="L52" i="6"/>
  <c r="L48" i="6"/>
  <c r="L44" i="6"/>
  <c r="L40" i="6"/>
  <c r="L51" i="6"/>
  <c r="L47" i="6"/>
  <c r="L43" i="6"/>
  <c r="L39" i="6"/>
  <c r="L50" i="6"/>
  <c r="L45" i="6"/>
  <c r="L38" i="6"/>
  <c r="L49" i="6"/>
  <c r="L46" i="6"/>
  <c r="L41" i="6"/>
  <c r="L42" i="6"/>
  <c r="H33" i="6"/>
  <c r="Q33" i="6"/>
  <c r="R33" i="6" s="1"/>
  <c r="H26" i="6"/>
  <c r="T31" i="6"/>
  <c r="K32" i="6"/>
  <c r="H32" i="6"/>
  <c r="Q32" i="6"/>
  <c r="T19" i="6"/>
  <c r="T20" i="6"/>
  <c r="Z50" i="6"/>
  <c r="Z53" i="6"/>
  <c r="Z49" i="6"/>
  <c r="Z45" i="6"/>
  <c r="Z41" i="6"/>
  <c r="Z52" i="6"/>
  <c r="Z48" i="6"/>
  <c r="Z44" i="6"/>
  <c r="Z40" i="6"/>
  <c r="Z43" i="6"/>
  <c r="Z38" i="6"/>
  <c r="Z47" i="6"/>
  <c r="Z42" i="6"/>
  <c r="Z51" i="6"/>
  <c r="Z39" i="6"/>
  <c r="Z46" i="6"/>
  <c r="H28" i="6"/>
  <c r="D53" i="6"/>
  <c r="D52" i="6"/>
  <c r="D48" i="6"/>
  <c r="D44" i="6"/>
  <c r="D40" i="6"/>
  <c r="D51" i="6"/>
  <c r="D47" i="6"/>
  <c r="D43" i="6"/>
  <c r="D39" i="6"/>
  <c r="D38" i="6"/>
  <c r="D49" i="6"/>
  <c r="D42" i="6"/>
  <c r="D45" i="6"/>
  <c r="D50" i="6"/>
  <c r="D46" i="6"/>
  <c r="D41" i="6"/>
  <c r="T30" i="6"/>
  <c r="H51" i="6"/>
  <c r="H50" i="6"/>
  <c r="H46" i="6"/>
  <c r="H42" i="6"/>
  <c r="H38" i="6"/>
  <c r="H53" i="6"/>
  <c r="H49" i="6"/>
  <c r="H45" i="6"/>
  <c r="H41" i="6"/>
  <c r="H47" i="6"/>
  <c r="H40" i="6"/>
  <c r="H39" i="6"/>
  <c r="H44" i="6"/>
  <c r="H52" i="6"/>
  <c r="H48" i="6"/>
  <c r="H43" i="6"/>
  <c r="Q24" i="6"/>
  <c r="R24" i="6" s="1"/>
  <c r="AJ53" i="6"/>
  <c r="AJ52" i="6"/>
  <c r="AJ48" i="6"/>
  <c r="AJ44" i="6"/>
  <c r="AJ40" i="6"/>
  <c r="AJ51" i="6"/>
  <c r="AJ47" i="6"/>
  <c r="AJ43" i="6"/>
  <c r="AJ39" i="6"/>
  <c r="AJ38" i="6"/>
  <c r="AJ50" i="6"/>
  <c r="AJ42" i="6"/>
  <c r="AJ41" i="6"/>
  <c r="AJ49" i="6"/>
  <c r="AJ45" i="6"/>
  <c r="AJ46" i="6"/>
  <c r="K28" i="6"/>
  <c r="R28" i="6" s="1"/>
  <c r="T21" i="6"/>
  <c r="T22" i="6"/>
  <c r="H25" i="6"/>
  <c r="Q25" i="6"/>
  <c r="K25" i="6"/>
  <c r="T23" i="6"/>
  <c r="T24" i="6"/>
  <c r="H30" i="6"/>
  <c r="Q30" i="6"/>
  <c r="R30" i="6" s="1"/>
  <c r="I27" i="4"/>
  <c r="G27" i="4" s="1"/>
  <c r="I32" i="4"/>
  <c r="G32" i="4" s="1"/>
  <c r="O31" i="4"/>
  <c r="O30" i="4"/>
  <c r="O33" i="4"/>
  <c r="O18" i="4"/>
  <c r="O19" i="4"/>
  <c r="O27" i="4"/>
  <c r="F19" i="4"/>
  <c r="F27" i="4"/>
  <c r="F18" i="4"/>
  <c r="Q18" i="4" s="1"/>
  <c r="F20" i="4"/>
  <c r="F28" i="4"/>
  <c r="F21" i="4"/>
  <c r="F29" i="4"/>
  <c r="Q29" i="4" s="1"/>
  <c r="F22" i="4"/>
  <c r="Q22" i="4" s="1"/>
  <c r="F30" i="4"/>
  <c r="Q30" i="4" s="1"/>
  <c r="F23" i="4"/>
  <c r="F31" i="4"/>
  <c r="Q31" i="4" s="1"/>
  <c r="F24" i="4"/>
  <c r="F32" i="4"/>
  <c r="F25" i="4"/>
  <c r="F33" i="4"/>
  <c r="Q33" i="4" s="1"/>
  <c r="F26" i="4"/>
  <c r="F34" i="4"/>
  <c r="Q34" i="4" s="1"/>
  <c r="C31" i="4"/>
  <c r="K31" i="4" s="1"/>
  <c r="C23" i="4"/>
  <c r="D33" i="4"/>
  <c r="D25" i="4"/>
  <c r="M25" i="4" s="1"/>
  <c r="Q18" i="5"/>
  <c r="I19" i="5"/>
  <c r="H19" i="5" s="1"/>
  <c r="O32" i="5"/>
  <c r="C30" i="4"/>
  <c r="K30" i="4" s="1"/>
  <c r="C22" i="4"/>
  <c r="D32" i="4"/>
  <c r="M32" i="4" s="1"/>
  <c r="D24" i="4"/>
  <c r="M24" i="4" s="1"/>
  <c r="O24" i="5"/>
  <c r="C29" i="4"/>
  <c r="K29" i="4" s="1"/>
  <c r="C21" i="4"/>
  <c r="K21" i="4" s="1"/>
  <c r="D31" i="4"/>
  <c r="M31" i="4" s="1"/>
  <c r="D23" i="4"/>
  <c r="M23" i="4" s="1"/>
  <c r="O21" i="5"/>
  <c r="Q24" i="5"/>
  <c r="O31" i="5"/>
  <c r="C28" i="4"/>
  <c r="C20" i="4"/>
  <c r="D30" i="4"/>
  <c r="D22" i="4"/>
  <c r="C18" i="4"/>
  <c r="C27" i="4"/>
  <c r="C19" i="4"/>
  <c r="K19" i="4" s="1"/>
  <c r="D29" i="4"/>
  <c r="M29" i="4" s="1"/>
  <c r="D21" i="4"/>
  <c r="M21" i="4" s="1"/>
  <c r="O20" i="5"/>
  <c r="Q20" i="5"/>
  <c r="G23" i="5"/>
  <c r="Q26" i="5"/>
  <c r="I27" i="5"/>
  <c r="G27" i="5" s="1"/>
  <c r="O30" i="5"/>
  <c r="O34" i="5"/>
  <c r="C34" i="4"/>
  <c r="K34" i="4" s="1"/>
  <c r="C26" i="4"/>
  <c r="K26" i="4" s="1"/>
  <c r="D18" i="4"/>
  <c r="D28" i="4"/>
  <c r="M28" i="4" s="1"/>
  <c r="D20" i="4"/>
  <c r="M20" i="4" s="1"/>
  <c r="Q19" i="5"/>
  <c r="I25" i="5"/>
  <c r="C33" i="4"/>
  <c r="K33" i="4" s="1"/>
  <c r="C25" i="4"/>
  <c r="K25" i="4" s="1"/>
  <c r="D27" i="4"/>
  <c r="M27" i="4" s="1"/>
  <c r="D19" i="4"/>
  <c r="M19" i="4" s="1"/>
  <c r="Q29" i="5"/>
  <c r="O33" i="5"/>
  <c r="C32" i="4"/>
  <c r="D34" i="4"/>
  <c r="M18" i="4"/>
  <c r="O24" i="4"/>
  <c r="O26" i="4"/>
  <c r="O32" i="4"/>
  <c r="O20" i="4"/>
  <c r="O34" i="4"/>
  <c r="M28" i="5"/>
  <c r="M26" i="5"/>
  <c r="M24" i="5"/>
  <c r="M22" i="5"/>
  <c r="M20" i="5"/>
  <c r="M18" i="5"/>
  <c r="M33" i="5"/>
  <c r="M30" i="5"/>
  <c r="M29" i="5"/>
  <c r="M27" i="5"/>
  <c r="M25" i="5"/>
  <c r="M34" i="5"/>
  <c r="G28" i="5"/>
  <c r="K25" i="5"/>
  <c r="K20" i="5"/>
  <c r="K18" i="5"/>
  <c r="K33" i="5"/>
  <c r="T23" i="5"/>
  <c r="T21" i="5"/>
  <c r="K19" i="5"/>
  <c r="M21" i="5"/>
  <c r="O18" i="5"/>
  <c r="M19" i="5"/>
  <c r="G21" i="5"/>
  <c r="Q22" i="5"/>
  <c r="M23" i="5"/>
  <c r="G25" i="5"/>
  <c r="K29" i="5"/>
  <c r="K30" i="5"/>
  <c r="K31" i="5"/>
  <c r="O22" i="5"/>
  <c r="K23" i="5"/>
  <c r="O26" i="5"/>
  <c r="Q31" i="5"/>
  <c r="H28" i="5"/>
  <c r="O28" i="5"/>
  <c r="K32" i="5"/>
  <c r="I18" i="5"/>
  <c r="G18" i="5" s="1"/>
  <c r="I20" i="5"/>
  <c r="G20" i="5" s="1"/>
  <c r="I22" i="5"/>
  <c r="G22" i="5" s="1"/>
  <c r="I24" i="5"/>
  <c r="G24" i="5" s="1"/>
  <c r="I26" i="5"/>
  <c r="O29" i="5"/>
  <c r="Q30" i="5"/>
  <c r="M32" i="5"/>
  <c r="Q33" i="5"/>
  <c r="K34" i="5"/>
  <c r="I33" i="5"/>
  <c r="G33" i="5" s="1"/>
  <c r="I31" i="5"/>
  <c r="G31" i="5" s="1"/>
  <c r="I34" i="5"/>
  <c r="G34" i="5" s="1"/>
  <c r="I32" i="5"/>
  <c r="G32" i="5" s="1"/>
  <c r="I30" i="5"/>
  <c r="G30" i="5" s="1"/>
  <c r="I29" i="5"/>
  <c r="G29" i="5" s="1"/>
  <c r="Q32" i="5"/>
  <c r="K24" i="4"/>
  <c r="G30" i="4"/>
  <c r="I25" i="4"/>
  <c r="G25" i="4" s="1"/>
  <c r="I33" i="4"/>
  <c r="G33" i="4" s="1"/>
  <c r="I31" i="4"/>
  <c r="G31" i="4" s="1"/>
  <c r="I29" i="4"/>
  <c r="G29" i="4" s="1"/>
  <c r="I34" i="4"/>
  <c r="I28" i="4"/>
  <c r="G28" i="4" s="1"/>
  <c r="I26" i="4"/>
  <c r="G26" i="4" s="1"/>
  <c r="I24" i="4"/>
  <c r="G24" i="4" s="1"/>
  <c r="I22" i="4"/>
  <c r="G22" i="4" s="1"/>
  <c r="I20" i="4"/>
  <c r="G20" i="4" s="1"/>
  <c r="I18" i="4"/>
  <c r="G18" i="4" s="1"/>
  <c r="I19" i="4"/>
  <c r="G19" i="4" s="1"/>
  <c r="O28" i="4"/>
  <c r="Q20" i="4"/>
  <c r="I21" i="4"/>
  <c r="G21" i="4" s="1"/>
  <c r="M34" i="4"/>
  <c r="M33" i="4"/>
  <c r="M26" i="4"/>
  <c r="M22" i="4"/>
  <c r="O22" i="4"/>
  <c r="I23" i="4"/>
  <c r="G23" i="4" s="1"/>
  <c r="O29" i="4"/>
  <c r="G34" i="4"/>
  <c r="B30" i="1"/>
  <c r="E30" i="1"/>
  <c r="J30" i="1"/>
  <c r="L30" i="1"/>
  <c r="B31" i="1"/>
  <c r="E31" i="1"/>
  <c r="J31" i="1"/>
  <c r="L31" i="1"/>
  <c r="B32" i="1"/>
  <c r="E32" i="1"/>
  <c r="J32" i="1"/>
  <c r="L32" i="1"/>
  <c r="B33" i="1"/>
  <c r="E33" i="1"/>
  <c r="J33" i="1"/>
  <c r="L33" i="1"/>
  <c r="B34" i="1"/>
  <c r="E34" i="1"/>
  <c r="J34" i="1"/>
  <c r="L34" i="1"/>
  <c r="B20" i="1"/>
  <c r="B21" i="1"/>
  <c r="B22" i="1"/>
  <c r="B23" i="1"/>
  <c r="B24" i="1"/>
  <c r="B25" i="1"/>
  <c r="B26" i="1"/>
  <c r="B27" i="1"/>
  <c r="B28" i="1"/>
  <c r="B29" i="1"/>
  <c r="B19" i="1"/>
  <c r="E38" i="1"/>
  <c r="E39" i="1" s="1"/>
  <c r="AI38" i="1"/>
  <c r="AI39" i="1" s="1"/>
  <c r="AG38" i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E38" i="1"/>
  <c r="AE39" i="1" s="1"/>
  <c r="AE40" i="1" s="1"/>
  <c r="AE41" i="1" s="1"/>
  <c r="AE42" i="1" s="1"/>
  <c r="AE43" i="1" s="1"/>
  <c r="AE44" i="1" s="1"/>
  <c r="AE45" i="1" s="1"/>
  <c r="AE46" i="1" s="1"/>
  <c r="AE47" i="1" s="1"/>
  <c r="AE48" i="1" s="1"/>
  <c r="AE49" i="1" s="1"/>
  <c r="AE50" i="1" s="1"/>
  <c r="AE51" i="1" s="1"/>
  <c r="AE52" i="1" s="1"/>
  <c r="AE53" i="1" s="1"/>
  <c r="AC38" i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AC50" i="1" s="1"/>
  <c r="AC51" i="1" s="1"/>
  <c r="AC52" i="1" s="1"/>
  <c r="AC53" i="1" s="1"/>
  <c r="AA38" i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Y38" i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W38" i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U38" i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S38" i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Q38" i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O38" i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M38" i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K38" i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I38" i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G38" i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C38" i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AJ114" i="9" l="1"/>
  <c r="AJ104" i="12"/>
  <c r="U37" i="12" s="1"/>
  <c r="V37" i="12" s="1"/>
  <c r="AJ95" i="10"/>
  <c r="U28" i="10" s="1"/>
  <c r="V28" i="10" s="1"/>
  <c r="AJ91" i="9"/>
  <c r="U24" i="9" s="1"/>
  <c r="V24" i="9" s="1"/>
  <c r="AJ100" i="8"/>
  <c r="U33" i="8" s="1"/>
  <c r="V33" i="8" s="1"/>
  <c r="AJ118" i="9"/>
  <c r="U51" i="9" s="1"/>
  <c r="V51" i="9" s="1"/>
  <c r="AJ108" i="10"/>
  <c r="U41" i="10" s="1"/>
  <c r="V41" i="10" s="1"/>
  <c r="AJ86" i="10"/>
  <c r="U19" i="10" s="1"/>
  <c r="V19" i="10" s="1"/>
  <c r="AJ102" i="10"/>
  <c r="U35" i="10" s="1"/>
  <c r="V35" i="10" s="1"/>
  <c r="AJ124" i="11"/>
  <c r="U57" i="11" s="1"/>
  <c r="V57" i="11" s="1"/>
  <c r="AJ115" i="12"/>
  <c r="U48" i="12" s="1"/>
  <c r="V48" i="12" s="1"/>
  <c r="AJ93" i="12"/>
  <c r="U26" i="12" s="1"/>
  <c r="V26" i="12" s="1"/>
  <c r="AJ102" i="8"/>
  <c r="U35" i="8" s="1"/>
  <c r="V35" i="8" s="1"/>
  <c r="AJ97" i="12"/>
  <c r="U30" i="12" s="1"/>
  <c r="V30" i="12" s="1"/>
  <c r="AJ105" i="12"/>
  <c r="U38" i="12" s="1"/>
  <c r="V38" i="12" s="1"/>
  <c r="AJ90" i="10"/>
  <c r="U23" i="10" s="1"/>
  <c r="V23" i="10" s="1"/>
  <c r="AJ111" i="10"/>
  <c r="U44" i="10" s="1"/>
  <c r="V44" i="10" s="1"/>
  <c r="AJ92" i="10"/>
  <c r="U25" i="10" s="1"/>
  <c r="V25" i="10" s="1"/>
  <c r="AJ100" i="10"/>
  <c r="U33" i="10" s="1"/>
  <c r="V33" i="10" s="1"/>
  <c r="AJ95" i="9"/>
  <c r="U28" i="9" s="1"/>
  <c r="V28" i="9" s="1"/>
  <c r="AJ124" i="8"/>
  <c r="U57" i="8" s="1"/>
  <c r="V57" i="8" s="1"/>
  <c r="AJ123" i="8"/>
  <c r="U56" i="8" s="1"/>
  <c r="V56" i="8" s="1"/>
  <c r="AJ117" i="8"/>
  <c r="U50" i="8" s="1"/>
  <c r="V50" i="8" s="1"/>
  <c r="AJ116" i="8"/>
  <c r="U49" i="8" s="1"/>
  <c r="V49" i="8" s="1"/>
  <c r="AJ109" i="8"/>
  <c r="U42" i="8" s="1"/>
  <c r="V42" i="8" s="1"/>
  <c r="AJ118" i="8"/>
  <c r="U51" i="8" s="1"/>
  <c r="V51" i="8" s="1"/>
  <c r="AJ111" i="8"/>
  <c r="U44" i="8" s="1"/>
  <c r="V44" i="8" s="1"/>
  <c r="AJ86" i="8"/>
  <c r="U19" i="8" s="1"/>
  <c r="V19" i="8" s="1"/>
  <c r="AJ116" i="13"/>
  <c r="U49" i="13" s="1"/>
  <c r="V49" i="13" s="1"/>
  <c r="AJ122" i="13"/>
  <c r="U55" i="13" s="1"/>
  <c r="V55" i="13" s="1"/>
  <c r="AJ125" i="8"/>
  <c r="U58" i="8" s="1"/>
  <c r="V58" i="8" s="1"/>
  <c r="AJ118" i="13"/>
  <c r="U51" i="13" s="1"/>
  <c r="V51" i="13" s="1"/>
  <c r="AJ101" i="8"/>
  <c r="U34" i="8" s="1"/>
  <c r="V34" i="8" s="1"/>
  <c r="AJ104" i="10"/>
  <c r="U37" i="10" s="1"/>
  <c r="V37" i="10" s="1"/>
  <c r="AJ120" i="10"/>
  <c r="U53" i="10" s="1"/>
  <c r="V53" i="10" s="1"/>
  <c r="AJ92" i="12"/>
  <c r="U25" i="12" s="1"/>
  <c r="V25" i="12" s="1"/>
  <c r="AJ101" i="12"/>
  <c r="U34" i="12" s="1"/>
  <c r="V34" i="12" s="1"/>
  <c r="AJ117" i="12"/>
  <c r="U50" i="12" s="1"/>
  <c r="V50" i="12" s="1"/>
  <c r="AJ93" i="13"/>
  <c r="U26" i="13" s="1"/>
  <c r="V26" i="13" s="1"/>
  <c r="AJ105" i="13"/>
  <c r="U38" i="13" s="1"/>
  <c r="V38" i="13" s="1"/>
  <c r="AJ97" i="13"/>
  <c r="U30" i="13" s="1"/>
  <c r="V30" i="13" s="1"/>
  <c r="AJ108" i="8"/>
  <c r="U41" i="8" s="1"/>
  <c r="V41" i="8" s="1"/>
  <c r="AJ103" i="12"/>
  <c r="U36" i="12" s="1"/>
  <c r="V36" i="12" s="1"/>
  <c r="AJ90" i="8"/>
  <c r="U23" i="8" s="1"/>
  <c r="V23" i="8" s="1"/>
  <c r="AJ111" i="13"/>
  <c r="U44" i="13" s="1"/>
  <c r="V44" i="13" s="1"/>
  <c r="AJ110" i="8"/>
  <c r="U43" i="8" s="1"/>
  <c r="V43" i="8" s="1"/>
  <c r="AJ95" i="8"/>
  <c r="U28" i="8" s="1"/>
  <c r="V28" i="8" s="1"/>
  <c r="AJ114" i="8"/>
  <c r="U47" i="8" s="1"/>
  <c r="V47" i="8" s="1"/>
  <c r="AJ89" i="8"/>
  <c r="U22" i="8" s="1"/>
  <c r="V22" i="8" s="1"/>
  <c r="AJ93" i="8"/>
  <c r="U26" i="8" s="1"/>
  <c r="V26" i="8" s="1"/>
  <c r="AJ119" i="8"/>
  <c r="U52" i="8" s="1"/>
  <c r="V52" i="8" s="1"/>
  <c r="AJ87" i="8"/>
  <c r="U20" i="8" s="1"/>
  <c r="V20" i="8" s="1"/>
  <c r="AJ88" i="8"/>
  <c r="U21" i="8" s="1"/>
  <c r="V21" i="8" s="1"/>
  <c r="AJ94" i="8"/>
  <c r="U27" i="8" s="1"/>
  <c r="V27" i="8" s="1"/>
  <c r="AJ106" i="8"/>
  <c r="U39" i="8" s="1"/>
  <c r="V39" i="8" s="1"/>
  <c r="AJ122" i="8"/>
  <c r="U55" i="8" s="1"/>
  <c r="V55" i="8" s="1"/>
  <c r="AJ107" i="8"/>
  <c r="U40" i="8" s="1"/>
  <c r="V40" i="8" s="1"/>
  <c r="G19" i="5"/>
  <c r="H27" i="5"/>
  <c r="V47" i="5" s="1"/>
  <c r="T30" i="4"/>
  <c r="R25" i="7"/>
  <c r="AJ119" i="12"/>
  <c r="U52" i="12" s="1"/>
  <c r="V52" i="12" s="1"/>
  <c r="AJ117" i="10"/>
  <c r="U50" i="10" s="1"/>
  <c r="V50" i="10" s="1"/>
  <c r="AJ112" i="8"/>
  <c r="U45" i="8" s="1"/>
  <c r="V45" i="8" s="1"/>
  <c r="AJ85" i="13"/>
  <c r="U18" i="13" s="1"/>
  <c r="V18" i="13" s="1"/>
  <c r="AJ92" i="13"/>
  <c r="U25" i="13" s="1"/>
  <c r="V25" i="13" s="1"/>
  <c r="AJ98" i="13"/>
  <c r="U31" i="13" s="1"/>
  <c r="V31" i="13" s="1"/>
  <c r="AJ102" i="13"/>
  <c r="U35" i="13" s="1"/>
  <c r="V35" i="13" s="1"/>
  <c r="AJ87" i="13"/>
  <c r="U20" i="13" s="1"/>
  <c r="V20" i="13" s="1"/>
  <c r="AJ114" i="13"/>
  <c r="U47" i="13" s="1"/>
  <c r="V47" i="13" s="1"/>
  <c r="AJ110" i="13"/>
  <c r="U43" i="13" s="1"/>
  <c r="V43" i="13" s="1"/>
  <c r="AJ95" i="13"/>
  <c r="U28" i="13" s="1"/>
  <c r="V28" i="13" s="1"/>
  <c r="AJ100" i="13"/>
  <c r="U33" i="13" s="1"/>
  <c r="V33" i="13" s="1"/>
  <c r="AJ91" i="13"/>
  <c r="U24" i="13" s="1"/>
  <c r="V24" i="13" s="1"/>
  <c r="AJ107" i="13"/>
  <c r="U40" i="13" s="1"/>
  <c r="V40" i="13" s="1"/>
  <c r="AJ121" i="13"/>
  <c r="U54" i="13" s="1"/>
  <c r="V54" i="13" s="1"/>
  <c r="AJ108" i="13"/>
  <c r="U41" i="13" s="1"/>
  <c r="V41" i="13" s="1"/>
  <c r="AJ94" i="13"/>
  <c r="U27" i="13" s="1"/>
  <c r="V27" i="13" s="1"/>
  <c r="AJ106" i="13"/>
  <c r="U39" i="13" s="1"/>
  <c r="V39" i="13" s="1"/>
  <c r="AJ112" i="13"/>
  <c r="U45" i="13" s="1"/>
  <c r="V45" i="13" s="1"/>
  <c r="AJ113" i="13"/>
  <c r="U46" i="13" s="1"/>
  <c r="V46" i="13" s="1"/>
  <c r="AJ123" i="13"/>
  <c r="U56" i="13" s="1"/>
  <c r="V56" i="13" s="1"/>
  <c r="AJ115" i="13"/>
  <c r="U48" i="13" s="1"/>
  <c r="V48" i="13" s="1"/>
  <c r="AJ125" i="13"/>
  <c r="U58" i="13" s="1"/>
  <c r="V58" i="13" s="1"/>
  <c r="AJ120" i="13"/>
  <c r="U53" i="13" s="1"/>
  <c r="V53" i="13" s="1"/>
  <c r="AJ86" i="13"/>
  <c r="U19" i="13" s="1"/>
  <c r="V19" i="13" s="1"/>
  <c r="AJ117" i="13"/>
  <c r="U50" i="13" s="1"/>
  <c r="V50" i="13" s="1"/>
  <c r="AJ96" i="13"/>
  <c r="U29" i="13" s="1"/>
  <c r="V29" i="13" s="1"/>
  <c r="AJ90" i="13"/>
  <c r="U23" i="13" s="1"/>
  <c r="V23" i="13" s="1"/>
  <c r="AJ88" i="13"/>
  <c r="U21" i="13" s="1"/>
  <c r="V21" i="13" s="1"/>
  <c r="AJ104" i="13"/>
  <c r="U37" i="13" s="1"/>
  <c r="V37" i="13" s="1"/>
  <c r="AJ89" i="13"/>
  <c r="U22" i="13" s="1"/>
  <c r="V22" i="13" s="1"/>
  <c r="AJ119" i="13"/>
  <c r="U52" i="13" s="1"/>
  <c r="V52" i="13" s="1"/>
  <c r="AJ109" i="13"/>
  <c r="U42" i="13" s="1"/>
  <c r="V42" i="13" s="1"/>
  <c r="U30" i="9"/>
  <c r="V30" i="9" s="1"/>
  <c r="U31" i="9"/>
  <c r="V31" i="9" s="1"/>
  <c r="U47" i="9"/>
  <c r="V47" i="9" s="1"/>
  <c r="U53" i="9"/>
  <c r="V53" i="9" s="1"/>
  <c r="U20" i="9"/>
  <c r="V20" i="9" s="1"/>
  <c r="U39" i="9"/>
  <c r="V39" i="9" s="1"/>
  <c r="U26" i="9"/>
  <c r="V26" i="9" s="1"/>
  <c r="U43" i="9"/>
  <c r="V43" i="9" s="1"/>
  <c r="U38" i="9"/>
  <c r="V38" i="9" s="1"/>
  <c r="U35" i="9"/>
  <c r="V35" i="9" s="1"/>
  <c r="U48" i="9"/>
  <c r="V48" i="9" s="1"/>
  <c r="AJ94" i="12"/>
  <c r="U27" i="12" s="1"/>
  <c r="V27" i="12" s="1"/>
  <c r="AJ125" i="12"/>
  <c r="U58" i="12" s="1"/>
  <c r="V58" i="12" s="1"/>
  <c r="AJ121" i="12"/>
  <c r="U54" i="12" s="1"/>
  <c r="V54" i="12" s="1"/>
  <c r="AJ91" i="12"/>
  <c r="U24" i="12" s="1"/>
  <c r="V24" i="12" s="1"/>
  <c r="AJ120" i="12"/>
  <c r="U53" i="12" s="1"/>
  <c r="V53" i="12" s="1"/>
  <c r="AJ116" i="12"/>
  <c r="U49" i="12" s="1"/>
  <c r="V49" i="12" s="1"/>
  <c r="AJ102" i="12"/>
  <c r="U35" i="12" s="1"/>
  <c r="V35" i="12" s="1"/>
  <c r="AJ100" i="12"/>
  <c r="U33" i="12" s="1"/>
  <c r="V33" i="12" s="1"/>
  <c r="AJ111" i="12"/>
  <c r="U44" i="12" s="1"/>
  <c r="V44" i="12" s="1"/>
  <c r="AJ96" i="12"/>
  <c r="U29" i="12" s="1"/>
  <c r="V29" i="12" s="1"/>
  <c r="AJ113" i="12"/>
  <c r="U46" i="12" s="1"/>
  <c r="V46" i="12" s="1"/>
  <c r="AJ106" i="12"/>
  <c r="U39" i="12" s="1"/>
  <c r="V39" i="12" s="1"/>
  <c r="AJ108" i="12"/>
  <c r="U41" i="12" s="1"/>
  <c r="V41" i="12" s="1"/>
  <c r="AJ124" i="12"/>
  <c r="U57" i="12" s="1"/>
  <c r="V57" i="12" s="1"/>
  <c r="AJ95" i="12"/>
  <c r="U28" i="12" s="1"/>
  <c r="V28" i="12" s="1"/>
  <c r="AJ89" i="12"/>
  <c r="U22" i="12" s="1"/>
  <c r="V22" i="12" s="1"/>
  <c r="AJ86" i="12"/>
  <c r="U19" i="12" s="1"/>
  <c r="V19" i="12" s="1"/>
  <c r="AJ122" i="12"/>
  <c r="U55" i="12" s="1"/>
  <c r="V55" i="12" s="1"/>
  <c r="AJ99" i="12"/>
  <c r="U32" i="12" s="1"/>
  <c r="V32" i="12" s="1"/>
  <c r="AJ123" i="12"/>
  <c r="U56" i="12" s="1"/>
  <c r="V56" i="12" s="1"/>
  <c r="AJ109" i="12"/>
  <c r="U42" i="12" s="1"/>
  <c r="V42" i="12" s="1"/>
  <c r="AJ107" i="12"/>
  <c r="U40" i="12" s="1"/>
  <c r="V40" i="12" s="1"/>
  <c r="AJ88" i="11"/>
  <c r="U21" i="11" s="1"/>
  <c r="V21" i="11" s="1"/>
  <c r="AJ101" i="11"/>
  <c r="U34" i="11" s="1"/>
  <c r="V34" i="11" s="1"/>
  <c r="AJ100" i="11"/>
  <c r="U33" i="11" s="1"/>
  <c r="V33" i="11" s="1"/>
  <c r="AJ92" i="11"/>
  <c r="U25" i="11" s="1"/>
  <c r="V25" i="11" s="1"/>
  <c r="AJ95" i="11"/>
  <c r="U28" i="11" s="1"/>
  <c r="V28" i="11" s="1"/>
  <c r="AJ89" i="11"/>
  <c r="U22" i="11" s="1"/>
  <c r="V22" i="11" s="1"/>
  <c r="AJ108" i="11"/>
  <c r="U41" i="11" s="1"/>
  <c r="V41" i="11" s="1"/>
  <c r="AJ86" i="11"/>
  <c r="U19" i="11" s="1"/>
  <c r="V19" i="11" s="1"/>
  <c r="AJ118" i="11"/>
  <c r="U51" i="11" s="1"/>
  <c r="V51" i="11" s="1"/>
  <c r="AJ102" i="11"/>
  <c r="U35" i="11" s="1"/>
  <c r="V35" i="11" s="1"/>
  <c r="AJ103" i="11"/>
  <c r="U36" i="11" s="1"/>
  <c r="V36" i="11" s="1"/>
  <c r="AJ107" i="11"/>
  <c r="U40" i="11" s="1"/>
  <c r="V40" i="11" s="1"/>
  <c r="AJ110" i="11"/>
  <c r="U43" i="11" s="1"/>
  <c r="V43" i="11" s="1"/>
  <c r="AJ106" i="11"/>
  <c r="U39" i="11" s="1"/>
  <c r="V39" i="11" s="1"/>
  <c r="AJ97" i="11"/>
  <c r="U30" i="11" s="1"/>
  <c r="V30" i="11" s="1"/>
  <c r="AJ115" i="11"/>
  <c r="U48" i="11" s="1"/>
  <c r="V48" i="11" s="1"/>
  <c r="AJ123" i="11"/>
  <c r="U56" i="11" s="1"/>
  <c r="V56" i="11" s="1"/>
  <c r="AJ112" i="11"/>
  <c r="U45" i="11" s="1"/>
  <c r="V45" i="11" s="1"/>
  <c r="AJ98" i="11"/>
  <c r="U31" i="11" s="1"/>
  <c r="V31" i="11" s="1"/>
  <c r="AJ109" i="11"/>
  <c r="U42" i="11" s="1"/>
  <c r="V42" i="11" s="1"/>
  <c r="AJ116" i="11"/>
  <c r="U49" i="11" s="1"/>
  <c r="V49" i="11" s="1"/>
  <c r="AJ125" i="11"/>
  <c r="U58" i="11" s="1"/>
  <c r="V58" i="11" s="1"/>
  <c r="AJ122" i="11"/>
  <c r="U55" i="11" s="1"/>
  <c r="V55" i="11" s="1"/>
  <c r="AJ111" i="11"/>
  <c r="U44" i="11" s="1"/>
  <c r="V44" i="11" s="1"/>
  <c r="AJ104" i="11"/>
  <c r="U37" i="11" s="1"/>
  <c r="V37" i="11" s="1"/>
  <c r="AJ93" i="11"/>
  <c r="U26" i="11" s="1"/>
  <c r="V26" i="11" s="1"/>
  <c r="AJ105" i="11"/>
  <c r="U38" i="11" s="1"/>
  <c r="V38" i="11" s="1"/>
  <c r="AJ94" i="11"/>
  <c r="U27" i="11" s="1"/>
  <c r="V27" i="11" s="1"/>
  <c r="AJ114" i="11"/>
  <c r="U47" i="11" s="1"/>
  <c r="V47" i="11" s="1"/>
  <c r="AJ119" i="11"/>
  <c r="U52" i="11" s="1"/>
  <c r="V52" i="11" s="1"/>
  <c r="AJ96" i="11"/>
  <c r="U29" i="11" s="1"/>
  <c r="V29" i="11" s="1"/>
  <c r="AJ121" i="11"/>
  <c r="U54" i="11" s="1"/>
  <c r="V54" i="11" s="1"/>
  <c r="AJ91" i="11"/>
  <c r="U24" i="11" s="1"/>
  <c r="V24" i="11" s="1"/>
  <c r="AJ113" i="11"/>
  <c r="U46" i="11" s="1"/>
  <c r="V46" i="11" s="1"/>
  <c r="AJ99" i="11"/>
  <c r="U32" i="11" s="1"/>
  <c r="V32" i="11" s="1"/>
  <c r="AJ117" i="11"/>
  <c r="U50" i="11" s="1"/>
  <c r="V50" i="11" s="1"/>
  <c r="AJ118" i="10"/>
  <c r="U51" i="10" s="1"/>
  <c r="V51" i="10" s="1"/>
  <c r="AJ103" i="10"/>
  <c r="U36" i="10" s="1"/>
  <c r="V36" i="10" s="1"/>
  <c r="AJ119" i="10"/>
  <c r="U52" i="10" s="1"/>
  <c r="V52" i="10" s="1"/>
  <c r="AJ125" i="10"/>
  <c r="U58" i="10" s="1"/>
  <c r="V58" i="10" s="1"/>
  <c r="AJ124" i="10"/>
  <c r="U57" i="10" s="1"/>
  <c r="V57" i="10" s="1"/>
  <c r="AJ113" i="10"/>
  <c r="U46" i="10" s="1"/>
  <c r="V46" i="10" s="1"/>
  <c r="AJ98" i="10"/>
  <c r="U31" i="10" s="1"/>
  <c r="V31" i="10" s="1"/>
  <c r="AJ96" i="10"/>
  <c r="U29" i="10" s="1"/>
  <c r="V29" i="10" s="1"/>
  <c r="AJ116" i="10"/>
  <c r="U49" i="10" s="1"/>
  <c r="V49" i="10" s="1"/>
  <c r="AJ91" i="10"/>
  <c r="U24" i="10" s="1"/>
  <c r="V24" i="10" s="1"/>
  <c r="AJ101" i="10"/>
  <c r="U34" i="10" s="1"/>
  <c r="V34" i="10" s="1"/>
  <c r="AJ121" i="10"/>
  <c r="U54" i="10" s="1"/>
  <c r="V54" i="10" s="1"/>
  <c r="AJ94" i="10"/>
  <c r="U27" i="10" s="1"/>
  <c r="V27" i="10" s="1"/>
  <c r="AJ109" i="10"/>
  <c r="U42" i="10" s="1"/>
  <c r="V42" i="10" s="1"/>
  <c r="AJ88" i="10"/>
  <c r="U21" i="10" s="1"/>
  <c r="V21" i="10" s="1"/>
  <c r="AJ122" i="10"/>
  <c r="U55" i="10" s="1"/>
  <c r="V55" i="10" s="1"/>
  <c r="AJ112" i="10"/>
  <c r="U45" i="10" s="1"/>
  <c r="V45" i="10" s="1"/>
  <c r="AJ97" i="10"/>
  <c r="U30" i="10" s="1"/>
  <c r="V30" i="10" s="1"/>
  <c r="AJ106" i="10"/>
  <c r="U39" i="10" s="1"/>
  <c r="V39" i="10" s="1"/>
  <c r="AJ110" i="10"/>
  <c r="U43" i="10" s="1"/>
  <c r="V43" i="10" s="1"/>
  <c r="AJ87" i="10"/>
  <c r="U20" i="10" s="1"/>
  <c r="V20" i="10" s="1"/>
  <c r="AJ123" i="10"/>
  <c r="U56" i="10" s="1"/>
  <c r="V56" i="10" s="1"/>
  <c r="AJ114" i="10"/>
  <c r="U47" i="10" s="1"/>
  <c r="V47" i="10" s="1"/>
  <c r="AJ103" i="9"/>
  <c r="AJ96" i="9"/>
  <c r="AJ125" i="9"/>
  <c r="AJ122" i="9"/>
  <c r="AJ99" i="9"/>
  <c r="AJ86" i="9"/>
  <c r="AJ90" i="9"/>
  <c r="AJ104" i="9"/>
  <c r="AJ101" i="9"/>
  <c r="AJ124" i="9"/>
  <c r="AJ113" i="9"/>
  <c r="AJ119" i="9"/>
  <c r="AJ117" i="9"/>
  <c r="AJ116" i="9"/>
  <c r="AJ89" i="9"/>
  <c r="AJ100" i="9"/>
  <c r="AJ111" i="9"/>
  <c r="AJ109" i="9"/>
  <c r="AJ121" i="9"/>
  <c r="AJ92" i="9"/>
  <c r="AJ107" i="9"/>
  <c r="AJ108" i="9"/>
  <c r="AJ94" i="9"/>
  <c r="AJ112" i="9"/>
  <c r="AJ88" i="9"/>
  <c r="AJ123" i="9"/>
  <c r="J120" i="8"/>
  <c r="AA120" i="8"/>
  <c r="I104" i="8"/>
  <c r="Z104" i="8"/>
  <c r="G99" i="8"/>
  <c r="X99" i="8"/>
  <c r="H96" i="8"/>
  <c r="Y96" i="8"/>
  <c r="W85" i="8"/>
  <c r="AJ98" i="8"/>
  <c r="U31" i="8" s="1"/>
  <c r="V31" i="8" s="1"/>
  <c r="G85" i="8"/>
  <c r="X85" i="8"/>
  <c r="R26" i="7"/>
  <c r="R18" i="7"/>
  <c r="V54" i="7"/>
  <c r="U27" i="7" s="1"/>
  <c r="V27" i="7" s="1"/>
  <c r="R34" i="7"/>
  <c r="H51" i="7"/>
  <c r="H47" i="7"/>
  <c r="H43" i="7"/>
  <c r="H39" i="7"/>
  <c r="H50" i="7"/>
  <c r="H46" i="7"/>
  <c r="H42" i="7"/>
  <c r="H53" i="7"/>
  <c r="H48" i="7"/>
  <c r="H44" i="7"/>
  <c r="H45" i="7"/>
  <c r="H49" i="7"/>
  <c r="H52" i="7"/>
  <c r="H40" i="7"/>
  <c r="H38" i="7"/>
  <c r="H41" i="7"/>
  <c r="X51" i="7"/>
  <c r="X47" i="7"/>
  <c r="X43" i="7"/>
  <c r="X39" i="7"/>
  <c r="X50" i="7"/>
  <c r="X46" i="7"/>
  <c r="X42" i="7"/>
  <c r="X45" i="7"/>
  <c r="X38" i="7"/>
  <c r="X53" i="7"/>
  <c r="X48" i="7"/>
  <c r="X40" i="7"/>
  <c r="X41" i="7"/>
  <c r="X49" i="7"/>
  <c r="X44" i="7"/>
  <c r="X52" i="7"/>
  <c r="AD52" i="7"/>
  <c r="AD48" i="7"/>
  <c r="AD44" i="7"/>
  <c r="AD40" i="7"/>
  <c r="AD51" i="7"/>
  <c r="AD47" i="7"/>
  <c r="AD43" i="7"/>
  <c r="AD53" i="7"/>
  <c r="AD41" i="7"/>
  <c r="AD49" i="7"/>
  <c r="AD46" i="7"/>
  <c r="AD38" i="7"/>
  <c r="AD42" i="7"/>
  <c r="AD45" i="7"/>
  <c r="AD39" i="7"/>
  <c r="AD50" i="7"/>
  <c r="D53" i="7"/>
  <c r="D49" i="7"/>
  <c r="D45" i="7"/>
  <c r="D41" i="7"/>
  <c r="D52" i="7"/>
  <c r="D48" i="7"/>
  <c r="D44" i="7"/>
  <c r="D40" i="7"/>
  <c r="D50" i="7"/>
  <c r="D46" i="7"/>
  <c r="D38" i="7"/>
  <c r="D51" i="7"/>
  <c r="D42" i="7"/>
  <c r="D39" i="7"/>
  <c r="D47" i="7"/>
  <c r="D43" i="7"/>
  <c r="AH50" i="7"/>
  <c r="AH46" i="7"/>
  <c r="AH42" i="7"/>
  <c r="AH38" i="7"/>
  <c r="AH53" i="7"/>
  <c r="AH49" i="7"/>
  <c r="AH45" i="7"/>
  <c r="AH41" i="7"/>
  <c r="AH51" i="7"/>
  <c r="AH39" i="7"/>
  <c r="AH52" i="7"/>
  <c r="AH47" i="7"/>
  <c r="AH43" i="7"/>
  <c r="AH40" i="7"/>
  <c r="AH48" i="7"/>
  <c r="AH44" i="7"/>
  <c r="Z54" i="7"/>
  <c r="U29" i="7" s="1"/>
  <c r="V29" i="7" s="1"/>
  <c r="R19" i="7"/>
  <c r="L53" i="7"/>
  <c r="L49" i="7"/>
  <c r="L45" i="7"/>
  <c r="L41" i="7"/>
  <c r="L52" i="7"/>
  <c r="L48" i="7"/>
  <c r="L44" i="7"/>
  <c r="L40" i="7"/>
  <c r="L51" i="7"/>
  <c r="L42" i="7"/>
  <c r="L43" i="7"/>
  <c r="L47" i="7"/>
  <c r="L38" i="7"/>
  <c r="L46" i="7"/>
  <c r="L50" i="7"/>
  <c r="L39" i="7"/>
  <c r="AF51" i="7"/>
  <c r="AF47" i="7"/>
  <c r="AF43" i="7"/>
  <c r="AF39" i="7"/>
  <c r="AF50" i="7"/>
  <c r="AF46" i="7"/>
  <c r="AF42" i="7"/>
  <c r="AF41" i="7"/>
  <c r="AF44" i="7"/>
  <c r="AF38" i="7"/>
  <c r="AF49" i="7"/>
  <c r="AF45" i="7"/>
  <c r="AF52" i="7"/>
  <c r="AF40" i="7"/>
  <c r="AF53" i="7"/>
  <c r="AF48" i="7"/>
  <c r="F52" i="7"/>
  <c r="F48" i="7"/>
  <c r="F44" i="7"/>
  <c r="F40" i="7"/>
  <c r="F51" i="7"/>
  <c r="F47" i="7"/>
  <c r="F43" i="7"/>
  <c r="F38" i="7"/>
  <c r="F53" i="7"/>
  <c r="F41" i="7"/>
  <c r="F39" i="7"/>
  <c r="F42" i="7"/>
  <c r="F49" i="7"/>
  <c r="F45" i="7"/>
  <c r="F50" i="7"/>
  <c r="F46" i="7"/>
  <c r="T53" i="7"/>
  <c r="T49" i="7"/>
  <c r="T45" i="7"/>
  <c r="T41" i="7"/>
  <c r="T52" i="7"/>
  <c r="T48" i="7"/>
  <c r="T44" i="7"/>
  <c r="T40" i="7"/>
  <c r="T47" i="7"/>
  <c r="T46" i="7"/>
  <c r="T50" i="7"/>
  <c r="T42" i="7"/>
  <c r="T43" i="7"/>
  <c r="T38" i="7"/>
  <c r="T51" i="7"/>
  <c r="T39" i="7"/>
  <c r="N52" i="7"/>
  <c r="N48" i="7"/>
  <c r="N44" i="7"/>
  <c r="N40" i="7"/>
  <c r="N51" i="7"/>
  <c r="N47" i="7"/>
  <c r="N43" i="7"/>
  <c r="N49" i="7"/>
  <c r="N38" i="7"/>
  <c r="N46" i="7"/>
  <c r="N39" i="7"/>
  <c r="N50" i="7"/>
  <c r="N41" i="7"/>
  <c r="N53" i="7"/>
  <c r="N42" i="7"/>
  <c r="N45" i="7"/>
  <c r="J50" i="7"/>
  <c r="J46" i="7"/>
  <c r="J42" i="7"/>
  <c r="J38" i="7"/>
  <c r="J53" i="7"/>
  <c r="J49" i="7"/>
  <c r="J45" i="7"/>
  <c r="J41" i="7"/>
  <c r="J51" i="7"/>
  <c r="J40" i="7"/>
  <c r="J52" i="7"/>
  <c r="J47" i="7"/>
  <c r="J43" i="7"/>
  <c r="J44" i="7"/>
  <c r="J48" i="7"/>
  <c r="J39" i="7"/>
  <c r="P51" i="7"/>
  <c r="P47" i="7"/>
  <c r="P43" i="7"/>
  <c r="P39" i="7"/>
  <c r="P50" i="7"/>
  <c r="P46" i="7"/>
  <c r="P42" i="7"/>
  <c r="P49" i="7"/>
  <c r="P40" i="7"/>
  <c r="P52" i="7"/>
  <c r="P41" i="7"/>
  <c r="P44" i="7"/>
  <c r="P48" i="7"/>
  <c r="P45" i="7"/>
  <c r="P53" i="7"/>
  <c r="P38" i="7"/>
  <c r="AJ53" i="7"/>
  <c r="AJ49" i="7"/>
  <c r="AJ45" i="7"/>
  <c r="AJ41" i="7"/>
  <c r="AJ52" i="7"/>
  <c r="AJ48" i="7"/>
  <c r="AJ44" i="7"/>
  <c r="AJ40" i="7"/>
  <c r="AJ46" i="7"/>
  <c r="AJ39" i="7"/>
  <c r="AJ42" i="7"/>
  <c r="AJ47" i="7"/>
  <c r="AJ43" i="7"/>
  <c r="AJ50" i="7"/>
  <c r="AJ38" i="7"/>
  <c r="AJ51" i="7"/>
  <c r="R50" i="7"/>
  <c r="R46" i="7"/>
  <c r="R42" i="7"/>
  <c r="R38" i="7"/>
  <c r="R53" i="7"/>
  <c r="R49" i="7"/>
  <c r="R45" i="7"/>
  <c r="R41" i="7"/>
  <c r="R39" i="7"/>
  <c r="R52" i="7"/>
  <c r="R47" i="7"/>
  <c r="R44" i="7"/>
  <c r="R48" i="7"/>
  <c r="R51" i="7"/>
  <c r="R40" i="7"/>
  <c r="R43" i="7"/>
  <c r="R29" i="7"/>
  <c r="AB53" i="7"/>
  <c r="AB49" i="7"/>
  <c r="AB45" i="7"/>
  <c r="AB41" i="7"/>
  <c r="AB52" i="7"/>
  <c r="AB48" i="7"/>
  <c r="AB44" i="7"/>
  <c r="AB40" i="7"/>
  <c r="AB43" i="7"/>
  <c r="AB51" i="7"/>
  <c r="AB46" i="7"/>
  <c r="AB47" i="7"/>
  <c r="AB42" i="7"/>
  <c r="AB50" i="7"/>
  <c r="AB39" i="7"/>
  <c r="AB38" i="7"/>
  <c r="D54" i="6"/>
  <c r="U18" i="6" s="1"/>
  <c r="V18" i="6" s="1"/>
  <c r="R32" i="6"/>
  <c r="R25" i="6"/>
  <c r="AF51" i="6"/>
  <c r="AF50" i="6"/>
  <c r="AF46" i="6"/>
  <c r="AF42" i="6"/>
  <c r="AF38" i="6"/>
  <c r="AF53" i="6"/>
  <c r="AF49" i="6"/>
  <c r="AF45" i="6"/>
  <c r="AF41" i="6"/>
  <c r="AF40" i="6"/>
  <c r="AF52" i="6"/>
  <c r="AF44" i="6"/>
  <c r="AF39" i="6"/>
  <c r="AF48" i="6"/>
  <c r="AF47" i="6"/>
  <c r="AF43" i="6"/>
  <c r="R29" i="6"/>
  <c r="Z54" i="6"/>
  <c r="U29" i="6" s="1"/>
  <c r="V29" i="6" s="1"/>
  <c r="R53" i="6"/>
  <c r="R49" i="6"/>
  <c r="R45" i="6"/>
  <c r="R41" i="6"/>
  <c r="R52" i="6"/>
  <c r="R48" i="6"/>
  <c r="R44" i="6"/>
  <c r="R40" i="6"/>
  <c r="R47" i="6"/>
  <c r="R42" i="6"/>
  <c r="R51" i="6"/>
  <c r="R46" i="6"/>
  <c r="R38" i="6"/>
  <c r="R50" i="6"/>
  <c r="R39" i="6"/>
  <c r="R43" i="6"/>
  <c r="H54" i="6"/>
  <c r="U20" i="6" s="1"/>
  <c r="V20" i="6" s="1"/>
  <c r="X51" i="6"/>
  <c r="X50" i="6"/>
  <c r="X46" i="6"/>
  <c r="X42" i="6"/>
  <c r="X38" i="6"/>
  <c r="X53" i="6"/>
  <c r="X49" i="6"/>
  <c r="X45" i="6"/>
  <c r="X41" i="6"/>
  <c r="X44" i="6"/>
  <c r="X39" i="6"/>
  <c r="X48" i="6"/>
  <c r="X43" i="6"/>
  <c r="X47" i="6"/>
  <c r="X52" i="6"/>
  <c r="X40" i="6"/>
  <c r="T53" i="6"/>
  <c r="T52" i="6"/>
  <c r="T48" i="6"/>
  <c r="T44" i="6"/>
  <c r="T40" i="6"/>
  <c r="T51" i="6"/>
  <c r="T47" i="6"/>
  <c r="T43" i="6"/>
  <c r="T39" i="6"/>
  <c r="T49" i="6"/>
  <c r="T46" i="6"/>
  <c r="T41" i="6"/>
  <c r="T50" i="6"/>
  <c r="T45" i="6"/>
  <c r="T42" i="6"/>
  <c r="T38" i="6"/>
  <c r="V52" i="6"/>
  <c r="V51" i="6"/>
  <c r="V47" i="6"/>
  <c r="V43" i="6"/>
  <c r="V39" i="6"/>
  <c r="V50" i="6"/>
  <c r="V46" i="6"/>
  <c r="V42" i="6"/>
  <c r="V38" i="6"/>
  <c r="V45" i="6"/>
  <c r="V40" i="6"/>
  <c r="V44" i="6"/>
  <c r="V41" i="6"/>
  <c r="V53" i="6"/>
  <c r="V48" i="6"/>
  <c r="V49" i="6"/>
  <c r="L54" i="6"/>
  <c r="U22" i="6" s="1"/>
  <c r="V22" i="6" s="1"/>
  <c r="F54" i="6"/>
  <c r="U19" i="6" s="1"/>
  <c r="V19" i="6" s="1"/>
  <c r="N52" i="6"/>
  <c r="N51" i="6"/>
  <c r="N47" i="6"/>
  <c r="N43" i="6"/>
  <c r="N39" i="6"/>
  <c r="N50" i="6"/>
  <c r="N46" i="6"/>
  <c r="N42" i="6"/>
  <c r="N38" i="6"/>
  <c r="N44" i="6"/>
  <c r="N53" i="6"/>
  <c r="N48" i="6"/>
  <c r="N49" i="6"/>
  <c r="N45" i="6"/>
  <c r="N40" i="6"/>
  <c r="N41" i="6"/>
  <c r="AD54" i="6"/>
  <c r="U31" i="6" s="1"/>
  <c r="V31" i="6" s="1"/>
  <c r="J53" i="6"/>
  <c r="J49" i="6"/>
  <c r="J45" i="6"/>
  <c r="J41" i="6"/>
  <c r="J52" i="6"/>
  <c r="J48" i="6"/>
  <c r="J44" i="6"/>
  <c r="J40" i="6"/>
  <c r="J46" i="6"/>
  <c r="J50" i="6"/>
  <c r="J39" i="6"/>
  <c r="J38" i="6"/>
  <c r="J43" i="6"/>
  <c r="J47" i="6"/>
  <c r="J42" i="6"/>
  <c r="J51" i="6"/>
  <c r="AJ54" i="6"/>
  <c r="U34" i="6" s="1"/>
  <c r="V34" i="6" s="1"/>
  <c r="AH50" i="6"/>
  <c r="AH53" i="6"/>
  <c r="AH49" i="6"/>
  <c r="AH45" i="6"/>
  <c r="AH41" i="6"/>
  <c r="AH52" i="6"/>
  <c r="AH48" i="6"/>
  <c r="AH44" i="6"/>
  <c r="AH40" i="6"/>
  <c r="AH39" i="6"/>
  <c r="AH51" i="6"/>
  <c r="AH43" i="6"/>
  <c r="AH38" i="6"/>
  <c r="AH42" i="6"/>
  <c r="AH46" i="6"/>
  <c r="AH47" i="6"/>
  <c r="P54" i="6"/>
  <c r="U24" i="6" s="1"/>
  <c r="V24" i="6" s="1"/>
  <c r="AB53" i="6"/>
  <c r="AB52" i="6"/>
  <c r="AB48" i="6"/>
  <c r="AB44" i="6"/>
  <c r="AB40" i="6"/>
  <c r="AB51" i="6"/>
  <c r="AB47" i="6"/>
  <c r="AB43" i="6"/>
  <c r="AB39" i="6"/>
  <c r="AB42" i="6"/>
  <c r="AB46" i="6"/>
  <c r="AB41" i="6"/>
  <c r="AB49" i="6"/>
  <c r="AB50" i="6"/>
  <c r="AB38" i="6"/>
  <c r="AB45" i="6"/>
  <c r="V43" i="5"/>
  <c r="V41" i="5"/>
  <c r="R20" i="5"/>
  <c r="H32" i="4"/>
  <c r="AF47" i="4" s="1"/>
  <c r="H28" i="4"/>
  <c r="X44" i="4" s="1"/>
  <c r="T23" i="4"/>
  <c r="H30" i="4"/>
  <c r="AB53" i="4" s="1"/>
  <c r="H34" i="4"/>
  <c r="AJ49" i="4" s="1"/>
  <c r="F43" i="5"/>
  <c r="F53" i="5"/>
  <c r="F39" i="5"/>
  <c r="F49" i="5"/>
  <c r="F41" i="5"/>
  <c r="F52" i="5"/>
  <c r="F50" i="5"/>
  <c r="F48" i="5"/>
  <c r="F46" i="5"/>
  <c r="F44" i="5"/>
  <c r="F42" i="5"/>
  <c r="F40" i="5"/>
  <c r="F38" i="5"/>
  <c r="F51" i="5"/>
  <c r="F45" i="5"/>
  <c r="F47" i="5"/>
  <c r="R32" i="5"/>
  <c r="V45" i="5"/>
  <c r="V51" i="5"/>
  <c r="T22" i="5"/>
  <c r="H18" i="5"/>
  <c r="D45" i="5" s="1"/>
  <c r="H34" i="5"/>
  <c r="AJ40" i="5" s="1"/>
  <c r="V38" i="5"/>
  <c r="V40" i="5"/>
  <c r="H24" i="4"/>
  <c r="P47" i="4" s="1"/>
  <c r="V42" i="5"/>
  <c r="V44" i="5"/>
  <c r="T31" i="5"/>
  <c r="V49" i="5"/>
  <c r="H26" i="5"/>
  <c r="V53" i="5"/>
  <c r="H29" i="5"/>
  <c r="Z53" i="5" s="1"/>
  <c r="V46" i="5"/>
  <c r="V48" i="5"/>
  <c r="T27" i="5"/>
  <c r="K27" i="5"/>
  <c r="R27" i="5" s="1"/>
  <c r="V50" i="5"/>
  <c r="V52" i="5"/>
  <c r="V39" i="5"/>
  <c r="R33" i="5"/>
  <c r="H23" i="5"/>
  <c r="Q23" i="5"/>
  <c r="R23" i="5" s="1"/>
  <c r="T18" i="4"/>
  <c r="H24" i="5"/>
  <c r="P43" i="5" s="1"/>
  <c r="R18" i="5"/>
  <c r="X51" i="5"/>
  <c r="X47" i="5"/>
  <c r="X43" i="5"/>
  <c r="X39" i="5"/>
  <c r="X50" i="5"/>
  <c r="X46" i="5"/>
  <c r="X42" i="5"/>
  <c r="X38" i="5"/>
  <c r="X53" i="5"/>
  <c r="X49" i="5"/>
  <c r="X45" i="5"/>
  <c r="X41" i="5"/>
  <c r="X40" i="5"/>
  <c r="X48" i="5"/>
  <c r="X44" i="5"/>
  <c r="X52" i="5"/>
  <c r="H31" i="5"/>
  <c r="R30" i="5"/>
  <c r="T24" i="5"/>
  <c r="AJ44" i="5"/>
  <c r="R29" i="5"/>
  <c r="T25" i="5"/>
  <c r="T26" i="5"/>
  <c r="M31" i="5"/>
  <c r="R31" i="5" s="1"/>
  <c r="H33" i="5"/>
  <c r="H20" i="5"/>
  <c r="T28" i="5"/>
  <c r="K26" i="5"/>
  <c r="R26" i="5" s="1"/>
  <c r="P51" i="5"/>
  <c r="P39" i="5"/>
  <c r="P53" i="5"/>
  <c r="P41" i="5"/>
  <c r="P48" i="5"/>
  <c r="D41" i="5"/>
  <c r="D44" i="5"/>
  <c r="D47" i="5"/>
  <c r="H30" i="5"/>
  <c r="R19" i="5"/>
  <c r="T29" i="5"/>
  <c r="T30" i="5"/>
  <c r="K28" i="5"/>
  <c r="H22" i="5"/>
  <c r="Q28" i="5"/>
  <c r="K22" i="5"/>
  <c r="R22" i="5" s="1"/>
  <c r="T33" i="5"/>
  <c r="T32" i="5"/>
  <c r="K21" i="5"/>
  <c r="Q34" i="5"/>
  <c r="R34" i="5" s="1"/>
  <c r="H25" i="5"/>
  <c r="Q25" i="5"/>
  <c r="R25" i="5" s="1"/>
  <c r="G26" i="5"/>
  <c r="T53" i="5" s="1"/>
  <c r="K24" i="5"/>
  <c r="R24" i="5" s="1"/>
  <c r="T18" i="5"/>
  <c r="T34" i="5"/>
  <c r="H21" i="5"/>
  <c r="Q21" i="5"/>
  <c r="T19" i="5"/>
  <c r="T20" i="5"/>
  <c r="H32" i="5"/>
  <c r="R29" i="4"/>
  <c r="T20" i="4"/>
  <c r="T21" i="4"/>
  <c r="H26" i="4"/>
  <c r="R31" i="4"/>
  <c r="T22" i="4"/>
  <c r="H25" i="4"/>
  <c r="Q25" i="4"/>
  <c r="R25" i="4" s="1"/>
  <c r="H23" i="4"/>
  <c r="Q23" i="4"/>
  <c r="Q24" i="4"/>
  <c r="R24" i="4" s="1"/>
  <c r="T24" i="4"/>
  <c r="T25" i="4"/>
  <c r="H29" i="4"/>
  <c r="AF51" i="4"/>
  <c r="AF39" i="4"/>
  <c r="R33" i="4"/>
  <c r="H27" i="4"/>
  <c r="Q27" i="4"/>
  <c r="T26" i="4"/>
  <c r="T27" i="4"/>
  <c r="H33" i="4"/>
  <c r="T19" i="4"/>
  <c r="X48" i="4"/>
  <c r="X49" i="4"/>
  <c r="R34" i="4"/>
  <c r="T28" i="4"/>
  <c r="T29" i="4"/>
  <c r="H18" i="4"/>
  <c r="H31" i="4"/>
  <c r="AJ38" i="4"/>
  <c r="P51" i="4"/>
  <c r="P53" i="4"/>
  <c r="P44" i="4"/>
  <c r="P40" i="4"/>
  <c r="P38" i="4"/>
  <c r="P42" i="4"/>
  <c r="M30" i="4"/>
  <c r="R30" i="4" s="1"/>
  <c r="K27" i="4"/>
  <c r="K20" i="4"/>
  <c r="R20" i="4" s="1"/>
  <c r="Q19" i="4"/>
  <c r="R19" i="4" s="1"/>
  <c r="H19" i="4"/>
  <c r="K22" i="4"/>
  <c r="R22" i="4" s="1"/>
  <c r="T32" i="4"/>
  <c r="K32" i="4"/>
  <c r="T31" i="4"/>
  <c r="H20" i="4"/>
  <c r="K23" i="4"/>
  <c r="Q21" i="4"/>
  <c r="R21" i="4" s="1"/>
  <c r="H21" i="4"/>
  <c r="Q28" i="4"/>
  <c r="Q26" i="4"/>
  <c r="R26" i="4" s="1"/>
  <c r="K18" i="4"/>
  <c r="R18" i="4" s="1"/>
  <c r="Q32" i="4"/>
  <c r="K28" i="4"/>
  <c r="T34" i="4"/>
  <c r="T33" i="4"/>
  <c r="H22" i="4"/>
  <c r="AI40" i="1"/>
  <c r="E40" i="1"/>
  <c r="V59" i="12" l="1"/>
  <c r="V59" i="11"/>
  <c r="V59" i="10"/>
  <c r="V59" i="13"/>
  <c r="P44" i="5"/>
  <c r="P49" i="5"/>
  <c r="P42" i="5"/>
  <c r="P47" i="5"/>
  <c r="AJ46" i="5"/>
  <c r="AJ52" i="5"/>
  <c r="U54" i="9"/>
  <c r="V54" i="9" s="1"/>
  <c r="U46" i="9"/>
  <c r="V46" i="9" s="1"/>
  <c r="U58" i="9"/>
  <c r="V58" i="9" s="1"/>
  <c r="U42" i="9"/>
  <c r="V42" i="9" s="1"/>
  <c r="U21" i="9"/>
  <c r="V21" i="9" s="1"/>
  <c r="U36" i="9"/>
  <c r="V36" i="9" s="1"/>
  <c r="U56" i="9"/>
  <c r="V56" i="9" s="1"/>
  <c r="U57" i="9"/>
  <c r="V57" i="9" s="1"/>
  <c r="U29" i="9"/>
  <c r="V29" i="9" s="1"/>
  <c r="U34" i="9"/>
  <c r="V34" i="9" s="1"/>
  <c r="U45" i="9"/>
  <c r="V45" i="9" s="1"/>
  <c r="U33" i="9"/>
  <c r="V33" i="9" s="1"/>
  <c r="U37" i="9"/>
  <c r="V37" i="9" s="1"/>
  <c r="U44" i="9"/>
  <c r="V44" i="9" s="1"/>
  <c r="U27" i="9"/>
  <c r="V27" i="9" s="1"/>
  <c r="U22" i="9"/>
  <c r="V22" i="9" s="1"/>
  <c r="U23" i="9"/>
  <c r="V23" i="9" s="1"/>
  <c r="U41" i="9"/>
  <c r="V41" i="9" s="1"/>
  <c r="U49" i="9"/>
  <c r="V49" i="9" s="1"/>
  <c r="U19" i="9"/>
  <c r="V19" i="9" s="1"/>
  <c r="U40" i="9"/>
  <c r="V40" i="9" s="1"/>
  <c r="U32" i="9"/>
  <c r="V32" i="9" s="1"/>
  <c r="U50" i="9"/>
  <c r="V50" i="9" s="1"/>
  <c r="U25" i="9"/>
  <c r="V25" i="9" s="1"/>
  <c r="U52" i="9"/>
  <c r="V52" i="9" s="1"/>
  <c r="U55" i="9"/>
  <c r="V55" i="9" s="1"/>
  <c r="K120" i="8"/>
  <c r="AB120" i="8"/>
  <c r="AA104" i="8"/>
  <c r="J104" i="8"/>
  <c r="H99" i="8"/>
  <c r="Y99" i="8"/>
  <c r="Z96" i="8"/>
  <c r="I96" i="8"/>
  <c r="H85" i="8"/>
  <c r="Y85" i="8"/>
  <c r="T54" i="7"/>
  <c r="U26" i="7" s="1"/>
  <c r="V26" i="7" s="1"/>
  <c r="R54" i="7"/>
  <c r="U25" i="7" s="1"/>
  <c r="V25" i="7" s="1"/>
  <c r="J54" i="7"/>
  <c r="U21" i="7" s="1"/>
  <c r="V21" i="7" s="1"/>
  <c r="AF54" i="7"/>
  <c r="U32" i="7" s="1"/>
  <c r="V32" i="7" s="1"/>
  <c r="AH54" i="7"/>
  <c r="U33" i="7" s="1"/>
  <c r="V33" i="7" s="1"/>
  <c r="AD54" i="7"/>
  <c r="U31" i="7" s="1"/>
  <c r="V31" i="7" s="1"/>
  <c r="AB54" i="7"/>
  <c r="U30" i="7" s="1"/>
  <c r="V30" i="7" s="1"/>
  <c r="N54" i="7"/>
  <c r="U23" i="7" s="1"/>
  <c r="V23" i="7" s="1"/>
  <c r="D54" i="7"/>
  <c r="U18" i="7" s="1"/>
  <c r="V18" i="7" s="1"/>
  <c r="L54" i="7"/>
  <c r="U22" i="7" s="1"/>
  <c r="V22" i="7" s="1"/>
  <c r="F54" i="7"/>
  <c r="U19" i="7" s="1"/>
  <c r="V19" i="7" s="1"/>
  <c r="H54" i="7"/>
  <c r="U20" i="7" s="1"/>
  <c r="V20" i="7" s="1"/>
  <c r="P54" i="7"/>
  <c r="U24" i="7" s="1"/>
  <c r="V24" i="7" s="1"/>
  <c r="AJ54" i="7"/>
  <c r="U34" i="7" s="1"/>
  <c r="V34" i="7" s="1"/>
  <c r="X54" i="7"/>
  <c r="U28" i="7" s="1"/>
  <c r="V28" i="7" s="1"/>
  <c r="R54" i="6"/>
  <c r="U25" i="6" s="1"/>
  <c r="V25" i="6" s="1"/>
  <c r="X54" i="6"/>
  <c r="U28" i="6" s="1"/>
  <c r="V28" i="6" s="1"/>
  <c r="AB54" i="6"/>
  <c r="U30" i="6" s="1"/>
  <c r="V30" i="6" s="1"/>
  <c r="AF54" i="6"/>
  <c r="U32" i="6" s="1"/>
  <c r="V32" i="6" s="1"/>
  <c r="AH54" i="6"/>
  <c r="U33" i="6" s="1"/>
  <c r="V33" i="6" s="1"/>
  <c r="V54" i="6"/>
  <c r="U27" i="6" s="1"/>
  <c r="V27" i="6" s="1"/>
  <c r="T54" i="6"/>
  <c r="U26" i="6" s="1"/>
  <c r="V26" i="6" s="1"/>
  <c r="J54" i="6"/>
  <c r="U21" i="6" s="1"/>
  <c r="V21" i="6" s="1"/>
  <c r="N54" i="6"/>
  <c r="U23" i="6" s="1"/>
  <c r="V23" i="6" s="1"/>
  <c r="AJ50" i="5"/>
  <c r="D52" i="5"/>
  <c r="D42" i="5"/>
  <c r="D51" i="5"/>
  <c r="T46" i="5"/>
  <c r="D48" i="5"/>
  <c r="D38" i="5"/>
  <c r="AJ42" i="5"/>
  <c r="AJ48" i="5"/>
  <c r="AJ39" i="5"/>
  <c r="AJ41" i="5"/>
  <c r="Z40" i="5"/>
  <c r="AJ43" i="5"/>
  <c r="AJ45" i="5"/>
  <c r="Z47" i="5"/>
  <c r="Z44" i="5"/>
  <c r="AJ47" i="5"/>
  <c r="AJ49" i="5"/>
  <c r="AJ51" i="5"/>
  <c r="AJ53" i="5"/>
  <c r="Z38" i="5"/>
  <c r="Z50" i="5"/>
  <c r="AJ38" i="5"/>
  <c r="Z41" i="5"/>
  <c r="Z52" i="5"/>
  <c r="Z45" i="5"/>
  <c r="Z51" i="5"/>
  <c r="Z49" i="5"/>
  <c r="Z39" i="5"/>
  <c r="Z42" i="5"/>
  <c r="D50" i="5"/>
  <c r="D49" i="5"/>
  <c r="D39" i="5"/>
  <c r="D53" i="5"/>
  <c r="X54" i="5"/>
  <c r="U28" i="5" s="1"/>
  <c r="V28" i="5" s="1"/>
  <c r="T40" i="5"/>
  <c r="T44" i="5"/>
  <c r="X38" i="4"/>
  <c r="X52" i="4"/>
  <c r="P41" i="4"/>
  <c r="P48" i="4"/>
  <c r="X50" i="4"/>
  <c r="X53" i="4"/>
  <c r="P49" i="4"/>
  <c r="P52" i="4"/>
  <c r="X45" i="4"/>
  <c r="X39" i="4"/>
  <c r="X43" i="4"/>
  <c r="P46" i="4"/>
  <c r="X41" i="4"/>
  <c r="X47" i="4"/>
  <c r="P45" i="4"/>
  <c r="X40" i="4"/>
  <c r="AF49" i="4"/>
  <c r="X42" i="4"/>
  <c r="P39" i="4"/>
  <c r="P43" i="4"/>
  <c r="X51" i="4"/>
  <c r="P50" i="4"/>
  <c r="X46" i="4"/>
  <c r="AF40" i="4"/>
  <c r="AF42" i="4"/>
  <c r="AF44" i="4"/>
  <c r="AF38" i="4"/>
  <c r="AF48" i="4"/>
  <c r="AB38" i="4"/>
  <c r="AF45" i="4"/>
  <c r="AF52" i="4"/>
  <c r="AF41" i="4"/>
  <c r="AF53" i="4"/>
  <c r="AF46" i="4"/>
  <c r="AF43" i="4"/>
  <c r="AF50" i="4"/>
  <c r="AJ42" i="4"/>
  <c r="AJ53" i="4"/>
  <c r="AB44" i="4"/>
  <c r="AB52" i="4"/>
  <c r="AB40" i="4"/>
  <c r="AJ43" i="4"/>
  <c r="AJ52" i="4"/>
  <c r="AB42" i="4"/>
  <c r="AJ44" i="4"/>
  <c r="AB46" i="4"/>
  <c r="AJ48" i="4"/>
  <c r="AJ46" i="4"/>
  <c r="AB47" i="4"/>
  <c r="AB50" i="4"/>
  <c r="AJ39" i="4"/>
  <c r="AJ50" i="4"/>
  <c r="AB51" i="4"/>
  <c r="AB41" i="4"/>
  <c r="AJ51" i="4"/>
  <c r="AJ41" i="4"/>
  <c r="AB43" i="4"/>
  <c r="AB45" i="4"/>
  <c r="AJ47" i="4"/>
  <c r="AJ45" i="4"/>
  <c r="AB39" i="4"/>
  <c r="AB49" i="4"/>
  <c r="AJ40" i="4"/>
  <c r="AB48" i="4"/>
  <c r="R23" i="4"/>
  <c r="V54" i="5"/>
  <c r="U27" i="5" s="1"/>
  <c r="V27" i="5" s="1"/>
  <c r="Z48" i="5"/>
  <c r="Z46" i="5"/>
  <c r="D46" i="5"/>
  <c r="D40" i="5"/>
  <c r="P40" i="5"/>
  <c r="P38" i="5"/>
  <c r="F54" i="5"/>
  <c r="U19" i="5" s="1"/>
  <c r="V19" i="5" s="1"/>
  <c r="P46" i="5"/>
  <c r="R28" i="5"/>
  <c r="P52" i="5"/>
  <c r="P50" i="5"/>
  <c r="T38" i="5"/>
  <c r="Z43" i="5"/>
  <c r="D43" i="5"/>
  <c r="P45" i="5"/>
  <c r="N43" i="5"/>
  <c r="N45" i="5"/>
  <c r="N39" i="5"/>
  <c r="N41" i="5"/>
  <c r="N49" i="5"/>
  <c r="N52" i="5"/>
  <c r="N50" i="5"/>
  <c r="N48" i="5"/>
  <c r="N46" i="5"/>
  <c r="N44" i="5"/>
  <c r="N42" i="5"/>
  <c r="N40" i="5"/>
  <c r="N38" i="5"/>
  <c r="N51" i="5"/>
  <c r="N53" i="5"/>
  <c r="N47" i="5"/>
  <c r="R32" i="4"/>
  <c r="R27" i="4"/>
  <c r="T50" i="5"/>
  <c r="T48" i="5"/>
  <c r="T42" i="5"/>
  <c r="T52" i="5"/>
  <c r="AB53" i="5"/>
  <c r="AB49" i="5"/>
  <c r="AB45" i="5"/>
  <c r="AB41" i="5"/>
  <c r="AB52" i="5"/>
  <c r="AB48" i="5"/>
  <c r="AB44" i="5"/>
  <c r="AB40" i="5"/>
  <c r="AB51" i="5"/>
  <c r="AB47" i="5"/>
  <c r="AB43" i="5"/>
  <c r="AB39" i="5"/>
  <c r="AB50" i="5"/>
  <c r="AB38" i="5"/>
  <c r="AB46" i="5"/>
  <c r="AB42" i="5"/>
  <c r="L53" i="5"/>
  <c r="L49" i="5"/>
  <c r="L45" i="5"/>
  <c r="L41" i="5"/>
  <c r="L52" i="5"/>
  <c r="L48" i="5"/>
  <c r="L44" i="5"/>
  <c r="L40" i="5"/>
  <c r="L51" i="5"/>
  <c r="L47" i="5"/>
  <c r="L43" i="5"/>
  <c r="L39" i="5"/>
  <c r="L46" i="5"/>
  <c r="L38" i="5"/>
  <c r="L50" i="5"/>
  <c r="L42" i="5"/>
  <c r="T39" i="5"/>
  <c r="T41" i="5"/>
  <c r="H51" i="5"/>
  <c r="H47" i="5"/>
  <c r="H43" i="5"/>
  <c r="H39" i="5"/>
  <c r="H50" i="5"/>
  <c r="H46" i="5"/>
  <c r="H42" i="5"/>
  <c r="H38" i="5"/>
  <c r="H53" i="5"/>
  <c r="H49" i="5"/>
  <c r="H45" i="5"/>
  <c r="H41" i="5"/>
  <c r="H48" i="5"/>
  <c r="H52" i="5"/>
  <c r="H40" i="5"/>
  <c r="H44" i="5"/>
  <c r="T43" i="5"/>
  <c r="T45" i="5"/>
  <c r="R50" i="5"/>
  <c r="R46" i="5"/>
  <c r="R42" i="5"/>
  <c r="R38" i="5"/>
  <c r="R53" i="5"/>
  <c r="R49" i="5"/>
  <c r="R45" i="5"/>
  <c r="R41" i="5"/>
  <c r="R52" i="5"/>
  <c r="R48" i="5"/>
  <c r="R44" i="5"/>
  <c r="R40" i="5"/>
  <c r="R51" i="5"/>
  <c r="R47" i="5"/>
  <c r="R43" i="5"/>
  <c r="R39" i="5"/>
  <c r="AH50" i="5"/>
  <c r="AH46" i="5"/>
  <c r="AH42" i="5"/>
  <c r="AH38" i="5"/>
  <c r="AH53" i="5"/>
  <c r="AH49" i="5"/>
  <c r="AH45" i="5"/>
  <c r="AH41" i="5"/>
  <c r="AH52" i="5"/>
  <c r="AH48" i="5"/>
  <c r="AH44" i="5"/>
  <c r="AH40" i="5"/>
  <c r="AH39" i="5"/>
  <c r="AH43" i="5"/>
  <c r="AH47" i="5"/>
  <c r="AH51" i="5"/>
  <c r="T47" i="5"/>
  <c r="T49" i="5"/>
  <c r="AF51" i="5"/>
  <c r="AF47" i="5"/>
  <c r="AF43" i="5"/>
  <c r="AF39" i="5"/>
  <c r="AF50" i="5"/>
  <c r="AF46" i="5"/>
  <c r="AF42" i="5"/>
  <c r="AF38" i="5"/>
  <c r="AF53" i="5"/>
  <c r="AF49" i="5"/>
  <c r="AF45" i="5"/>
  <c r="AF41" i="5"/>
  <c r="AF48" i="5"/>
  <c r="AF44" i="5"/>
  <c r="AF52" i="5"/>
  <c r="AF40" i="5"/>
  <c r="J50" i="5"/>
  <c r="J46" i="5"/>
  <c r="J42" i="5"/>
  <c r="J38" i="5"/>
  <c r="J53" i="5"/>
  <c r="J49" i="5"/>
  <c r="J45" i="5"/>
  <c r="J41" i="5"/>
  <c r="J52" i="5"/>
  <c r="J48" i="5"/>
  <c r="J44" i="5"/>
  <c r="J40" i="5"/>
  <c r="J39" i="5"/>
  <c r="J51" i="5"/>
  <c r="J47" i="5"/>
  <c r="J43" i="5"/>
  <c r="R21" i="5"/>
  <c r="AD52" i="5"/>
  <c r="AD48" i="5"/>
  <c r="AD44" i="5"/>
  <c r="AD40" i="5"/>
  <c r="AD51" i="5"/>
  <c r="AD47" i="5"/>
  <c r="AD43" i="5"/>
  <c r="AD39" i="5"/>
  <c r="AD50" i="5"/>
  <c r="AD46" i="5"/>
  <c r="AD42" i="5"/>
  <c r="AD38" i="5"/>
  <c r="AD49" i="5"/>
  <c r="AD53" i="5"/>
  <c r="AD41" i="5"/>
  <c r="AD45" i="5"/>
  <c r="T51" i="5"/>
  <c r="AH50" i="4"/>
  <c r="AH46" i="4"/>
  <c r="AH42" i="4"/>
  <c r="AH38" i="4"/>
  <c r="AH51" i="4"/>
  <c r="AH47" i="4"/>
  <c r="AH43" i="4"/>
  <c r="AH39" i="4"/>
  <c r="AH49" i="4"/>
  <c r="AH41" i="4"/>
  <c r="AH44" i="4"/>
  <c r="AH40" i="4"/>
  <c r="AH53" i="4"/>
  <c r="AH45" i="4"/>
  <c r="AH48" i="4"/>
  <c r="AH52" i="4"/>
  <c r="Z50" i="4"/>
  <c r="Z46" i="4"/>
  <c r="Z42" i="4"/>
  <c r="Z38" i="4"/>
  <c r="Z51" i="4"/>
  <c r="Z47" i="4"/>
  <c r="Z43" i="4"/>
  <c r="Z39" i="4"/>
  <c r="Z40" i="4"/>
  <c r="Z52" i="4"/>
  <c r="Z45" i="4"/>
  <c r="Z48" i="4"/>
  <c r="Z49" i="4"/>
  <c r="Z53" i="4"/>
  <c r="Z41" i="4"/>
  <c r="Z44" i="4"/>
  <c r="T53" i="4"/>
  <c r="T49" i="4"/>
  <c r="T45" i="4"/>
  <c r="T41" i="4"/>
  <c r="T50" i="4"/>
  <c r="T46" i="4"/>
  <c r="T42" i="4"/>
  <c r="T38" i="4"/>
  <c r="T51" i="4"/>
  <c r="T43" i="4"/>
  <c r="T52" i="4"/>
  <c r="T44" i="4"/>
  <c r="T47" i="4"/>
  <c r="T40" i="4"/>
  <c r="T48" i="4"/>
  <c r="T39" i="4"/>
  <c r="F52" i="4"/>
  <c r="F48" i="4"/>
  <c r="F44" i="4"/>
  <c r="F40" i="4"/>
  <c r="F53" i="4"/>
  <c r="F49" i="4"/>
  <c r="F45" i="4"/>
  <c r="F41" i="4"/>
  <c r="F43" i="4"/>
  <c r="F39" i="4"/>
  <c r="F46" i="4"/>
  <c r="F38" i="4"/>
  <c r="F47" i="4"/>
  <c r="F51" i="4"/>
  <c r="F50" i="4"/>
  <c r="F42" i="4"/>
  <c r="V52" i="4"/>
  <c r="V48" i="4"/>
  <c r="V44" i="4"/>
  <c r="V40" i="4"/>
  <c r="V53" i="4"/>
  <c r="V49" i="4"/>
  <c r="V45" i="4"/>
  <c r="V41" i="4"/>
  <c r="V47" i="4"/>
  <c r="V42" i="4"/>
  <c r="V39" i="4"/>
  <c r="V51" i="4"/>
  <c r="V50" i="4"/>
  <c r="V43" i="4"/>
  <c r="V38" i="4"/>
  <c r="V46" i="4"/>
  <c r="N52" i="4"/>
  <c r="N48" i="4"/>
  <c r="N44" i="4"/>
  <c r="N40" i="4"/>
  <c r="N53" i="4"/>
  <c r="N49" i="4"/>
  <c r="N45" i="4"/>
  <c r="N41" i="4"/>
  <c r="N51" i="4"/>
  <c r="N42" i="4"/>
  <c r="N50" i="4"/>
  <c r="N39" i="4"/>
  <c r="N43" i="4"/>
  <c r="N46" i="4"/>
  <c r="N38" i="4"/>
  <c r="N47" i="4"/>
  <c r="AD52" i="4"/>
  <c r="AD48" i="4"/>
  <c r="AD44" i="4"/>
  <c r="AD40" i="4"/>
  <c r="AD53" i="4"/>
  <c r="AD49" i="4"/>
  <c r="AD45" i="4"/>
  <c r="AD41" i="4"/>
  <c r="AD38" i="4"/>
  <c r="AD43" i="4"/>
  <c r="AD50" i="4"/>
  <c r="AD46" i="4"/>
  <c r="AD51" i="4"/>
  <c r="AD47" i="4"/>
  <c r="AD39" i="4"/>
  <c r="AD42" i="4"/>
  <c r="J50" i="4"/>
  <c r="J46" i="4"/>
  <c r="J42" i="4"/>
  <c r="J38" i="4"/>
  <c r="J51" i="4"/>
  <c r="J47" i="4"/>
  <c r="J43" i="4"/>
  <c r="J39" i="4"/>
  <c r="J44" i="4"/>
  <c r="J53" i="4"/>
  <c r="J41" i="4"/>
  <c r="J45" i="4"/>
  <c r="J48" i="4"/>
  <c r="J40" i="4"/>
  <c r="J49" i="4"/>
  <c r="J52" i="4"/>
  <c r="D53" i="4"/>
  <c r="D49" i="4"/>
  <c r="D45" i="4"/>
  <c r="D41" i="4"/>
  <c r="D50" i="4"/>
  <c r="D46" i="4"/>
  <c r="D42" i="4"/>
  <c r="D38" i="4"/>
  <c r="D52" i="4"/>
  <c r="D40" i="4"/>
  <c r="D43" i="4"/>
  <c r="D39" i="4"/>
  <c r="D44" i="4"/>
  <c r="D51" i="4"/>
  <c r="D48" i="4"/>
  <c r="D47" i="4"/>
  <c r="L53" i="4"/>
  <c r="L49" i="4"/>
  <c r="L45" i="4"/>
  <c r="L41" i="4"/>
  <c r="L50" i="4"/>
  <c r="L46" i="4"/>
  <c r="L42" i="4"/>
  <c r="L38" i="4"/>
  <c r="L47" i="4"/>
  <c r="L48" i="4"/>
  <c r="L40" i="4"/>
  <c r="L51" i="4"/>
  <c r="L39" i="4"/>
  <c r="L52" i="4"/>
  <c r="L43" i="4"/>
  <c r="L44" i="4"/>
  <c r="R28" i="4"/>
  <c r="H51" i="4"/>
  <c r="H47" i="4"/>
  <c r="H43" i="4"/>
  <c r="H39" i="4"/>
  <c r="H53" i="4"/>
  <c r="H52" i="4"/>
  <c r="H48" i="4"/>
  <c r="H44" i="4"/>
  <c r="H40" i="4"/>
  <c r="H49" i="4"/>
  <c r="H38" i="4"/>
  <c r="H50" i="4"/>
  <c r="H42" i="4"/>
  <c r="H41" i="4"/>
  <c r="H45" i="4"/>
  <c r="H46" i="4"/>
  <c r="R50" i="4"/>
  <c r="R46" i="4"/>
  <c r="R42" i="4"/>
  <c r="R38" i="4"/>
  <c r="R51" i="4"/>
  <c r="R47" i="4"/>
  <c r="R43" i="4"/>
  <c r="R39" i="4"/>
  <c r="R53" i="4"/>
  <c r="R49" i="4"/>
  <c r="R52" i="4"/>
  <c r="R44" i="4"/>
  <c r="R41" i="4"/>
  <c r="R45" i="4"/>
  <c r="R40" i="4"/>
  <c r="R48" i="4"/>
  <c r="E41" i="1"/>
  <c r="AI41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L19" i="1"/>
  <c r="L20" i="1"/>
  <c r="L21" i="1"/>
  <c r="L22" i="1"/>
  <c r="L23" i="1"/>
  <c r="L24" i="1"/>
  <c r="L25" i="1"/>
  <c r="L26" i="1"/>
  <c r="L27" i="1"/>
  <c r="L28" i="1"/>
  <c r="L29" i="1"/>
  <c r="J19" i="1"/>
  <c r="J20" i="1"/>
  <c r="J21" i="1"/>
  <c r="J22" i="1"/>
  <c r="J23" i="1"/>
  <c r="J24" i="1"/>
  <c r="J25" i="1"/>
  <c r="J26" i="1"/>
  <c r="J27" i="1"/>
  <c r="J28" i="1"/>
  <c r="J29" i="1"/>
  <c r="E24" i="1"/>
  <c r="E25" i="1"/>
  <c r="E26" i="1"/>
  <c r="E27" i="1"/>
  <c r="V59" i="9" l="1"/>
  <c r="L120" i="8"/>
  <c r="AC120" i="8"/>
  <c r="K104" i="8"/>
  <c r="AB104" i="8"/>
  <c r="Z99" i="8"/>
  <c r="I99" i="8"/>
  <c r="J96" i="8"/>
  <c r="AA96" i="8"/>
  <c r="I85" i="8"/>
  <c r="Z85" i="8"/>
  <c r="AJ54" i="5"/>
  <c r="U34" i="5" s="1"/>
  <c r="V34" i="5" s="1"/>
  <c r="D54" i="5"/>
  <c r="U18" i="5" s="1"/>
  <c r="V18" i="5" s="1"/>
  <c r="Z54" i="5"/>
  <c r="U29" i="5" s="1"/>
  <c r="V29" i="5" s="1"/>
  <c r="P54" i="5"/>
  <c r="U24" i="5" s="1"/>
  <c r="V24" i="5" s="1"/>
  <c r="T54" i="5"/>
  <c r="U26" i="5" s="1"/>
  <c r="V26" i="5" s="1"/>
  <c r="X54" i="4"/>
  <c r="U28" i="4" s="1"/>
  <c r="V28" i="4" s="1"/>
  <c r="P54" i="4"/>
  <c r="U24" i="4" s="1"/>
  <c r="V24" i="4" s="1"/>
  <c r="AF54" i="4"/>
  <c r="U32" i="4" s="1"/>
  <c r="V32" i="4" s="1"/>
  <c r="AJ54" i="4"/>
  <c r="AB54" i="4"/>
  <c r="U30" i="4" s="1"/>
  <c r="V30" i="4" s="1"/>
  <c r="N54" i="5"/>
  <c r="U23" i="5" s="1"/>
  <c r="V23" i="5" s="1"/>
  <c r="AH54" i="5"/>
  <c r="U33" i="5" s="1"/>
  <c r="V33" i="5" s="1"/>
  <c r="R54" i="5"/>
  <c r="U25" i="5" s="1"/>
  <c r="V25" i="5" s="1"/>
  <c r="AF54" i="5"/>
  <c r="U32" i="5" s="1"/>
  <c r="V32" i="5" s="1"/>
  <c r="AD54" i="5"/>
  <c r="U31" i="5" s="1"/>
  <c r="V31" i="5" s="1"/>
  <c r="AB54" i="5"/>
  <c r="U30" i="5" s="1"/>
  <c r="V30" i="5" s="1"/>
  <c r="J54" i="5"/>
  <c r="U21" i="5" s="1"/>
  <c r="V21" i="5" s="1"/>
  <c r="H54" i="5"/>
  <c r="U20" i="5" s="1"/>
  <c r="V20" i="5" s="1"/>
  <c r="L54" i="5"/>
  <c r="U22" i="5" s="1"/>
  <c r="V22" i="5" s="1"/>
  <c r="J54" i="4"/>
  <c r="U21" i="4" s="1"/>
  <c r="V21" i="4" s="1"/>
  <c r="F54" i="4"/>
  <c r="U19" i="4" s="1"/>
  <c r="V19" i="4" s="1"/>
  <c r="Z54" i="4"/>
  <c r="U29" i="4" s="1"/>
  <c r="V29" i="4" s="1"/>
  <c r="L54" i="4"/>
  <c r="U22" i="4" s="1"/>
  <c r="V22" i="4" s="1"/>
  <c r="AD54" i="4"/>
  <c r="U31" i="4" s="1"/>
  <c r="V31" i="4" s="1"/>
  <c r="D54" i="4"/>
  <c r="U18" i="4" s="1"/>
  <c r="V18" i="4" s="1"/>
  <c r="AH54" i="4"/>
  <c r="U33" i="4" s="1"/>
  <c r="V33" i="4" s="1"/>
  <c r="N54" i="4"/>
  <c r="U23" i="4" s="1"/>
  <c r="V23" i="4" s="1"/>
  <c r="R54" i="4"/>
  <c r="U25" i="4" s="1"/>
  <c r="V25" i="4" s="1"/>
  <c r="T54" i="4"/>
  <c r="U26" i="4" s="1"/>
  <c r="V26" i="4" s="1"/>
  <c r="H54" i="4"/>
  <c r="U20" i="4" s="1"/>
  <c r="V20" i="4" s="1"/>
  <c r="V54" i="4"/>
  <c r="U27" i="4" s="1"/>
  <c r="V27" i="4" s="1"/>
  <c r="AI42" i="1"/>
  <c r="E42" i="1"/>
  <c r="O27" i="1"/>
  <c r="O26" i="1"/>
  <c r="O25" i="1"/>
  <c r="O24" i="1"/>
  <c r="O32" i="1"/>
  <c r="O33" i="1"/>
  <c r="O34" i="1"/>
  <c r="V34" i="4" l="1"/>
  <c r="U34" i="4"/>
  <c r="M120" i="8"/>
  <c r="AD120" i="8"/>
  <c r="L104" i="8"/>
  <c r="AC104" i="8"/>
  <c r="J99" i="8"/>
  <c r="AA99" i="8"/>
  <c r="K96" i="8"/>
  <c r="AB96" i="8"/>
  <c r="J85" i="8"/>
  <c r="AA85" i="8"/>
  <c r="E43" i="1"/>
  <c r="AI43" i="1"/>
  <c r="N18" i="1"/>
  <c r="J18" i="1"/>
  <c r="L18" i="1"/>
  <c r="P18" i="1"/>
  <c r="E29" i="1"/>
  <c r="E28" i="1"/>
  <c r="E23" i="1"/>
  <c r="E22" i="1"/>
  <c r="E21" i="1"/>
  <c r="E20" i="1"/>
  <c r="E19" i="1"/>
  <c r="E18" i="1"/>
  <c r="N120" i="8" l="1"/>
  <c r="AE120" i="8"/>
  <c r="M104" i="8"/>
  <c r="AD104" i="8"/>
  <c r="K99" i="8"/>
  <c r="AB99" i="8"/>
  <c r="L96" i="8"/>
  <c r="AC96" i="8"/>
  <c r="AB85" i="8"/>
  <c r="K85" i="8"/>
  <c r="AI44" i="1"/>
  <c r="E44" i="1"/>
  <c r="O30" i="1"/>
  <c r="O29" i="1"/>
  <c r="O28" i="1"/>
  <c r="O23" i="1"/>
  <c r="O22" i="1"/>
  <c r="O21" i="1"/>
  <c r="O18" i="1"/>
  <c r="O20" i="1"/>
  <c r="O31" i="1"/>
  <c r="O19" i="1"/>
  <c r="C11" i="1"/>
  <c r="E11" i="1" s="1"/>
  <c r="E10" i="1"/>
  <c r="C10" i="1"/>
  <c r="E9" i="1"/>
  <c r="E8" i="1"/>
  <c r="O120" i="8" l="1"/>
  <c r="AF120" i="8"/>
  <c r="N104" i="8"/>
  <c r="AE104" i="8"/>
  <c r="L99" i="8"/>
  <c r="AC99" i="8"/>
  <c r="AD96" i="8"/>
  <c r="M96" i="8"/>
  <c r="AC85" i="8"/>
  <c r="L85" i="8"/>
  <c r="E45" i="1"/>
  <c r="AI45" i="1"/>
  <c r="I29" i="1"/>
  <c r="I21" i="1"/>
  <c r="I33" i="1"/>
  <c r="I34" i="1"/>
  <c r="I26" i="1"/>
  <c r="I25" i="1"/>
  <c r="I24" i="1"/>
  <c r="I22" i="1"/>
  <c r="I28" i="1"/>
  <c r="I20" i="1"/>
  <c r="I27" i="1"/>
  <c r="I19" i="1"/>
  <c r="I30" i="1"/>
  <c r="I31" i="1"/>
  <c r="I32" i="1"/>
  <c r="I23" i="1"/>
  <c r="I18" i="1"/>
  <c r="F34" i="1"/>
  <c r="Q34" i="1" s="1"/>
  <c r="F30" i="1"/>
  <c r="F31" i="1"/>
  <c r="F32" i="1"/>
  <c r="F33" i="1"/>
  <c r="F25" i="1"/>
  <c r="F27" i="1"/>
  <c r="F24" i="1"/>
  <c r="F26" i="1"/>
  <c r="Q26" i="1" s="1"/>
  <c r="C30" i="1"/>
  <c r="K30" i="1" s="1"/>
  <c r="C31" i="1"/>
  <c r="K31" i="1" s="1"/>
  <c r="C32" i="1"/>
  <c r="K32" i="1" s="1"/>
  <c r="C33" i="1"/>
  <c r="K33" i="1" s="1"/>
  <c r="C34" i="1"/>
  <c r="K34" i="1" s="1"/>
  <c r="C26" i="1"/>
  <c r="C24" i="1"/>
  <c r="C25" i="1"/>
  <c r="C27" i="1"/>
  <c r="D30" i="1"/>
  <c r="M30" i="1" s="1"/>
  <c r="D31" i="1"/>
  <c r="D32" i="1"/>
  <c r="M32" i="1" s="1"/>
  <c r="D33" i="1"/>
  <c r="M33" i="1" s="1"/>
  <c r="D34" i="1"/>
  <c r="M34" i="1" s="1"/>
  <c r="D27" i="1"/>
  <c r="M27" i="1" s="1"/>
  <c r="D24" i="1"/>
  <c r="M24" i="1" s="1"/>
  <c r="D25" i="1"/>
  <c r="M25" i="1" s="1"/>
  <c r="D26" i="1"/>
  <c r="M26" i="1" s="1"/>
  <c r="Q32" i="1"/>
  <c r="D28" i="1"/>
  <c r="M28" i="1" s="1"/>
  <c r="D20" i="1"/>
  <c r="M20" i="1" s="1"/>
  <c r="D18" i="1"/>
  <c r="M18" i="1" s="1"/>
  <c r="D21" i="1"/>
  <c r="M21" i="1" s="1"/>
  <c r="D22" i="1"/>
  <c r="M22" i="1" s="1"/>
  <c r="M31" i="1"/>
  <c r="D29" i="1"/>
  <c r="M29" i="1" s="1"/>
  <c r="D23" i="1"/>
  <c r="M23" i="1" s="1"/>
  <c r="D19" i="1"/>
  <c r="M19" i="1" s="1"/>
  <c r="F23" i="1"/>
  <c r="Q30" i="1"/>
  <c r="F22" i="1"/>
  <c r="F18" i="1"/>
  <c r="F29" i="1"/>
  <c r="F28" i="1"/>
  <c r="F21" i="1"/>
  <c r="F20" i="1"/>
  <c r="Q31" i="1"/>
  <c r="F19" i="1"/>
  <c r="Q19" i="1" s="1"/>
  <c r="C28" i="1"/>
  <c r="C22" i="1"/>
  <c r="C20" i="1"/>
  <c r="C18" i="1"/>
  <c r="C29" i="1"/>
  <c r="C23" i="1"/>
  <c r="C21" i="1"/>
  <c r="C19" i="1"/>
  <c r="P120" i="8" l="1"/>
  <c r="AG120" i="8"/>
  <c r="O104" i="8"/>
  <c r="AF104" i="8"/>
  <c r="M99" i="8"/>
  <c r="AD99" i="8"/>
  <c r="N96" i="8"/>
  <c r="AE96" i="8"/>
  <c r="AD85" i="8"/>
  <c r="M85" i="8"/>
  <c r="H21" i="1"/>
  <c r="G21" i="1"/>
  <c r="H27" i="1"/>
  <c r="G27" i="1"/>
  <c r="G20" i="1"/>
  <c r="H20" i="1"/>
  <c r="H18" i="1"/>
  <c r="G18" i="1"/>
  <c r="H28" i="1"/>
  <c r="G28" i="1"/>
  <c r="G29" i="1"/>
  <c r="H29" i="1"/>
  <c r="H22" i="1"/>
  <c r="G22" i="1"/>
  <c r="H32" i="1"/>
  <c r="G32" i="1"/>
  <c r="G24" i="1"/>
  <c r="H24" i="1"/>
  <c r="G34" i="1"/>
  <c r="H34" i="1"/>
  <c r="H19" i="1"/>
  <c r="G19" i="1"/>
  <c r="H33" i="1"/>
  <c r="G33" i="1"/>
  <c r="H23" i="1"/>
  <c r="G23" i="1"/>
  <c r="G31" i="1"/>
  <c r="H31" i="1"/>
  <c r="G25" i="1"/>
  <c r="H25" i="1"/>
  <c r="G30" i="1"/>
  <c r="H30" i="1"/>
  <c r="G26" i="1"/>
  <c r="H26" i="1"/>
  <c r="AI46" i="1"/>
  <c r="E46" i="1"/>
  <c r="T24" i="1"/>
  <c r="K24" i="1"/>
  <c r="Q24" i="1"/>
  <c r="Q22" i="1"/>
  <c r="Q33" i="1"/>
  <c r="R33" i="1" s="1"/>
  <c r="K26" i="1"/>
  <c r="R26" i="1" s="1"/>
  <c r="T26" i="1"/>
  <c r="Q27" i="1"/>
  <c r="Q29" i="1"/>
  <c r="T25" i="1"/>
  <c r="K25" i="1"/>
  <c r="Q18" i="1"/>
  <c r="Q25" i="1"/>
  <c r="Q20" i="1"/>
  <c r="Q21" i="1"/>
  <c r="Q23" i="1"/>
  <c r="Q28" i="1"/>
  <c r="T27" i="1"/>
  <c r="K27" i="1"/>
  <c r="K29" i="1"/>
  <c r="T29" i="1"/>
  <c r="T33" i="1"/>
  <c r="T31" i="1"/>
  <c r="T32" i="1"/>
  <c r="K20" i="1"/>
  <c r="T20" i="1"/>
  <c r="K23" i="1"/>
  <c r="T23" i="1"/>
  <c r="R34" i="1"/>
  <c r="T34" i="1"/>
  <c r="K22" i="1"/>
  <c r="T22" i="1"/>
  <c r="K28" i="1"/>
  <c r="T28" i="1"/>
  <c r="K18" i="1"/>
  <c r="T18" i="1"/>
  <c r="K19" i="1"/>
  <c r="R19" i="1" s="1"/>
  <c r="T19" i="1"/>
  <c r="K21" i="1"/>
  <c r="T21" i="1"/>
  <c r="R30" i="1"/>
  <c r="T30" i="1"/>
  <c r="R28" i="1"/>
  <c r="R32" i="1"/>
  <c r="R31" i="1"/>
  <c r="Q120" i="8" l="1"/>
  <c r="AI120" i="8" s="1"/>
  <c r="AH120" i="8"/>
  <c r="AG104" i="8"/>
  <c r="P104" i="8"/>
  <c r="N99" i="8"/>
  <c r="AE99" i="8"/>
  <c r="AF96" i="8"/>
  <c r="O96" i="8"/>
  <c r="AE85" i="8"/>
  <c r="N85" i="8"/>
  <c r="R29" i="1"/>
  <c r="AH39" i="1"/>
  <c r="AH47" i="1"/>
  <c r="AH40" i="1"/>
  <c r="AH48" i="1"/>
  <c r="AH41" i="1"/>
  <c r="AH49" i="1"/>
  <c r="AH42" i="1"/>
  <c r="AH50" i="1"/>
  <c r="AH46" i="1"/>
  <c r="AH43" i="1"/>
  <c r="AH51" i="1"/>
  <c r="AH38" i="1"/>
  <c r="AH44" i="1"/>
  <c r="AH52" i="1"/>
  <c r="AH45" i="1"/>
  <c r="AH53" i="1"/>
  <c r="AF39" i="1"/>
  <c r="AF47" i="1"/>
  <c r="AF38" i="1"/>
  <c r="AF40" i="1"/>
  <c r="AF48" i="1"/>
  <c r="AF41" i="1"/>
  <c r="AF49" i="1"/>
  <c r="AF46" i="1"/>
  <c r="AF42" i="1"/>
  <c r="AF50" i="1"/>
  <c r="AF43" i="1"/>
  <c r="AF51" i="1"/>
  <c r="AF44" i="1"/>
  <c r="AF52" i="1"/>
  <c r="AF45" i="1"/>
  <c r="AF53" i="1"/>
  <c r="D39" i="1"/>
  <c r="D47" i="1"/>
  <c r="D40" i="1"/>
  <c r="D48" i="1"/>
  <c r="D38" i="1"/>
  <c r="D41" i="1"/>
  <c r="D49" i="1"/>
  <c r="D42" i="1"/>
  <c r="D50" i="1"/>
  <c r="D43" i="1"/>
  <c r="D51" i="1"/>
  <c r="D46" i="1"/>
  <c r="D44" i="1"/>
  <c r="D52" i="1"/>
  <c r="D45" i="1"/>
  <c r="D53" i="1"/>
  <c r="J39" i="1"/>
  <c r="J47" i="1"/>
  <c r="J40" i="1"/>
  <c r="J48" i="1"/>
  <c r="J41" i="1"/>
  <c r="J49" i="1"/>
  <c r="J42" i="1"/>
  <c r="J50" i="1"/>
  <c r="J43" i="1"/>
  <c r="J51" i="1"/>
  <c r="J46" i="1"/>
  <c r="J44" i="1"/>
  <c r="J52" i="1"/>
  <c r="J38" i="1"/>
  <c r="J45" i="1"/>
  <c r="J53" i="1"/>
  <c r="R39" i="1"/>
  <c r="R47" i="1"/>
  <c r="R40" i="1"/>
  <c r="R48" i="1"/>
  <c r="R41" i="1"/>
  <c r="R49" i="1"/>
  <c r="R46" i="1"/>
  <c r="R42" i="1"/>
  <c r="R50" i="1"/>
  <c r="R43" i="1"/>
  <c r="R51" i="1"/>
  <c r="R44" i="1"/>
  <c r="R52" i="1"/>
  <c r="R38" i="1"/>
  <c r="R45" i="1"/>
  <c r="R53" i="1"/>
  <c r="H39" i="1"/>
  <c r="H47" i="1"/>
  <c r="H38" i="1"/>
  <c r="H40" i="1"/>
  <c r="H48" i="1"/>
  <c r="H41" i="1"/>
  <c r="H49" i="1"/>
  <c r="H42" i="1"/>
  <c r="H50" i="1"/>
  <c r="H43" i="1"/>
  <c r="H51" i="1"/>
  <c r="H44" i="1"/>
  <c r="H52" i="1"/>
  <c r="H45" i="1"/>
  <c r="H53" i="1"/>
  <c r="H46" i="1"/>
  <c r="F39" i="1"/>
  <c r="F40" i="1"/>
  <c r="F41" i="1"/>
  <c r="F46" i="1"/>
  <c r="F42" i="1"/>
  <c r="F38" i="1"/>
  <c r="F43" i="1"/>
  <c r="F44" i="1"/>
  <c r="F45" i="1"/>
  <c r="L39" i="1"/>
  <c r="L47" i="1"/>
  <c r="L40" i="1"/>
  <c r="L48" i="1"/>
  <c r="L38" i="1"/>
  <c r="L41" i="1"/>
  <c r="L49" i="1"/>
  <c r="L46" i="1"/>
  <c r="L42" i="1"/>
  <c r="L50" i="1"/>
  <c r="L43" i="1"/>
  <c r="L51" i="1"/>
  <c r="L44" i="1"/>
  <c r="L52" i="1"/>
  <c r="L45" i="1"/>
  <c r="L53" i="1"/>
  <c r="T39" i="1"/>
  <c r="T47" i="1"/>
  <c r="T46" i="1"/>
  <c r="T40" i="1"/>
  <c r="T48" i="1"/>
  <c r="T38" i="1"/>
  <c r="T41" i="1"/>
  <c r="T49" i="1"/>
  <c r="T42" i="1"/>
  <c r="T50" i="1"/>
  <c r="T43" i="1"/>
  <c r="T51" i="1"/>
  <c r="T44" i="1"/>
  <c r="T52" i="1"/>
  <c r="T45" i="1"/>
  <c r="T53" i="1"/>
  <c r="P39" i="1"/>
  <c r="P47" i="1"/>
  <c r="P40" i="1"/>
  <c r="P48" i="1"/>
  <c r="P41" i="1"/>
  <c r="P49" i="1"/>
  <c r="P42" i="1"/>
  <c r="P50" i="1"/>
  <c r="P43" i="1"/>
  <c r="P51" i="1"/>
  <c r="P46" i="1"/>
  <c r="P44" i="1"/>
  <c r="P52" i="1"/>
  <c r="P45" i="1"/>
  <c r="P53" i="1"/>
  <c r="P38" i="1"/>
  <c r="N39" i="1"/>
  <c r="N47" i="1"/>
  <c r="N46" i="1"/>
  <c r="N40" i="1"/>
  <c r="N48" i="1"/>
  <c r="N41" i="1"/>
  <c r="N49" i="1"/>
  <c r="N42" i="1"/>
  <c r="N50" i="1"/>
  <c r="N38" i="1"/>
  <c r="N43" i="1"/>
  <c r="N51" i="1"/>
  <c r="N44" i="1"/>
  <c r="N52" i="1"/>
  <c r="N45" i="1"/>
  <c r="N53" i="1"/>
  <c r="X39" i="1"/>
  <c r="X47" i="1"/>
  <c r="X40" i="1"/>
  <c r="X48" i="1"/>
  <c r="X41" i="1"/>
  <c r="X49" i="1"/>
  <c r="X42" i="1"/>
  <c r="X50" i="1"/>
  <c r="X43" i="1"/>
  <c r="X51" i="1"/>
  <c r="X38" i="1"/>
  <c r="X44" i="1"/>
  <c r="X52" i="1"/>
  <c r="X46" i="1"/>
  <c r="X45" i="1"/>
  <c r="X53" i="1"/>
  <c r="AB39" i="1"/>
  <c r="AB47" i="1"/>
  <c r="AB38" i="1"/>
  <c r="AB40" i="1"/>
  <c r="AB48" i="1"/>
  <c r="AB41" i="1"/>
  <c r="AB49" i="1"/>
  <c r="AB42" i="1"/>
  <c r="AB50" i="1"/>
  <c r="AB46" i="1"/>
  <c r="AB43" i="1"/>
  <c r="AB51" i="1"/>
  <c r="AB44" i="1"/>
  <c r="AB52" i="1"/>
  <c r="AB45" i="1"/>
  <c r="AB53" i="1"/>
  <c r="AD39" i="1"/>
  <c r="AD47" i="1"/>
  <c r="AD40" i="1"/>
  <c r="AD48" i="1"/>
  <c r="AD46" i="1"/>
  <c r="AD41" i="1"/>
  <c r="AD49" i="1"/>
  <c r="AD42" i="1"/>
  <c r="AD50" i="1"/>
  <c r="AD43" i="1"/>
  <c r="AD51" i="1"/>
  <c r="AD44" i="1"/>
  <c r="AD52" i="1"/>
  <c r="AD45" i="1"/>
  <c r="AD53" i="1"/>
  <c r="AD38" i="1"/>
  <c r="AJ39" i="1"/>
  <c r="AJ40" i="1"/>
  <c r="AJ41" i="1"/>
  <c r="AJ42" i="1"/>
  <c r="AJ43" i="1"/>
  <c r="AJ44" i="1"/>
  <c r="AJ38" i="1"/>
  <c r="AJ45" i="1"/>
  <c r="AJ46" i="1"/>
  <c r="Z39" i="1"/>
  <c r="Z47" i="1"/>
  <c r="Z40" i="1"/>
  <c r="Z48" i="1"/>
  <c r="Z46" i="1"/>
  <c r="Z41" i="1"/>
  <c r="Z49" i="1"/>
  <c r="Z38" i="1"/>
  <c r="Z42" i="1"/>
  <c r="Z50" i="1"/>
  <c r="Z43" i="1"/>
  <c r="Z51" i="1"/>
  <c r="Z44" i="1"/>
  <c r="Z52" i="1"/>
  <c r="Z45" i="1"/>
  <c r="Z53" i="1"/>
  <c r="V39" i="1"/>
  <c r="V47" i="1"/>
  <c r="V40" i="1"/>
  <c r="V48" i="1"/>
  <c r="V41" i="1"/>
  <c r="V49" i="1"/>
  <c r="V42" i="1"/>
  <c r="V50" i="1"/>
  <c r="V38" i="1"/>
  <c r="V43" i="1"/>
  <c r="V51" i="1"/>
  <c r="V44" i="1"/>
  <c r="V52" i="1"/>
  <c r="V45" i="1"/>
  <c r="V53" i="1"/>
  <c r="V46" i="1"/>
  <c r="R18" i="1"/>
  <c r="E47" i="1"/>
  <c r="F47" i="1" s="1"/>
  <c r="AI47" i="1"/>
  <c r="AJ47" i="1" s="1"/>
  <c r="R23" i="1"/>
  <c r="R25" i="1"/>
  <c r="R20" i="1"/>
  <c r="R24" i="1"/>
  <c r="R21" i="1"/>
  <c r="R22" i="1"/>
  <c r="R27" i="1"/>
  <c r="AJ120" i="8" l="1"/>
  <c r="U53" i="8" s="1"/>
  <c r="V53" i="8" s="1"/>
  <c r="Q104" i="8"/>
  <c r="AI104" i="8" s="1"/>
  <c r="AH104" i="8"/>
  <c r="O99" i="8"/>
  <c r="AF99" i="8"/>
  <c r="P96" i="8"/>
  <c r="AG96" i="8"/>
  <c r="O85" i="8"/>
  <c r="AF85" i="8"/>
  <c r="AI48" i="1"/>
  <c r="AJ48" i="1" s="1"/>
  <c r="E48" i="1"/>
  <c r="F48" i="1" s="1"/>
  <c r="AJ104" i="8" l="1"/>
  <c r="U37" i="8" s="1"/>
  <c r="V37" i="8" s="1"/>
  <c r="P99" i="8"/>
  <c r="AG99" i="8"/>
  <c r="AH96" i="8"/>
  <c r="Q96" i="8"/>
  <c r="AI96" i="8" s="1"/>
  <c r="P85" i="8"/>
  <c r="AG85" i="8"/>
  <c r="E49" i="1"/>
  <c r="F49" i="1" s="1"/>
  <c r="AI49" i="1"/>
  <c r="AJ49" i="1" s="1"/>
  <c r="AJ96" i="8" l="1"/>
  <c r="U29" i="8" s="1"/>
  <c r="V29" i="8" s="1"/>
  <c r="Q99" i="8"/>
  <c r="AI99" i="8" s="1"/>
  <c r="AH99" i="8"/>
  <c r="Q85" i="8"/>
  <c r="AI85" i="8" s="1"/>
  <c r="AH85" i="8"/>
  <c r="AI50" i="1"/>
  <c r="AJ50" i="1" s="1"/>
  <c r="E50" i="1"/>
  <c r="F50" i="1" s="1"/>
  <c r="AJ85" i="8" l="1"/>
  <c r="U18" i="8" s="1"/>
  <c r="V18" i="8" s="1"/>
  <c r="AJ99" i="8"/>
  <c r="U32" i="8" s="1"/>
  <c r="V32" i="8" s="1"/>
  <c r="E51" i="1"/>
  <c r="F51" i="1" s="1"/>
  <c r="AI51" i="1"/>
  <c r="AJ51" i="1" s="1"/>
  <c r="V59" i="8" l="1"/>
  <c r="C36" i="15" s="1"/>
  <c r="AI52" i="1"/>
  <c r="AJ52" i="1" s="1"/>
  <c r="E52" i="1"/>
  <c r="F52" i="1" s="1"/>
  <c r="C35" i="15" l="1"/>
  <c r="C34" i="15"/>
  <c r="C33" i="15"/>
  <c r="C37" i="15"/>
  <c r="E53" i="1"/>
  <c r="F53" i="1" s="1"/>
  <c r="AI53" i="1"/>
  <c r="AJ53" i="1" s="1"/>
  <c r="P54" i="1" l="1"/>
  <c r="U24" i="1" s="1"/>
  <c r="V24" i="1" s="1"/>
  <c r="D54" i="1"/>
  <c r="U18" i="1" s="1"/>
  <c r="V18" i="1" s="1"/>
  <c r="T54" i="1" l="1"/>
  <c r="U26" i="1" s="1"/>
  <c r="V26" i="1" s="1"/>
  <c r="V54" i="1"/>
  <c r="U27" i="1" s="1"/>
  <c r="V27" i="1" s="1"/>
  <c r="R54" i="1"/>
  <c r="U25" i="1" s="1"/>
  <c r="V25" i="1" s="1"/>
  <c r="AF54" i="1" l="1"/>
  <c r="U32" i="1" s="1"/>
  <c r="V32" i="1" s="1"/>
  <c r="AD54" i="1"/>
  <c r="U31" i="1" s="1"/>
  <c r="V31" i="1" s="1"/>
  <c r="X54" i="1"/>
  <c r="U28" i="1" s="1"/>
  <c r="V28" i="1" s="1"/>
  <c r="N54" i="1"/>
  <c r="U23" i="1" s="1"/>
  <c r="V23" i="1" s="1"/>
  <c r="L54" i="1"/>
  <c r="U22" i="1" s="1"/>
  <c r="V22" i="1" s="1"/>
  <c r="J54" i="1"/>
  <c r="U21" i="1" s="1"/>
  <c r="V21" i="1" s="1"/>
  <c r="H54" i="1"/>
  <c r="U20" i="1" s="1"/>
  <c r="V20" i="1" s="1"/>
  <c r="AH54" i="1"/>
  <c r="U33" i="1" s="1"/>
  <c r="V33" i="1" s="1"/>
  <c r="AB54" i="1"/>
  <c r="U30" i="1" s="1"/>
  <c r="V30" i="1" s="1"/>
  <c r="AJ54" i="1"/>
  <c r="U34" i="1" s="1"/>
  <c r="V34" i="1" s="1"/>
  <c r="Z54" i="1"/>
  <c r="U29" i="1" s="1"/>
  <c r="V29" i="1" s="1"/>
  <c r="F54" i="1" l="1"/>
  <c r="U19" i="1" s="1"/>
  <c r="V19" i="1" s="1"/>
</calcChain>
</file>

<file path=xl/sharedStrings.xml><?xml version="1.0" encoding="utf-8"?>
<sst xmlns="http://schemas.openxmlformats.org/spreadsheetml/2006/main" count="598" uniqueCount="81">
  <si>
    <t>Enthalpy</t>
  </si>
  <si>
    <t>Carbon</t>
  </si>
  <si>
    <t>Hydrogen</t>
  </si>
  <si>
    <t xml:space="preserve">0xygen </t>
  </si>
  <si>
    <t>Nitrogen</t>
  </si>
  <si>
    <t>φ</t>
  </si>
  <si>
    <t>x</t>
  </si>
  <si>
    <t>n1</t>
  </si>
  <si>
    <t>n2</t>
  </si>
  <si>
    <t>n3</t>
  </si>
  <si>
    <t>n4</t>
  </si>
  <si>
    <t>Total</t>
  </si>
  <si>
    <t>Flame Temp</t>
  </si>
  <si>
    <t>Temp (K)</t>
  </si>
  <si>
    <t>P (Bar)</t>
  </si>
  <si>
    <r>
      <t>Nox (Kmol/</t>
    </r>
    <r>
      <rPr>
        <sz val="11"/>
        <color theme="1"/>
        <rFont val="Calibri"/>
        <family val="2"/>
      </rPr>
      <t>◦)</t>
    </r>
  </si>
  <si>
    <t>PPM</t>
  </si>
  <si>
    <t>CO2</t>
  </si>
  <si>
    <t>T(K)</t>
  </si>
  <si>
    <t>c^p(kJ/kmol-K)</t>
  </si>
  <si>
    <t>h^h^0(MJ/kmol)</t>
  </si>
  <si>
    <t>s^(kJ/kmol-K)</t>
  </si>
  <si>
    <t>g0R^uT</t>
  </si>
  <si>
    <t>H2O</t>
  </si>
  <si>
    <t>N2</t>
  </si>
  <si>
    <t>O2</t>
  </si>
  <si>
    <t>poly</t>
  </si>
  <si>
    <t>Tot Exhaust Kmol</t>
  </si>
  <si>
    <t>Nox kmol</t>
  </si>
  <si>
    <t>PolyTropic IDX</t>
  </si>
  <si>
    <r>
      <t>Poly CO</t>
    </r>
    <r>
      <rPr>
        <vertAlign val="subscript"/>
        <sz val="11"/>
        <color theme="1"/>
        <rFont val="Calibri"/>
        <family val="2"/>
        <scheme val="minor"/>
      </rPr>
      <t>2</t>
    </r>
  </si>
  <si>
    <r>
      <t>Poly 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</si>
  <si>
    <r>
      <t>Poly O</t>
    </r>
    <r>
      <rPr>
        <vertAlign val="subscript"/>
        <sz val="11"/>
        <color theme="1"/>
        <rFont val="Calibri"/>
        <family val="2"/>
        <scheme val="minor"/>
      </rPr>
      <t>2</t>
    </r>
  </si>
  <si>
    <r>
      <t>Poly N</t>
    </r>
    <r>
      <rPr>
        <vertAlign val="subscript"/>
        <sz val="11"/>
        <color theme="1"/>
        <rFont val="Calibri"/>
        <family val="2"/>
        <scheme val="minor"/>
      </rPr>
      <t>2</t>
    </r>
  </si>
  <si>
    <t>Vol Eff</t>
  </si>
  <si>
    <t>Clearance V</t>
  </si>
  <si>
    <t>RPM</t>
  </si>
  <si>
    <t>Cylinder V</t>
  </si>
  <si>
    <t>CC</t>
  </si>
  <si>
    <t>EGR</t>
  </si>
  <si>
    <t>Nox</t>
  </si>
  <si>
    <t>Total Nox</t>
  </si>
  <si>
    <t>Kmols</t>
  </si>
  <si>
    <t>Enthalpy Gold Seek</t>
  </si>
  <si>
    <t>Stoichiometric Calculator</t>
  </si>
  <si>
    <t>Ratio</t>
  </si>
  <si>
    <t>Fuel</t>
  </si>
  <si>
    <t>Fuels</t>
  </si>
  <si>
    <t>Formula</t>
  </si>
  <si>
    <t xml:space="preserve"> </t>
  </si>
  <si>
    <t>Oxygen</t>
  </si>
  <si>
    <t>Propane</t>
  </si>
  <si>
    <t>n-Heptane</t>
  </si>
  <si>
    <t>n-Nonane</t>
  </si>
  <si>
    <t>Ethanol</t>
  </si>
  <si>
    <t>Methanol</t>
  </si>
  <si>
    <t>C3H8</t>
  </si>
  <si>
    <t>C7H16</t>
  </si>
  <si>
    <t>C8H18</t>
  </si>
  <si>
    <t>C9H20</t>
  </si>
  <si>
    <t>C2H6O</t>
  </si>
  <si>
    <t>CH30H</t>
  </si>
  <si>
    <t>Atomic Mass</t>
  </si>
  <si>
    <t>X</t>
  </si>
  <si>
    <t>Stoichiometric AFR By Mass</t>
  </si>
  <si>
    <t>Air</t>
  </si>
  <si>
    <t>"Please Select a Fuel"</t>
  </si>
  <si>
    <t>Enthalpy Of Formation</t>
  </si>
  <si>
    <t>LHV</t>
  </si>
  <si>
    <t>HHV</t>
  </si>
  <si>
    <t>:1</t>
  </si>
  <si>
    <t>Atmospheric Gas Ratio</t>
  </si>
  <si>
    <t>Iso-Octane</t>
  </si>
  <si>
    <t>Burn Zone Temp</t>
  </si>
  <si>
    <t>NOx Reduction</t>
  </si>
  <si>
    <t>AVG</t>
  </si>
  <si>
    <t>EGR LvL</t>
  </si>
  <si>
    <t>%</t>
  </si>
  <si>
    <t>Engine Specifications</t>
  </si>
  <si>
    <t>cc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</si>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</sst>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00000000000"/>
  </numFmts>
  <fonts count="2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595959"/>
      <name val="Calibri"/>
      <family val="2"/>
      <scheme val="minor"/>
    </font>
    <font>
      <sz val="1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000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theme="9" tint="-0.24994659260841701"/>
      </left>
      <right/>
      <top style="thick">
        <color theme="9" tint="-0.24994659260841701"/>
      </top>
      <bottom style="thick">
        <color theme="9" tint="-0.24994659260841701"/>
      </bottom>
      <diagonal/>
    </border>
    <border>
      <left/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0" applyNumberFormat="0" applyBorder="0" applyAlignment="0" applyProtection="0"/>
    <xf numFmtId="0" fontId="11" fillId="9" borderId="5" applyNumberFormat="0" applyAlignment="0" applyProtection="0"/>
    <xf numFmtId="0" fontId="12" fillId="10" borderId="6" applyNumberFormat="0" applyAlignment="0" applyProtection="0"/>
    <xf numFmtId="0" fontId="13" fillId="10" borderId="5" applyNumberFormat="0" applyAlignment="0" applyProtection="0"/>
    <xf numFmtId="0" fontId="14" fillId="0" borderId="7" applyNumberFormat="0" applyFill="0" applyAlignment="0" applyProtection="0"/>
    <xf numFmtId="0" fontId="15" fillId="11" borderId="8" applyNumberFormat="0" applyAlignment="0" applyProtection="0"/>
    <xf numFmtId="0" fontId="16" fillId="0" borderId="0" applyNumberFormat="0" applyFill="0" applyBorder="0" applyAlignment="0" applyProtection="0"/>
    <xf numFmtId="0" fontId="3" fillId="12" borderId="9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</cellStyleXfs>
  <cellXfs count="53">
    <xf numFmtId="0" fontId="0" fillId="0" borderId="0" xfId="0"/>
    <xf numFmtId="0" fontId="0" fillId="3" borderId="1" xfId="0" applyFill="1" applyBorder="1"/>
    <xf numFmtId="0" fontId="0" fillId="2" borderId="1" xfId="0" applyFill="1" applyBorder="1"/>
    <xf numFmtId="0" fontId="0" fillId="5" borderId="0" xfId="0" applyFill="1"/>
    <xf numFmtId="2" fontId="0" fillId="5" borderId="0" xfId="0" applyNumberFormat="1" applyFill="1"/>
    <xf numFmtId="0" fontId="0" fillId="0" borderId="0" xfId="0"/>
    <xf numFmtId="3" fontId="0" fillId="0" borderId="0" xfId="0" applyNumberFormat="1"/>
    <xf numFmtId="0" fontId="18" fillId="0" borderId="0" xfId="0" applyFont="1"/>
    <xf numFmtId="0" fontId="0" fillId="0" borderId="0" xfId="0"/>
    <xf numFmtId="3" fontId="0" fillId="0" borderId="0" xfId="0" applyNumberFormat="1"/>
    <xf numFmtId="0" fontId="0" fillId="0" borderId="0" xfId="0"/>
    <xf numFmtId="3" fontId="0" fillId="0" borderId="0" xfId="0" applyNumberFormat="1"/>
    <xf numFmtId="0" fontId="0" fillId="0" borderId="0" xfId="0"/>
    <xf numFmtId="3" fontId="0" fillId="0" borderId="0" xfId="0" applyNumberFormat="1"/>
    <xf numFmtId="0" fontId="0" fillId="4" borderId="1" xfId="0" applyFill="1" applyBorder="1" applyAlignment="1">
      <alignment horizontal="center"/>
    </xf>
    <xf numFmtId="2" fontId="20" fillId="5" borderId="0" xfId="0" applyNumberFormat="1" applyFont="1" applyFill="1"/>
    <xf numFmtId="2" fontId="20" fillId="5" borderId="0" xfId="0" applyNumberFormat="1" applyFont="1" applyFill="1" applyAlignment="1">
      <alignment horizontal="center" vertical="center" readingOrder="1"/>
    </xf>
    <xf numFmtId="11" fontId="0" fillId="5" borderId="0" xfId="0" applyNumberFormat="1" applyFill="1"/>
    <xf numFmtId="0" fontId="0" fillId="5" borderId="0" xfId="0" applyNumberFormat="1" applyFill="1"/>
    <xf numFmtId="0" fontId="0" fillId="4" borderId="1" xfId="0" applyFill="1" applyBorder="1" applyAlignment="1">
      <alignment horizontal="center"/>
    </xf>
    <xf numFmtId="0" fontId="19" fillId="5" borderId="0" xfId="0" applyFont="1" applyFill="1" applyAlignment="1">
      <alignment horizontal="center" vertical="center" readingOrder="1"/>
    </xf>
    <xf numFmtId="0" fontId="0" fillId="4" borderId="1" xfId="0" applyFill="1" applyBorder="1" applyAlignment="1">
      <alignment horizontal="center"/>
    </xf>
    <xf numFmtId="10" fontId="0" fillId="5" borderId="0" xfId="0" applyNumberFormat="1" applyFill="1"/>
    <xf numFmtId="9" fontId="0" fillId="5" borderId="0" xfId="0" applyNumberFormat="1" applyFill="1"/>
    <xf numFmtId="164" fontId="20" fillId="5" borderId="0" xfId="0" applyNumberFormat="1" applyFont="1" applyFill="1"/>
    <xf numFmtId="0" fontId="0" fillId="5" borderId="0" xfId="0" applyFill="1" applyBorder="1" applyAlignment="1"/>
    <xf numFmtId="0" fontId="0" fillId="5" borderId="0" xfId="0" applyFill="1" applyBorder="1"/>
    <xf numFmtId="2" fontId="0" fillId="5" borderId="0" xfId="0" applyNumberFormat="1" applyFill="1" applyBorder="1"/>
    <xf numFmtId="2" fontId="0" fillId="0" borderId="0" xfId="0" applyNumberFormat="1"/>
    <xf numFmtId="0" fontId="0" fillId="5" borderId="0" xfId="0" applyFill="1" applyAlignment="1">
      <alignment horizontal="center"/>
    </xf>
    <xf numFmtId="2" fontId="20" fillId="5" borderId="0" xfId="0" applyNumberFormat="1" applyFont="1" applyFill="1" applyAlignment="1">
      <alignment horizontal="center"/>
    </xf>
    <xf numFmtId="11" fontId="0" fillId="5" borderId="0" xfId="0" applyNumberFormat="1" applyFill="1" applyAlignment="1">
      <alignment horizontal="center"/>
    </xf>
    <xf numFmtId="0" fontId="0" fillId="5" borderId="0" xfId="0" applyNumberFormat="1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4" borderId="1" xfId="0" applyFill="1" applyBorder="1" applyAlignment="1">
      <alignment horizontal="center"/>
    </xf>
    <xf numFmtId="0" fontId="1" fillId="5" borderId="0" xfId="0" applyFont="1" applyFill="1"/>
    <xf numFmtId="0" fontId="0" fillId="5" borderId="0" xfId="0" applyFill="1" applyAlignment="1"/>
    <xf numFmtId="165" fontId="0" fillId="5" borderId="0" xfId="0" applyNumberFormat="1" applyFill="1"/>
    <xf numFmtId="0" fontId="0" fillId="4" borderId="1" xfId="0" applyFill="1" applyBorder="1"/>
    <xf numFmtId="0" fontId="0" fillId="4" borderId="13" xfId="0" applyFill="1" applyBorder="1"/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1" xfId="0" applyFont="1" applyFill="1" applyBorder="1" applyAlignment="1"/>
    <xf numFmtId="0" fontId="1" fillId="2" borderId="12" xfId="0" applyFont="1" applyFill="1" applyBorder="1" applyAlignment="1"/>
    <xf numFmtId="0" fontId="22" fillId="38" borderId="11" xfId="6" applyFont="1" applyFill="1" applyBorder="1" applyAlignment="1">
      <alignment horizontal="center"/>
    </xf>
    <xf numFmtId="0" fontId="22" fillId="38" borderId="12" xfId="6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0" fillId="37" borderId="0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/>
    <xf numFmtId="9" fontId="0" fillId="4" borderId="1" xfId="0" applyNumberFormat="1" applyFill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NOx PPM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10"/>
      <c:rotY val="16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7.5071878269418121E-2"/>
          <c:y val="2.0459889079078985E-2"/>
          <c:w val="0.82605793687429496"/>
          <c:h val="0.87558612890094945"/>
        </c:manualLayout>
      </c:layout>
      <c:surface3DChart>
        <c:wireframe val="0"/>
        <c:ser>
          <c:idx val="0"/>
          <c:order val="0"/>
          <c:tx>
            <c:v>0% EGR</c:v>
          </c:tx>
          <c:spPr>
            <a:gradFill rotWithShape="1">
              <a:gsLst>
                <a:gs pos="0">
                  <a:schemeClr val="accent6">
                    <a:shade val="53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hade val="53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shade val="53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/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cat>
            <c:numRef>
              <c:f>'0%EGR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'0%EGR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20157.030572493826</c:v>
                </c:pt>
                <c:pt idx="2">
                  <c:v>24320.99344838618</c:v>
                </c:pt>
                <c:pt idx="3">
                  <c:v>25342.933130118938</c:v>
                </c:pt>
                <c:pt idx="4">
                  <c:v>24826.014339531201</c:v>
                </c:pt>
                <c:pt idx="5">
                  <c:v>23477.540634746449</c:v>
                </c:pt>
                <c:pt idx="6">
                  <c:v>21687.074950561571</c:v>
                </c:pt>
                <c:pt idx="7">
                  <c:v>19690.414580975168</c:v>
                </c:pt>
                <c:pt idx="8">
                  <c:v>17636.312010354839</c:v>
                </c:pt>
                <c:pt idx="9">
                  <c:v>15619.575872685145</c:v>
                </c:pt>
                <c:pt idx="10">
                  <c:v>13699.70622296689</c:v>
                </c:pt>
                <c:pt idx="11">
                  <c:v>11912.328385523841</c:v>
                </c:pt>
                <c:pt idx="12">
                  <c:v>10276.644323477516</c:v>
                </c:pt>
                <c:pt idx="13">
                  <c:v>8800.5002728619329</c:v>
                </c:pt>
                <c:pt idx="14">
                  <c:v>7483.9378056779688</c:v>
                </c:pt>
                <c:pt idx="15">
                  <c:v>6321.7329887878741</c:v>
                </c:pt>
                <c:pt idx="16">
                  <c:v>5305.2347570805841</c:v>
                </c:pt>
                <c:pt idx="17">
                  <c:v>4423.7036973241211</c:v>
                </c:pt>
                <c:pt idx="18">
                  <c:v>3665.2866718023602</c:v>
                </c:pt>
                <c:pt idx="19">
                  <c:v>3017.7215621344608</c:v>
                </c:pt>
                <c:pt idx="20">
                  <c:v>2468.8396481111768</c:v>
                </c:pt>
                <c:pt idx="21">
                  <c:v>2006.9151214097894</c:v>
                </c:pt>
                <c:pt idx="22">
                  <c:v>1620.89874002743</c:v>
                </c:pt>
                <c:pt idx="23">
                  <c:v>1300.5637271326209</c:v>
                </c:pt>
                <c:pt idx="24">
                  <c:v>1036.5855250334107</c:v>
                </c:pt>
                <c:pt idx="25">
                  <c:v>820.57217730921116</c:v>
                </c:pt>
                <c:pt idx="26">
                  <c:v>645.05844086515958</c:v>
                </c:pt>
                <c:pt idx="27">
                  <c:v>503.47389784053843</c:v>
                </c:pt>
                <c:pt idx="28">
                  <c:v>390.09311828943726</c:v>
                </c:pt>
                <c:pt idx="29">
                  <c:v>299.97418650976596</c:v>
                </c:pt>
                <c:pt idx="30">
                  <c:v>228.89049562079666</c:v>
                </c:pt>
                <c:pt idx="31">
                  <c:v>173.2595441163127</c:v>
                </c:pt>
                <c:pt idx="32">
                  <c:v>130.07163909569383</c:v>
                </c:pt>
                <c:pt idx="33">
                  <c:v>96.820611304065352</c:v>
                </c:pt>
                <c:pt idx="34">
                  <c:v>71.438060156325236</c:v>
                </c:pt>
                <c:pt idx="35">
                  <c:v>52.232161263414476</c:v>
                </c:pt>
                <c:pt idx="36">
                  <c:v>37.831677563524273</c:v>
                </c:pt>
                <c:pt idx="37">
                  <c:v>27.135475368501165</c:v>
                </c:pt>
                <c:pt idx="38">
                  <c:v>19.267825125830754</c:v>
                </c:pt>
                <c:pt idx="39">
                  <c:v>13.538796662621797</c:v>
                </c:pt>
                <c:pt idx="40">
                  <c:v>9.4104819137636042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18-403C-B4DF-3D11847F89A6}"/>
            </c:ext>
          </c:extLst>
        </c:ser>
        <c:ser>
          <c:idx val="1"/>
          <c:order val="1"/>
          <c:tx>
            <c:v>5% EGR</c:v>
          </c:tx>
          <c:spPr>
            <a:gradFill rotWithShape="1">
              <a:gsLst>
                <a:gs pos="0">
                  <a:schemeClr val="accent6">
                    <a:shade val="76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hade val="76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shade val="76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/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cat>
            <c:numRef>
              <c:f>'5%EGR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'5%EGR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8153.0883745495439</c:v>
                </c:pt>
                <c:pt idx="2">
                  <c:v>9788.4890791882299</c:v>
                </c:pt>
                <c:pt idx="3">
                  <c:v>10147.52067174611</c:v>
                </c:pt>
                <c:pt idx="4">
                  <c:v>9887.9723999244907</c:v>
                </c:pt>
                <c:pt idx="5">
                  <c:v>9299.8724283297706</c:v>
                </c:pt>
                <c:pt idx="6">
                  <c:v>8542.3038303621615</c:v>
                </c:pt>
                <c:pt idx="7">
                  <c:v>7710.8557852748936</c:v>
                </c:pt>
                <c:pt idx="8">
                  <c:v>6865.1778344234735</c:v>
                </c:pt>
                <c:pt idx="9">
                  <c:v>6042.6961739815451</c:v>
                </c:pt>
                <c:pt idx="10">
                  <c:v>5266.3547369760045</c:v>
                </c:pt>
                <c:pt idx="11">
                  <c:v>4549.3708074677807</c:v>
                </c:pt>
                <c:pt idx="12">
                  <c:v>3898.3337757366548</c:v>
                </c:pt>
                <c:pt idx="13">
                  <c:v>3315.3089790875842</c:v>
                </c:pt>
                <c:pt idx="14">
                  <c:v>2799.3068857827152</c:v>
                </c:pt>
                <c:pt idx="15">
                  <c:v>2347.3280339090561</c:v>
                </c:pt>
                <c:pt idx="16">
                  <c:v>1955.1139181611222</c:v>
                </c:pt>
                <c:pt idx="17">
                  <c:v>1617.6883257563238</c:v>
                </c:pt>
                <c:pt idx="18">
                  <c:v>1329.7461972350252</c:v>
                </c:pt>
                <c:pt idx="19">
                  <c:v>1085.9298665800977</c:v>
                </c:pt>
                <c:pt idx="20">
                  <c:v>881.02129135662403</c:v>
                </c:pt>
                <c:pt idx="21">
                  <c:v>710.07128303638535</c:v>
                </c:pt>
                <c:pt idx="22">
                  <c:v>568.4814535257874</c:v>
                </c:pt>
                <c:pt idx="23">
                  <c:v>452.05080488775815</c:v>
                </c:pt>
                <c:pt idx="24">
                  <c:v>356.99611281378787</c:v>
                </c:pt>
                <c:pt idx="25">
                  <c:v>279.95317716222462</c:v>
                </c:pt>
                <c:pt idx="26">
                  <c:v>217.96443046662625</c:v>
                </c:pt>
                <c:pt idx="27">
                  <c:v>168.45658226307097</c:v>
                </c:pt>
                <c:pt idx="28">
                  <c:v>129.21572639701776</c:v>
                </c:pt>
                <c:pt idx="29">
                  <c:v>98.350103884001228</c:v>
                </c:pt>
                <c:pt idx="30">
                  <c:v>74.263058299967824</c:v>
                </c:pt>
                <c:pt idx="31">
                  <c:v>55.617035662532452</c:v>
                </c:pt>
                <c:pt idx="32">
                  <c:v>41.302065696235168</c:v>
                </c:pt>
                <c:pt idx="33">
                  <c:v>30.405351119721249</c:v>
                </c:pt>
                <c:pt idx="34">
                  <c:v>22.183055035170721</c:v>
                </c:pt>
                <c:pt idx="35">
                  <c:v>16.034588170888675</c:v>
                </c:pt>
                <c:pt idx="36">
                  <c:v>11.479541098092158</c:v>
                </c:pt>
                <c:pt idx="37">
                  <c:v>8.137338110905155</c:v>
                </c:pt>
                <c:pt idx="38">
                  <c:v>5.7091786859192535</c:v>
                </c:pt>
                <c:pt idx="39">
                  <c:v>3.9632353238347617</c:v>
                </c:pt>
                <c:pt idx="40">
                  <c:v>2.7210931194545309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18-403C-B4DF-3D11847F89A6}"/>
            </c:ext>
          </c:extLst>
        </c:ser>
        <c:ser>
          <c:idx val="2"/>
          <c:order val="2"/>
          <c:tx>
            <c:v>10% EGR</c:v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/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cat>
            <c:numRef>
              <c:f>'10%EGR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'10%EGR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3349.3277423097261</c:v>
                </c:pt>
                <c:pt idx="2">
                  <c:v>4000.038405880136</c:v>
                </c:pt>
                <c:pt idx="3">
                  <c:v>4124.3559417734132</c:v>
                </c:pt>
                <c:pt idx="4">
                  <c:v>3996.5447678933924</c:v>
                </c:pt>
                <c:pt idx="5">
                  <c:v>3737.3872512903072</c:v>
                </c:pt>
                <c:pt idx="6">
                  <c:v>3412.8022996241111</c:v>
                </c:pt>
                <c:pt idx="7">
                  <c:v>3062.0619729320183</c:v>
                </c:pt>
                <c:pt idx="8">
                  <c:v>2709.3661836353781</c:v>
                </c:pt>
                <c:pt idx="9">
                  <c:v>2369.6239934612231</c:v>
                </c:pt>
                <c:pt idx="10">
                  <c:v>2051.7235914699163</c:v>
                </c:pt>
                <c:pt idx="11">
                  <c:v>1760.5425960871421</c:v>
                </c:pt>
                <c:pt idx="12">
                  <c:v>1498.2566975455152</c:v>
                </c:pt>
                <c:pt idx="13">
                  <c:v>1265.2256418965692</c:v>
                </c:pt>
                <c:pt idx="14">
                  <c:v>1060.6089758896044</c:v>
                </c:pt>
                <c:pt idx="15">
                  <c:v>882.8009246007507</c:v>
                </c:pt>
                <c:pt idx="16">
                  <c:v>729.73991734797312</c:v>
                </c:pt>
                <c:pt idx="17">
                  <c:v>599.12892711286725</c:v>
                </c:pt>
                <c:pt idx="18">
                  <c:v>488.59112998774066</c:v>
                </c:pt>
                <c:pt idx="19">
                  <c:v>395.77804058460993</c:v>
                </c:pt>
                <c:pt idx="20">
                  <c:v>318.4424583124989</c:v>
                </c:pt>
                <c:pt idx="21">
                  <c:v>254.48528632725035</c:v>
                </c:pt>
                <c:pt idx="22">
                  <c:v>201.98299396295309</c:v>
                </c:pt>
                <c:pt idx="23">
                  <c:v>159.20084679313584</c:v>
                </c:pt>
                <c:pt idx="24">
                  <c:v>124.59581694086314</c:v>
                </c:pt>
                <c:pt idx="25">
                  <c:v>96.812176894250015</c:v>
                </c:pt>
                <c:pt idx="26">
                  <c:v>74.672085832886424</c:v>
                </c:pt>
                <c:pt idx="27">
                  <c:v>57.162939828247076</c:v>
                </c:pt>
                <c:pt idx="28">
                  <c:v>43.422836556567709</c:v>
                </c:pt>
                <c:pt idx="29">
                  <c:v>32.725176484963505</c:v>
                </c:pt>
                <c:pt idx="30">
                  <c:v>24.463149039080683</c:v>
                </c:pt>
                <c:pt idx="31">
                  <c:v>18.134655661995286</c:v>
                </c:pt>
                <c:pt idx="32">
                  <c:v>13.328048317347857</c:v>
                </c:pt>
                <c:pt idx="33">
                  <c:v>9.7089315890212848</c:v>
                </c:pt>
                <c:pt idx="34">
                  <c:v>7.0081739045730629</c:v>
                </c:pt>
                <c:pt idx="35">
                  <c:v>5.0111937605370986</c:v>
                </c:pt>
                <c:pt idx="36">
                  <c:v>3.5485263912643421</c:v>
                </c:pt>
                <c:pt idx="37">
                  <c:v>2.4876317383960487</c:v>
                </c:pt>
                <c:pt idx="38">
                  <c:v>1.7258730187755602</c:v>
                </c:pt>
                <c:pt idx="39">
                  <c:v>1.1845742676295281</c:v>
                </c:pt>
                <c:pt idx="40">
                  <c:v>0.80405289295278937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218-403C-B4DF-3D11847F89A6}"/>
            </c:ext>
          </c:extLst>
        </c:ser>
        <c:ser>
          <c:idx val="3"/>
          <c:order val="3"/>
          <c:tx>
            <c:v>15% EGR</c:v>
          </c:tx>
          <c:spPr>
            <a:gradFill rotWithShape="1">
              <a:gsLst>
                <a:gs pos="0">
                  <a:schemeClr val="accent6">
                    <a:tint val="77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tint val="77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tint val="77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/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cat>
            <c:numRef>
              <c:f>'15%EGR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'15%EGR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1393.6902707377956</c:v>
                </c:pt>
                <c:pt idx="2">
                  <c:v>1655.4073184274198</c:v>
                </c:pt>
                <c:pt idx="3">
                  <c:v>1697.3402993893417</c:v>
                </c:pt>
                <c:pt idx="4">
                  <c:v>1635.342414470914</c:v>
                </c:pt>
                <c:pt idx="5">
                  <c:v>1520.3434949518221</c:v>
                </c:pt>
                <c:pt idx="6">
                  <c:v>1379.9773586349165</c:v>
                </c:pt>
                <c:pt idx="7">
                  <c:v>1230.5489794689884</c:v>
                </c:pt>
                <c:pt idx="8">
                  <c:v>1081.9643346804226</c:v>
                </c:pt>
                <c:pt idx="9">
                  <c:v>940.20070692537843</c:v>
                </c:pt>
                <c:pt idx="10">
                  <c:v>808.70642401322368</c:v>
                </c:pt>
                <c:pt idx="11">
                  <c:v>689.26143293697942</c:v>
                </c:pt>
                <c:pt idx="12">
                  <c:v>582.53645963838653</c:v>
                </c:pt>
                <c:pt idx="13">
                  <c:v>488.47008539654047</c:v>
                </c:pt>
                <c:pt idx="14">
                  <c:v>406.5291954282489</c:v>
                </c:pt>
                <c:pt idx="15">
                  <c:v>335.89133721832684</c:v>
                </c:pt>
                <c:pt idx="16">
                  <c:v>275.57350580148602</c:v>
                </c:pt>
                <c:pt idx="17">
                  <c:v>224.51966965754031</c:v>
                </c:pt>
                <c:pt idx="18">
                  <c:v>181.66789909764663</c:v>
                </c:pt>
                <c:pt idx="19">
                  <c:v>145.98760253598746</c:v>
                </c:pt>
                <c:pt idx="20">
                  <c:v>116.50923394686163</c:v>
                </c:pt>
                <c:pt idx="21">
                  <c:v>92.340234190158867</c:v>
                </c:pt>
                <c:pt idx="22">
                  <c:v>72.673545005268252</c:v>
                </c:pt>
                <c:pt idx="23">
                  <c:v>56.790426534234285</c:v>
                </c:pt>
                <c:pt idx="24">
                  <c:v>44.059258014317258</c:v>
                </c:pt>
                <c:pt idx="25">
                  <c:v>33.931598063822129</c:v>
                </c:pt>
                <c:pt idx="26">
                  <c:v>25.936473166151327</c:v>
                </c:pt>
                <c:pt idx="27">
                  <c:v>19.673624947874419</c:v>
                </c:pt>
                <c:pt idx="28">
                  <c:v>14.806262124772481</c:v>
                </c:pt>
                <c:pt idx="29">
                  <c:v>11.053717083217567</c:v>
                </c:pt>
                <c:pt idx="30">
                  <c:v>8.1842919996482717</c:v>
                </c:pt>
                <c:pt idx="31">
                  <c:v>6.0084925538551062</c:v>
                </c:pt>
                <c:pt idx="32">
                  <c:v>4.3727753185376832</c:v>
                </c:pt>
                <c:pt idx="33">
                  <c:v>3.1538815104145685</c:v>
                </c:pt>
                <c:pt idx="34">
                  <c:v>2.2537886485564802</c:v>
                </c:pt>
                <c:pt idx="35">
                  <c:v>1.5952809557087473</c:v>
                </c:pt>
                <c:pt idx="36">
                  <c:v>1.1181171130953489</c:v>
                </c:pt>
                <c:pt idx="37">
                  <c:v>0.77575861952666036</c:v>
                </c:pt>
                <c:pt idx="38">
                  <c:v>0.53261215732297229</c:v>
                </c:pt>
                <c:pt idx="39">
                  <c:v>0.36173388110086585</c:v>
                </c:pt>
                <c:pt idx="40">
                  <c:v>0.24294145128858619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218-403C-B4DF-3D11847F89A6}"/>
            </c:ext>
          </c:extLst>
        </c:ser>
        <c:ser>
          <c:idx val="4"/>
          <c:order val="4"/>
          <c:tx>
            <c:v>20% EGR</c:v>
          </c:tx>
          <c:spPr>
            <a:gradFill rotWithShape="1">
              <a:gsLst>
                <a:gs pos="0">
                  <a:schemeClr val="accent6">
                    <a:tint val="54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tint val="54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tint val="54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/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cat>
            <c:numRef>
              <c:f>'20%EGR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'20%EGR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586.33603001178176</c:v>
                </c:pt>
                <c:pt idx="2">
                  <c:v>692.58732650965919</c:v>
                </c:pt>
                <c:pt idx="3">
                  <c:v>706.11186867130527</c:v>
                </c:pt>
                <c:pt idx="4">
                  <c:v>676.38384962258806</c:v>
                </c:pt>
                <c:pt idx="5">
                  <c:v>625.10173416210478</c:v>
                </c:pt>
                <c:pt idx="6">
                  <c:v>563.96149460082654</c:v>
                </c:pt>
                <c:pt idx="7">
                  <c:v>499.79112769883181</c:v>
                </c:pt>
                <c:pt idx="8">
                  <c:v>436.67466996750426</c:v>
                </c:pt>
                <c:pt idx="9">
                  <c:v>377.01966926228482</c:v>
                </c:pt>
                <c:pt idx="10">
                  <c:v>322.16281868607314</c:v>
                </c:pt>
                <c:pt idx="11">
                  <c:v>272.74205708668063</c:v>
                </c:pt>
                <c:pt idx="12">
                  <c:v>228.93766837713878</c:v>
                </c:pt>
                <c:pt idx="13">
                  <c:v>190.6340514600812</c:v>
                </c:pt>
                <c:pt idx="14">
                  <c:v>157.53062261880922</c:v>
                </c:pt>
                <c:pt idx="15">
                  <c:v>129.21867586610804</c:v>
                </c:pt>
                <c:pt idx="16">
                  <c:v>105.2347322307519</c:v>
                </c:pt>
                <c:pt idx="17">
                  <c:v>85.097282372319356</c:v>
                </c:pt>
                <c:pt idx="18">
                  <c:v>68.331622773537305</c:v>
                </c:pt>
                <c:pt idx="19">
                  <c:v>54.486083439037813</c:v>
                </c:pt>
                <c:pt idx="20">
                  <c:v>43.142016731515938</c:v>
                </c:pt>
                <c:pt idx="21">
                  <c:v>33.919281142713665</c:v>
                </c:pt>
                <c:pt idx="22">
                  <c:v>26.478505230430361</c:v>
                </c:pt>
                <c:pt idx="23">
                  <c:v>20.521092469574704</c:v>
                </c:pt>
                <c:pt idx="24">
                  <c:v>15.787688064875821</c:v>
                </c:pt>
                <c:pt idx="25">
                  <c:v>12.055648654093508</c:v>
                </c:pt>
                <c:pt idx="26">
                  <c:v>9.1359158967068694</c:v>
                </c:pt>
                <c:pt idx="27">
                  <c:v>6.8696116129605453</c:v>
                </c:pt>
                <c:pt idx="28">
                  <c:v>5.1245132370361741</c:v>
                </c:pt>
                <c:pt idx="29">
                  <c:v>3.7916597224451856</c:v>
                </c:pt>
                <c:pt idx="30">
                  <c:v>2.7820954071895856</c:v>
                </c:pt>
                <c:pt idx="31">
                  <c:v>2.0238769904257237</c:v>
                </c:pt>
                <c:pt idx="32">
                  <c:v>1.4593619565652083</c:v>
                </c:pt>
                <c:pt idx="33">
                  <c:v>1.0427974575811714</c:v>
                </c:pt>
                <c:pt idx="34">
                  <c:v>0.73820996180425047</c:v>
                </c:pt>
                <c:pt idx="35">
                  <c:v>0.51758464646556501</c:v>
                </c:pt>
                <c:pt idx="36">
                  <c:v>0.35931431495907995</c:v>
                </c:pt>
                <c:pt idx="37">
                  <c:v>0.24690502738500553</c:v>
                </c:pt>
                <c:pt idx="38">
                  <c:v>0.16788042702451911</c:v>
                </c:pt>
                <c:pt idx="39">
                  <c:v>0.11291125868060022</c:v>
                </c:pt>
                <c:pt idx="40">
                  <c:v>7.5090346118647608E-2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218-403C-B4DF-3D11847F89A6}"/>
            </c:ext>
          </c:extLst>
        </c:ser>
        <c:bandFmts>
          <c:bandFmt>
            <c:idx val="0"/>
            <c:spPr>
              <a:gradFill rotWithShape="1">
                <a:gsLst>
                  <a:gs pos="0">
                    <a:schemeClr val="accent6">
                      <a:shade val="47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hade val="47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shade val="47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1"/>
            <c:spPr>
              <a:gradFill rotWithShape="1">
                <a:gsLst>
                  <a:gs pos="0">
                    <a:schemeClr val="accent6">
                      <a:shade val="6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hade val="6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shade val="6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2"/>
            <c:spPr>
              <a:gradFill rotWithShape="1">
                <a:gsLst>
                  <a:gs pos="0">
                    <a:schemeClr val="accent6">
                      <a:shade val="82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hade val="82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shade val="82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3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4"/>
            <c:spPr>
              <a:gradFill rotWithShape="1">
                <a:gsLst>
                  <a:gs pos="0">
                    <a:schemeClr val="accent6">
                      <a:tint val="83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83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83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5"/>
            <c:spPr>
              <a:gradFill rotWithShape="1">
                <a:gsLst>
                  <a:gs pos="0">
                    <a:schemeClr val="accent6">
                      <a:tint val="6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6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6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6"/>
            <c:spPr>
              <a:gradFill rotWithShape="1">
                <a:gsLst>
                  <a:gs pos="0">
                    <a:schemeClr val="accent6">
                      <a:tint val="48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48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48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7"/>
            <c:spPr>
              <a:gradFill rotWithShape="1">
                <a:gsLst>
                  <a:gs pos="0">
                    <a:schemeClr val="accent6">
                      <a:tint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8"/>
            <c:spPr>
              <a:gradFill rotWithShape="1">
                <a:gsLst>
                  <a:gs pos="0">
                    <a:schemeClr val="accent6">
                      <a:tint val="13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13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13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9"/>
            <c:spPr>
              <a:gradFill rotWithShape="1">
                <a:gsLst>
                  <a:gs pos="0">
                    <a:schemeClr val="accent6">
                      <a:tint val="9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9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9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10"/>
            <c:spPr>
              <a:gradFill rotWithShape="1">
                <a:gsLst>
                  <a:gs pos="0">
                    <a:schemeClr val="accent6">
                      <a:tint val="78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78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78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11"/>
            <c:spPr>
              <a:gradFill rotWithShape="1">
                <a:gsLst>
                  <a:gs pos="0">
                    <a:schemeClr val="accent6">
                      <a:tint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12"/>
            <c:spPr>
              <a:gradFill rotWithShape="1">
                <a:gsLst>
                  <a:gs pos="0">
                    <a:schemeClr val="accent6">
                      <a:tint val="43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43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43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13"/>
            <c:spPr>
              <a:gradFill rotWithShape="1">
                <a:gsLst>
                  <a:gs pos="0">
                    <a:schemeClr val="accent6">
                      <a:tint val="2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2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2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14"/>
            <c:spPr>
              <a:gradFill rotWithShape="1">
                <a:gsLst>
                  <a:gs pos="0">
                    <a:schemeClr val="accent6">
                      <a:tint val="8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8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8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</c:bandFmts>
        <c:axId val="540042664"/>
        <c:axId val="540013144"/>
        <c:axId val="645673064"/>
      </c:surface3DChart>
      <c:catAx>
        <c:axId val="540042664"/>
        <c:scaling>
          <c:orientation val="minMax"/>
        </c:scaling>
        <c:delete val="0"/>
        <c:axPos val="b"/>
        <c:numFmt formatCode="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013144"/>
        <c:crosses val="autoZero"/>
        <c:auto val="1"/>
        <c:lblAlgn val="ctr"/>
        <c:lblOffset val="100"/>
        <c:noMultiLvlLbl val="0"/>
      </c:catAx>
      <c:valAx>
        <c:axId val="54001314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042664"/>
        <c:crosses val="autoZero"/>
        <c:crossBetween val="midCat"/>
      </c:valAx>
      <c:serAx>
        <c:axId val="64567306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013144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NOx PPM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7105819089686962E-2"/>
          <c:y val="5.5328875347867949E-2"/>
          <c:w val="0.84697346520709305"/>
          <c:h val="0.8152845592793363"/>
        </c:manualLayout>
      </c:layout>
      <c:scatterChart>
        <c:scatterStyle val="smoothMarker"/>
        <c:varyColors val="0"/>
        <c:ser>
          <c:idx val="0"/>
          <c:order val="0"/>
          <c:tx>
            <c:v>0% EGR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2225" cap="rnd">
                <a:solidFill>
                  <a:schemeClr val="accent2"/>
                </a:solidFill>
              </a:ln>
              <a:effectLst>
                <a:glow rad="139700">
                  <a:schemeClr val="accent2">
                    <a:satMod val="175000"/>
                    <a:alpha val="1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CA1F-4973-9C41-2088AD194B2B}"/>
              </c:ext>
            </c:extLst>
          </c:dPt>
          <c:xVal>
            <c:numRef>
              <c:f>'0%EGR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xVal>
          <c:yVal>
            <c:numRef>
              <c:f>'0%EGR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20157.030572493826</c:v>
                </c:pt>
                <c:pt idx="2">
                  <c:v>24320.99344838618</c:v>
                </c:pt>
                <c:pt idx="3">
                  <c:v>25342.933130118938</c:v>
                </c:pt>
                <c:pt idx="4">
                  <c:v>24826.014339531201</c:v>
                </c:pt>
                <c:pt idx="5">
                  <c:v>23477.540634746449</c:v>
                </c:pt>
                <c:pt idx="6">
                  <c:v>21687.074950561571</c:v>
                </c:pt>
                <c:pt idx="7">
                  <c:v>19690.414580975168</c:v>
                </c:pt>
                <c:pt idx="8">
                  <c:v>17636.312010354839</c:v>
                </c:pt>
                <c:pt idx="9">
                  <c:v>15619.575872685145</c:v>
                </c:pt>
                <c:pt idx="10">
                  <c:v>13699.70622296689</c:v>
                </c:pt>
                <c:pt idx="11">
                  <c:v>11912.328385523841</c:v>
                </c:pt>
                <c:pt idx="12">
                  <c:v>10276.644323477516</c:v>
                </c:pt>
                <c:pt idx="13">
                  <c:v>8800.5002728619329</c:v>
                </c:pt>
                <c:pt idx="14">
                  <c:v>7483.9378056779688</c:v>
                </c:pt>
                <c:pt idx="15">
                  <c:v>6321.7329887878741</c:v>
                </c:pt>
                <c:pt idx="16">
                  <c:v>5305.2347570805841</c:v>
                </c:pt>
                <c:pt idx="17">
                  <c:v>4423.7036973241211</c:v>
                </c:pt>
                <c:pt idx="18">
                  <c:v>3665.2866718023602</c:v>
                </c:pt>
                <c:pt idx="19">
                  <c:v>3017.7215621344608</c:v>
                </c:pt>
                <c:pt idx="20">
                  <c:v>2468.8396481111768</c:v>
                </c:pt>
                <c:pt idx="21">
                  <c:v>2006.9151214097894</c:v>
                </c:pt>
                <c:pt idx="22">
                  <c:v>1620.89874002743</c:v>
                </c:pt>
                <c:pt idx="23">
                  <c:v>1300.5637271326209</c:v>
                </c:pt>
                <c:pt idx="24">
                  <c:v>1036.5855250334107</c:v>
                </c:pt>
                <c:pt idx="25">
                  <c:v>820.57217730921116</c:v>
                </c:pt>
                <c:pt idx="26">
                  <c:v>645.05844086515958</c:v>
                </c:pt>
                <c:pt idx="27">
                  <c:v>503.47389784053843</c:v>
                </c:pt>
                <c:pt idx="28">
                  <c:v>390.09311828943726</c:v>
                </c:pt>
                <c:pt idx="29">
                  <c:v>299.97418650976596</c:v>
                </c:pt>
                <c:pt idx="30">
                  <c:v>228.89049562079666</c:v>
                </c:pt>
                <c:pt idx="31">
                  <c:v>173.2595441163127</c:v>
                </c:pt>
                <c:pt idx="32">
                  <c:v>130.07163909569383</c:v>
                </c:pt>
                <c:pt idx="33">
                  <c:v>96.820611304065352</c:v>
                </c:pt>
                <c:pt idx="34">
                  <c:v>71.438060156325236</c:v>
                </c:pt>
                <c:pt idx="35">
                  <c:v>52.232161263414476</c:v>
                </c:pt>
                <c:pt idx="36">
                  <c:v>37.831677563524273</c:v>
                </c:pt>
                <c:pt idx="37">
                  <c:v>27.135475368501165</c:v>
                </c:pt>
                <c:pt idx="38">
                  <c:v>19.267825125830754</c:v>
                </c:pt>
                <c:pt idx="39">
                  <c:v>13.538796662621797</c:v>
                </c:pt>
                <c:pt idx="40">
                  <c:v>9.4104819137636042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1F-4973-9C41-2088AD194B2B}"/>
            </c:ext>
          </c:extLst>
        </c:ser>
        <c:ser>
          <c:idx val="1"/>
          <c:order val="1"/>
          <c:tx>
            <c:v>5% EGR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xVal>
          <c:yVal>
            <c:numRef>
              <c:f>'5%EGR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8153.0883745495439</c:v>
                </c:pt>
                <c:pt idx="2">
                  <c:v>9788.4890791882299</c:v>
                </c:pt>
                <c:pt idx="3">
                  <c:v>10147.52067174611</c:v>
                </c:pt>
                <c:pt idx="4">
                  <c:v>9887.9723999244907</c:v>
                </c:pt>
                <c:pt idx="5">
                  <c:v>9299.8724283297706</c:v>
                </c:pt>
                <c:pt idx="6">
                  <c:v>8542.3038303621615</c:v>
                </c:pt>
                <c:pt idx="7">
                  <c:v>7710.8557852748936</c:v>
                </c:pt>
                <c:pt idx="8">
                  <c:v>6865.1778344234735</c:v>
                </c:pt>
                <c:pt idx="9">
                  <c:v>6042.6961739815451</c:v>
                </c:pt>
                <c:pt idx="10">
                  <c:v>5266.3547369760045</c:v>
                </c:pt>
                <c:pt idx="11">
                  <c:v>4549.3708074677807</c:v>
                </c:pt>
                <c:pt idx="12">
                  <c:v>3898.3337757366548</c:v>
                </c:pt>
                <c:pt idx="13">
                  <c:v>3315.3089790875842</c:v>
                </c:pt>
                <c:pt idx="14">
                  <c:v>2799.3068857827152</c:v>
                </c:pt>
                <c:pt idx="15">
                  <c:v>2347.3280339090561</c:v>
                </c:pt>
                <c:pt idx="16">
                  <c:v>1955.1139181611222</c:v>
                </c:pt>
                <c:pt idx="17">
                  <c:v>1617.6883257563238</c:v>
                </c:pt>
                <c:pt idx="18">
                  <c:v>1329.7461972350252</c:v>
                </c:pt>
                <c:pt idx="19">
                  <c:v>1085.9298665800977</c:v>
                </c:pt>
                <c:pt idx="20">
                  <c:v>881.02129135662403</c:v>
                </c:pt>
                <c:pt idx="21">
                  <c:v>710.07128303638535</c:v>
                </c:pt>
                <c:pt idx="22">
                  <c:v>568.4814535257874</c:v>
                </c:pt>
                <c:pt idx="23">
                  <c:v>452.05080488775815</c:v>
                </c:pt>
                <c:pt idx="24">
                  <c:v>356.99611281378787</c:v>
                </c:pt>
                <c:pt idx="25">
                  <c:v>279.95317716222462</c:v>
                </c:pt>
                <c:pt idx="26">
                  <c:v>217.96443046662625</c:v>
                </c:pt>
                <c:pt idx="27">
                  <c:v>168.45658226307097</c:v>
                </c:pt>
                <c:pt idx="28">
                  <c:v>129.21572639701776</c:v>
                </c:pt>
                <c:pt idx="29">
                  <c:v>98.350103884001228</c:v>
                </c:pt>
                <c:pt idx="30">
                  <c:v>74.263058299967824</c:v>
                </c:pt>
                <c:pt idx="31">
                  <c:v>55.617035662532452</c:v>
                </c:pt>
                <c:pt idx="32">
                  <c:v>41.302065696235168</c:v>
                </c:pt>
                <c:pt idx="33">
                  <c:v>30.405351119721249</c:v>
                </c:pt>
                <c:pt idx="34">
                  <c:v>22.183055035170721</c:v>
                </c:pt>
                <c:pt idx="35">
                  <c:v>16.034588170888675</c:v>
                </c:pt>
                <c:pt idx="36">
                  <c:v>11.479541098092158</c:v>
                </c:pt>
                <c:pt idx="37">
                  <c:v>8.137338110905155</c:v>
                </c:pt>
                <c:pt idx="38">
                  <c:v>5.7091786859192535</c:v>
                </c:pt>
                <c:pt idx="39">
                  <c:v>3.9632353238347617</c:v>
                </c:pt>
                <c:pt idx="40">
                  <c:v>2.7210931194545309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A1F-4973-9C41-2088AD194B2B}"/>
            </c:ext>
          </c:extLst>
        </c:ser>
        <c:ser>
          <c:idx val="2"/>
          <c:order val="2"/>
          <c:tx>
            <c:v>10% EGR</c:v>
          </c:tx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'10%EGR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xVal>
          <c:yVal>
            <c:numRef>
              <c:f>'10%EGR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3349.3277423097261</c:v>
                </c:pt>
                <c:pt idx="2">
                  <c:v>4000.038405880136</c:v>
                </c:pt>
                <c:pt idx="3">
                  <c:v>4124.3559417734132</c:v>
                </c:pt>
                <c:pt idx="4">
                  <c:v>3996.5447678933924</c:v>
                </c:pt>
                <c:pt idx="5">
                  <c:v>3737.3872512903072</c:v>
                </c:pt>
                <c:pt idx="6">
                  <c:v>3412.8022996241111</c:v>
                </c:pt>
                <c:pt idx="7">
                  <c:v>3062.0619729320183</c:v>
                </c:pt>
                <c:pt idx="8">
                  <c:v>2709.3661836353781</c:v>
                </c:pt>
                <c:pt idx="9">
                  <c:v>2369.6239934612231</c:v>
                </c:pt>
                <c:pt idx="10">
                  <c:v>2051.7235914699163</c:v>
                </c:pt>
                <c:pt idx="11">
                  <c:v>1760.5425960871421</c:v>
                </c:pt>
                <c:pt idx="12">
                  <c:v>1498.2566975455152</c:v>
                </c:pt>
                <c:pt idx="13">
                  <c:v>1265.2256418965692</c:v>
                </c:pt>
                <c:pt idx="14">
                  <c:v>1060.6089758896044</c:v>
                </c:pt>
                <c:pt idx="15">
                  <c:v>882.8009246007507</c:v>
                </c:pt>
                <c:pt idx="16">
                  <c:v>729.73991734797312</c:v>
                </c:pt>
                <c:pt idx="17">
                  <c:v>599.12892711286725</c:v>
                </c:pt>
                <c:pt idx="18">
                  <c:v>488.59112998774066</c:v>
                </c:pt>
                <c:pt idx="19">
                  <c:v>395.77804058460993</c:v>
                </c:pt>
                <c:pt idx="20">
                  <c:v>318.4424583124989</c:v>
                </c:pt>
                <c:pt idx="21">
                  <c:v>254.48528632725035</c:v>
                </c:pt>
                <c:pt idx="22">
                  <c:v>201.98299396295309</c:v>
                </c:pt>
                <c:pt idx="23">
                  <c:v>159.20084679313584</c:v>
                </c:pt>
                <c:pt idx="24">
                  <c:v>124.59581694086314</c:v>
                </c:pt>
                <c:pt idx="25">
                  <c:v>96.812176894250015</c:v>
                </c:pt>
                <c:pt idx="26">
                  <c:v>74.672085832886424</c:v>
                </c:pt>
                <c:pt idx="27">
                  <c:v>57.162939828247076</c:v>
                </c:pt>
                <c:pt idx="28">
                  <c:v>43.422836556567709</c:v>
                </c:pt>
                <c:pt idx="29">
                  <c:v>32.725176484963505</c:v>
                </c:pt>
                <c:pt idx="30">
                  <c:v>24.463149039080683</c:v>
                </c:pt>
                <c:pt idx="31">
                  <c:v>18.134655661995286</c:v>
                </c:pt>
                <c:pt idx="32">
                  <c:v>13.328048317347857</c:v>
                </c:pt>
                <c:pt idx="33">
                  <c:v>9.7089315890212848</c:v>
                </c:pt>
                <c:pt idx="34">
                  <c:v>7.0081739045730629</c:v>
                </c:pt>
                <c:pt idx="35">
                  <c:v>5.0111937605370986</c:v>
                </c:pt>
                <c:pt idx="36">
                  <c:v>3.5485263912643421</c:v>
                </c:pt>
                <c:pt idx="37">
                  <c:v>2.4876317383960487</c:v>
                </c:pt>
                <c:pt idx="38">
                  <c:v>1.7258730187755602</c:v>
                </c:pt>
                <c:pt idx="39">
                  <c:v>1.1845742676295281</c:v>
                </c:pt>
                <c:pt idx="40">
                  <c:v>0.80405289295278937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A1F-4973-9C41-2088AD194B2B}"/>
            </c:ext>
          </c:extLst>
        </c:ser>
        <c:ser>
          <c:idx val="3"/>
          <c:order val="3"/>
          <c:tx>
            <c:v>15% EGR</c:v>
          </c:tx>
          <c:spPr>
            <a:ln w="22225" cap="rnd">
              <a:solidFill>
                <a:schemeClr val="accent2">
                  <a:lumMod val="60000"/>
                </a:schemeClr>
              </a:solidFill>
            </a:ln>
            <a:effectLst>
              <a:glow rad="139700">
                <a:schemeClr val="accent2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'15%EGR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xVal>
          <c:yVal>
            <c:numRef>
              <c:f>'15%EGR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1393.6902707377956</c:v>
                </c:pt>
                <c:pt idx="2">
                  <c:v>1655.4073184274198</c:v>
                </c:pt>
                <c:pt idx="3">
                  <c:v>1697.3402993893417</c:v>
                </c:pt>
                <c:pt idx="4">
                  <c:v>1635.342414470914</c:v>
                </c:pt>
                <c:pt idx="5">
                  <c:v>1520.3434949518221</c:v>
                </c:pt>
                <c:pt idx="6">
                  <c:v>1379.9773586349165</c:v>
                </c:pt>
                <c:pt idx="7">
                  <c:v>1230.5489794689884</c:v>
                </c:pt>
                <c:pt idx="8">
                  <c:v>1081.9643346804226</c:v>
                </c:pt>
                <c:pt idx="9">
                  <c:v>940.20070692537843</c:v>
                </c:pt>
                <c:pt idx="10">
                  <c:v>808.70642401322368</c:v>
                </c:pt>
                <c:pt idx="11">
                  <c:v>689.26143293697942</c:v>
                </c:pt>
                <c:pt idx="12">
                  <c:v>582.53645963838653</c:v>
                </c:pt>
                <c:pt idx="13">
                  <c:v>488.47008539654047</c:v>
                </c:pt>
                <c:pt idx="14">
                  <c:v>406.5291954282489</c:v>
                </c:pt>
                <c:pt idx="15">
                  <c:v>335.89133721832684</c:v>
                </c:pt>
                <c:pt idx="16">
                  <c:v>275.57350580148602</c:v>
                </c:pt>
                <c:pt idx="17">
                  <c:v>224.51966965754031</c:v>
                </c:pt>
                <c:pt idx="18">
                  <c:v>181.66789909764663</c:v>
                </c:pt>
                <c:pt idx="19">
                  <c:v>145.98760253598746</c:v>
                </c:pt>
                <c:pt idx="20">
                  <c:v>116.50923394686163</c:v>
                </c:pt>
                <c:pt idx="21">
                  <c:v>92.340234190158867</c:v>
                </c:pt>
                <c:pt idx="22">
                  <c:v>72.673545005268252</c:v>
                </c:pt>
                <c:pt idx="23">
                  <c:v>56.790426534234285</c:v>
                </c:pt>
                <c:pt idx="24">
                  <c:v>44.059258014317258</c:v>
                </c:pt>
                <c:pt idx="25">
                  <c:v>33.931598063822129</c:v>
                </c:pt>
                <c:pt idx="26">
                  <c:v>25.936473166151327</c:v>
                </c:pt>
                <c:pt idx="27">
                  <c:v>19.673624947874419</c:v>
                </c:pt>
                <c:pt idx="28">
                  <c:v>14.806262124772481</c:v>
                </c:pt>
                <c:pt idx="29">
                  <c:v>11.053717083217567</c:v>
                </c:pt>
                <c:pt idx="30">
                  <c:v>8.1842919996482717</c:v>
                </c:pt>
                <c:pt idx="31">
                  <c:v>6.0084925538551062</c:v>
                </c:pt>
                <c:pt idx="32">
                  <c:v>4.3727753185376832</c:v>
                </c:pt>
                <c:pt idx="33">
                  <c:v>3.1538815104145685</c:v>
                </c:pt>
                <c:pt idx="34">
                  <c:v>2.2537886485564802</c:v>
                </c:pt>
                <c:pt idx="35">
                  <c:v>1.5952809557087473</c:v>
                </c:pt>
                <c:pt idx="36">
                  <c:v>1.1181171130953489</c:v>
                </c:pt>
                <c:pt idx="37">
                  <c:v>0.77575861952666036</c:v>
                </c:pt>
                <c:pt idx="38">
                  <c:v>0.53261215732297229</c:v>
                </c:pt>
                <c:pt idx="39">
                  <c:v>0.36173388110086585</c:v>
                </c:pt>
                <c:pt idx="40">
                  <c:v>0.24294145128858619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A1F-4973-9C41-2088AD194B2B}"/>
            </c:ext>
          </c:extLst>
        </c:ser>
        <c:ser>
          <c:idx val="4"/>
          <c:order val="4"/>
          <c:tx>
            <c:v>20% EGR</c:v>
          </c:tx>
          <c:spPr>
            <a:ln w="22225" cap="rnd">
              <a:solidFill>
                <a:schemeClr val="accent4">
                  <a:lumMod val="60000"/>
                </a:schemeClr>
              </a:solidFill>
            </a:ln>
            <a:effectLst>
              <a:glow rad="139700">
                <a:schemeClr val="accent4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'20%EGR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xVal>
          <c:yVal>
            <c:numRef>
              <c:f>'20%EGR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586.33603001178176</c:v>
                </c:pt>
                <c:pt idx="2">
                  <c:v>692.58732650965919</c:v>
                </c:pt>
                <c:pt idx="3">
                  <c:v>706.11186867130527</c:v>
                </c:pt>
                <c:pt idx="4">
                  <c:v>676.38384962258806</c:v>
                </c:pt>
                <c:pt idx="5">
                  <c:v>625.10173416210478</c:v>
                </c:pt>
                <c:pt idx="6">
                  <c:v>563.96149460082654</c:v>
                </c:pt>
                <c:pt idx="7">
                  <c:v>499.79112769883181</c:v>
                </c:pt>
                <c:pt idx="8">
                  <c:v>436.67466996750426</c:v>
                </c:pt>
                <c:pt idx="9">
                  <c:v>377.01966926228482</c:v>
                </c:pt>
                <c:pt idx="10">
                  <c:v>322.16281868607314</c:v>
                </c:pt>
                <c:pt idx="11">
                  <c:v>272.74205708668063</c:v>
                </c:pt>
                <c:pt idx="12">
                  <c:v>228.93766837713878</c:v>
                </c:pt>
                <c:pt idx="13">
                  <c:v>190.6340514600812</c:v>
                </c:pt>
                <c:pt idx="14">
                  <c:v>157.53062261880922</c:v>
                </c:pt>
                <c:pt idx="15">
                  <c:v>129.21867586610804</c:v>
                </c:pt>
                <c:pt idx="16">
                  <c:v>105.2347322307519</c:v>
                </c:pt>
                <c:pt idx="17">
                  <c:v>85.097282372319356</c:v>
                </c:pt>
                <c:pt idx="18">
                  <c:v>68.331622773537305</c:v>
                </c:pt>
                <c:pt idx="19">
                  <c:v>54.486083439037813</c:v>
                </c:pt>
                <c:pt idx="20">
                  <c:v>43.142016731515938</c:v>
                </c:pt>
                <c:pt idx="21">
                  <c:v>33.919281142713665</c:v>
                </c:pt>
                <c:pt idx="22">
                  <c:v>26.478505230430361</c:v>
                </c:pt>
                <c:pt idx="23">
                  <c:v>20.521092469574704</c:v>
                </c:pt>
                <c:pt idx="24">
                  <c:v>15.787688064875821</c:v>
                </c:pt>
                <c:pt idx="25">
                  <c:v>12.055648654093508</c:v>
                </c:pt>
                <c:pt idx="26">
                  <c:v>9.1359158967068694</c:v>
                </c:pt>
                <c:pt idx="27">
                  <c:v>6.8696116129605453</c:v>
                </c:pt>
                <c:pt idx="28">
                  <c:v>5.1245132370361741</c:v>
                </c:pt>
                <c:pt idx="29">
                  <c:v>3.7916597224451856</c:v>
                </c:pt>
                <c:pt idx="30">
                  <c:v>2.7820954071895856</c:v>
                </c:pt>
                <c:pt idx="31">
                  <c:v>2.0238769904257237</c:v>
                </c:pt>
                <c:pt idx="32">
                  <c:v>1.4593619565652083</c:v>
                </c:pt>
                <c:pt idx="33">
                  <c:v>1.0427974575811714</c:v>
                </c:pt>
                <c:pt idx="34">
                  <c:v>0.73820996180425047</c:v>
                </c:pt>
                <c:pt idx="35">
                  <c:v>0.51758464646556501</c:v>
                </c:pt>
                <c:pt idx="36">
                  <c:v>0.35931431495907995</c:v>
                </c:pt>
                <c:pt idx="37">
                  <c:v>0.24690502738500553</c:v>
                </c:pt>
                <c:pt idx="38">
                  <c:v>0.16788042702451911</c:v>
                </c:pt>
                <c:pt idx="39">
                  <c:v>0.11291125868060022</c:v>
                </c:pt>
                <c:pt idx="40">
                  <c:v>7.5090346118647608E-2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A1F-4973-9C41-2088AD194B2B}"/>
            </c:ext>
          </c:extLst>
        </c:ser>
        <c:ser>
          <c:idx val="5"/>
          <c:order val="5"/>
          <c:tx>
            <c:v>25% EGR</c:v>
          </c:tx>
          <c:spPr>
            <a:ln w="22225" cap="rnd">
              <a:solidFill>
                <a:schemeClr val="accent6">
                  <a:lumMod val="60000"/>
                </a:schemeClr>
              </a:solidFill>
            </a:ln>
            <a:effectLst>
              <a:glow rad="139700">
                <a:schemeClr val="accent6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'25%EGR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xVal>
          <c:yVal>
            <c:numRef>
              <c:f>'25%EGR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249.09720021152893</c:v>
                </c:pt>
                <c:pt idx="2">
                  <c:v>292.60075627303337</c:v>
                </c:pt>
                <c:pt idx="3">
                  <c:v>296.62263197610383</c:v>
                </c:pt>
                <c:pt idx="4">
                  <c:v>282.4911209772402</c:v>
                </c:pt>
                <c:pt idx="5">
                  <c:v>259.53369748123663</c:v>
                </c:pt>
                <c:pt idx="6">
                  <c:v>232.74183309704725</c:v>
                </c:pt>
                <c:pt idx="7">
                  <c:v>204.99619487304852</c:v>
                </c:pt>
                <c:pt idx="8">
                  <c:v>177.990870062954</c:v>
                </c:pt>
                <c:pt idx="9">
                  <c:v>152.69905920240538</c:v>
                </c:pt>
                <c:pt idx="10">
                  <c:v>129.6374768277899</c:v>
                </c:pt>
                <c:pt idx="11">
                  <c:v>109.02856911900381</c:v>
                </c:pt>
                <c:pt idx="12">
                  <c:v>90.905234788629343</c:v>
                </c:pt>
                <c:pt idx="13">
                  <c:v>75.180663208210134</c:v>
                </c:pt>
                <c:pt idx="14">
                  <c:v>61.695798031689677</c:v>
                </c:pt>
                <c:pt idx="15">
                  <c:v>50.251849374686422</c:v>
                </c:pt>
                <c:pt idx="16">
                  <c:v>40.632515668101952</c:v>
                </c:pt>
                <c:pt idx="17">
                  <c:v>32.618978031730087</c:v>
                </c:pt>
                <c:pt idx="18">
                  <c:v>25.999754228543825</c:v>
                </c:pt>
                <c:pt idx="19">
                  <c:v>20.576875614235675</c:v>
                </c:pt>
                <c:pt idx="20">
                  <c:v>16.169435972665958</c:v>
                </c:pt>
                <c:pt idx="21">
                  <c:v>12.615276179448406</c:v>
                </c:pt>
                <c:pt idx="22">
                  <c:v>9.7713671270375855</c:v>
                </c:pt>
                <c:pt idx="23">
                  <c:v>7.513307415843272</c:v>
                </c:pt>
                <c:pt idx="24">
                  <c:v>5.7342445875679218</c:v>
                </c:pt>
                <c:pt idx="25">
                  <c:v>4.3434479458587374</c:v>
                </c:pt>
                <c:pt idx="26">
                  <c:v>3.2646799025038882</c:v>
                </c:pt>
                <c:pt idx="27">
                  <c:v>2.4346255838073714</c:v>
                </c:pt>
                <c:pt idx="28">
                  <c:v>1.8010466437170007</c:v>
                </c:pt>
                <c:pt idx="29">
                  <c:v>1.3214139468041342</c:v>
                </c:pt>
                <c:pt idx="30">
                  <c:v>0.96135791766407119</c:v>
                </c:pt>
                <c:pt idx="31">
                  <c:v>0.69337581891214006</c:v>
                </c:pt>
                <c:pt idx="32">
                  <c:v>0.49566542480818082</c:v>
                </c:pt>
                <c:pt idx="33">
                  <c:v>0.35110560026889259</c:v>
                </c:pt>
                <c:pt idx="34">
                  <c:v>0.24637842974497212</c:v>
                </c:pt>
                <c:pt idx="35">
                  <c:v>0.17122358781656213</c:v>
                </c:pt>
                <c:pt idx="36">
                  <c:v>0.11781303599663796</c:v>
                </c:pt>
                <c:pt idx="37">
                  <c:v>8.0234428612426079E-2</c:v>
                </c:pt>
                <c:pt idx="38">
                  <c:v>5.4065873716984084E-2</c:v>
                </c:pt>
                <c:pt idx="39">
                  <c:v>3.6035736864938057E-2</c:v>
                </c:pt>
                <c:pt idx="40">
                  <c:v>2.3748452860221786E-2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A1F-4973-9C41-2088AD194B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0042664"/>
        <c:axId val="540013144"/>
      </c:scatterChart>
      <c:valAx>
        <c:axId val="540042664"/>
        <c:scaling>
          <c:orientation val="minMax"/>
          <c:min val="0.60000000000000009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Equivalence</a:t>
                </a:r>
                <a:r>
                  <a:rPr lang="en-GB" baseline="0"/>
                  <a:t> Ratio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013144"/>
        <c:crosses val="autoZero"/>
        <c:crossBetween val="midCat"/>
      </c:valAx>
      <c:valAx>
        <c:axId val="54001314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Parts Per Million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0426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Flame Temp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676434667733562"/>
          <c:y val="5.5555555555555552E-2"/>
          <c:w val="0.86336166511756385"/>
          <c:h val="0.74285797608632254"/>
        </c:manualLayout>
      </c:layout>
      <c:lineChart>
        <c:grouping val="standard"/>
        <c:varyColors val="0"/>
        <c:ser>
          <c:idx val="0"/>
          <c:order val="0"/>
          <c:tx>
            <c:v>0% EGR</c:v>
          </c:tx>
          <c:spPr>
            <a:ln w="22225" cap="rnd">
              <a:solidFill>
                <a:schemeClr val="accent2">
                  <a:tint val="50000"/>
                </a:schemeClr>
              </a:solidFill>
            </a:ln>
            <a:effectLst>
              <a:glow rad="139700">
                <a:schemeClr val="accent2">
                  <a:tint val="5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'0%EGR Ex'!$S$18:$S$58</c:f>
              <c:numCache>
                <c:formatCode>0.00</c:formatCode>
                <c:ptCount val="41"/>
                <c:pt idx="0">
                  <c:v>2398.2302051766178</c:v>
                </c:pt>
                <c:pt idx="1">
                  <c:v>2382.524195594468</c:v>
                </c:pt>
                <c:pt idx="2">
                  <c:v>2366.7551865189948</c:v>
                </c:pt>
                <c:pt idx="3">
                  <c:v>2350.921194977816</c:v>
                </c:pt>
                <c:pt idx="4">
                  <c:v>2335.020215190726</c:v>
                </c:pt>
                <c:pt idx="5">
                  <c:v>2319.0502212457777</c:v>
                </c:pt>
                <c:pt idx="6">
                  <c:v>2303.0091698913207</c:v>
                </c:pt>
                <c:pt idx="7">
                  <c:v>2286.8950034626296</c:v>
                </c:pt>
                <c:pt idx="8">
                  <c:v>2270.7056529618981</c:v>
                </c:pt>
                <c:pt idx="9">
                  <c:v>2254.4390413110382</c:v>
                </c:pt>
                <c:pt idx="10">
                  <c:v>2238.0930867964485</c:v>
                </c:pt>
                <c:pt idx="11">
                  <c:v>2221.6657067252941</c:v>
                </c:pt>
                <c:pt idx="12">
                  <c:v>2205.1548213125884</c:v>
                </c:pt>
                <c:pt idx="13">
                  <c:v>2188.5583578180526</c:v>
                </c:pt>
                <c:pt idx="14">
                  <c:v>2171.8742549514095</c:v>
                </c:pt>
                <c:pt idx="15">
                  <c:v>2155.1004675636677</c:v>
                </c:pt>
                <c:pt idx="16">
                  <c:v>2138.2349716412746</c:v>
                </c:pt>
                <c:pt idx="17">
                  <c:v>2121.2757696183571</c:v>
                </c:pt>
                <c:pt idx="18">
                  <c:v>2104.2208960204803</c:v>
                </c:pt>
                <c:pt idx="19">
                  <c:v>2087.0684234496921</c:v>
                </c:pt>
                <c:pt idx="20">
                  <c:v>2069.816468924641</c:v>
                </c:pt>
                <c:pt idx="21">
                  <c:v>2052.4632005704761</c:v>
                </c:pt>
                <c:pt idx="22">
                  <c:v>2035.0068446701064</c:v>
                </c:pt>
                <c:pt idx="23">
                  <c:v>2017.4456930661345</c:v>
                </c:pt>
                <c:pt idx="24">
                  <c:v>1999.778110906248</c:v>
                </c:pt>
                <c:pt idx="25">
                  <c:v>1982.0025447156393</c:v>
                </c:pt>
                <c:pt idx="26">
                  <c:v>1964.1175307732774</c:v>
                </c:pt>
                <c:pt idx="27">
                  <c:v>1946.1217037594593</c:v>
                </c:pt>
                <c:pt idx="28">
                  <c:v>1928.013804955443</c:v>
                </c:pt>
                <c:pt idx="29">
                  <c:v>1909.7926909918062</c:v>
                </c:pt>
                <c:pt idx="30">
                  <c:v>1891.457345817186</c:v>
                </c:pt>
                <c:pt idx="31">
                  <c:v>1873.0068883026886</c:v>
                </c:pt>
                <c:pt idx="32">
                  <c:v>1854.4405813146766</c:v>
                </c:pt>
                <c:pt idx="33">
                  <c:v>1835.7578407457909</c:v>
                </c:pt>
                <c:pt idx="34">
                  <c:v>1816.9582442865146</c:v>
                </c:pt>
                <c:pt idx="35">
                  <c:v>1798.0415398120192</c:v>
                </c:pt>
                <c:pt idx="36">
                  <c:v>1779.0076532435405</c:v>
                </c:pt>
                <c:pt idx="37">
                  <c:v>1759.8566395145717</c:v>
                </c:pt>
                <c:pt idx="38">
                  <c:v>1740.5889699706672</c:v>
                </c:pt>
                <c:pt idx="39">
                  <c:v>1721.2049755449409</c:v>
                </c:pt>
                <c:pt idx="40">
                  <c:v>1701.7054129830624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C4-4011-A040-ACC7B5971029}"/>
            </c:ext>
          </c:extLst>
        </c:ser>
        <c:ser>
          <c:idx val="1"/>
          <c:order val="1"/>
          <c:tx>
            <c:v>5% EGR</c:v>
          </c:tx>
          <c:spPr>
            <a:ln w="22225" cap="rnd">
              <a:solidFill>
                <a:schemeClr val="accent2">
                  <a:tint val="70000"/>
                </a:schemeClr>
              </a:solidFill>
            </a:ln>
            <a:effectLst>
              <a:glow rad="139700">
                <a:schemeClr val="accent2">
                  <a:tint val="7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'5%EGR Ex'!$S$18:$S$58</c:f>
              <c:numCache>
                <c:formatCode>0.00</c:formatCode>
                <c:ptCount val="41"/>
                <c:pt idx="0">
                  <c:v>2308.4907809004285</c:v>
                </c:pt>
                <c:pt idx="1">
                  <c:v>2293.4771871025673</c:v>
                </c:pt>
                <c:pt idx="2">
                  <c:v>2278.3952256278308</c:v>
                </c:pt>
                <c:pt idx="3">
                  <c:v>2263.2431788804633</c:v>
                </c:pt>
                <c:pt idx="4">
                  <c:v>2248.0193217122942</c:v>
                </c:pt>
                <c:pt idx="5">
                  <c:v>2232.7219239454935</c:v>
                </c:pt>
                <c:pt idx="6">
                  <c:v>2217.3492530502067</c:v>
                </c:pt>
                <c:pt idx="7">
                  <c:v>2201.8995769895778</c:v>
                </c:pt>
                <c:pt idx="8">
                  <c:v>2186.3711672445984</c:v>
                </c:pt>
                <c:pt idx="9">
                  <c:v>2170.7623020309347</c:v>
                </c:pt>
                <c:pt idx="10">
                  <c:v>2155.0712697196454</c:v>
                </c:pt>
                <c:pt idx="11">
                  <c:v>2139.2963724727811</c:v>
                </c:pt>
                <c:pt idx="12">
                  <c:v>2123.4359301044383</c:v>
                </c:pt>
                <c:pt idx="13">
                  <c:v>2107.4882841766707</c:v>
                </c:pt>
                <c:pt idx="14">
                  <c:v>2091.4518023381934</c:v>
                </c:pt>
                <c:pt idx="15">
                  <c:v>2075.3248829127047</c:v>
                </c:pt>
                <c:pt idx="16">
                  <c:v>2059.1059597417129</c:v>
                </c:pt>
                <c:pt idx="17">
                  <c:v>2042.7935072803659</c:v>
                </c:pt>
                <c:pt idx="18">
                  <c:v>2026.3860459579153</c:v>
                </c:pt>
                <c:pt idx="19">
                  <c:v>2009.8821477793661</c:v>
                </c:pt>
                <c:pt idx="20">
                  <c:v>1993.2804421807089</c:v>
                </c:pt>
                <c:pt idx="21">
                  <c:v>1976.579622115152</c:v>
                </c:pt>
                <c:pt idx="22">
                  <c:v>1959.7784503578719</c:v>
                </c:pt>
                <c:pt idx="23">
                  <c:v>1942.8757660076403</c:v>
                </c:pt>
                <c:pt idx="24">
                  <c:v>1925.8704911583482</c:v>
                </c:pt>
                <c:pt idx="25">
                  <c:v>1908.761637706893</c:v>
                </c:pt>
                <c:pt idx="26">
                  <c:v>1891.548314254971</c:v>
                </c:pt>
                <c:pt idx="27">
                  <c:v>1874.2295167162881</c:v>
                </c:pt>
                <c:pt idx="28">
                  <c:v>1856.8052156872382</c:v>
                </c:pt>
                <c:pt idx="29">
                  <c:v>1839.2742018165918</c:v>
                </c:pt>
                <c:pt idx="30">
                  <c:v>1821.6362563122764</c:v>
                </c:pt>
                <c:pt idx="31">
                  <c:v>1803.8910747890131</c:v>
                </c:pt>
                <c:pt idx="32">
                  <c:v>1786.0384897713798</c:v>
                </c:pt>
                <c:pt idx="33">
                  <c:v>1768.0784764466127</c:v>
                </c:pt>
                <c:pt idx="34">
                  <c:v>1750.0111578884416</c:v>
                </c:pt>
                <c:pt idx="35">
                  <c:v>1731.8368096388649</c:v>
                </c:pt>
                <c:pt idx="36">
                  <c:v>1713.5558635204748</c:v>
                </c:pt>
                <c:pt idx="37">
                  <c:v>1695.169237623646</c:v>
                </c:pt>
                <c:pt idx="38">
                  <c:v>1676.6767028929016</c:v>
                </c:pt>
                <c:pt idx="39">
                  <c:v>1658.080154459331</c:v>
                </c:pt>
                <c:pt idx="40">
                  <c:v>1639.380340468748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C4-4011-A040-ACC7B5971029}"/>
            </c:ext>
          </c:extLst>
        </c:ser>
        <c:ser>
          <c:idx val="2"/>
          <c:order val="2"/>
          <c:tx>
            <c:v>10% EGR</c:v>
          </c:tx>
          <c:spPr>
            <a:ln w="22225" cap="rnd">
              <a:solidFill>
                <a:schemeClr val="accent2">
                  <a:tint val="90000"/>
                </a:schemeClr>
              </a:solidFill>
            </a:ln>
            <a:effectLst>
              <a:glow rad="139700">
                <a:schemeClr val="accent2">
                  <a:tint val="9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'10%EGR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'10%EGR Ex'!$S$18:$S$58</c:f>
              <c:numCache>
                <c:formatCode>0.00</c:formatCode>
                <c:ptCount val="41"/>
                <c:pt idx="0">
                  <c:v>2226.6298257246003</c:v>
                </c:pt>
                <c:pt idx="1">
                  <c:v>2212.2076994957888</c:v>
                </c:pt>
                <c:pt idx="2">
                  <c:v>2197.7143092287665</c:v>
                </c:pt>
                <c:pt idx="3">
                  <c:v>2183.1482012374299</c:v>
                </c:pt>
                <c:pt idx="4">
                  <c:v>2168.5079255892883</c:v>
                </c:pt>
                <c:pt idx="5">
                  <c:v>2153.7920386336059</c:v>
                </c:pt>
                <c:pt idx="6">
                  <c:v>2138.999105684492</c:v>
                </c:pt>
                <c:pt idx="7">
                  <c:v>2124.127703866377</c:v>
                </c:pt>
                <c:pt idx="8">
                  <c:v>2109.1764251281779</c:v>
                </c:pt>
                <c:pt idx="9">
                  <c:v>2094.1438794322553</c:v>
                </c:pt>
                <c:pt idx="10">
                  <c:v>2079.0286981229774</c:v>
                </c:pt>
                <c:pt idx="11">
                  <c:v>2063.8295374787663</c:v>
                </c:pt>
                <c:pt idx="12">
                  <c:v>2048.545082450155</c:v>
                </c:pt>
                <c:pt idx="13">
                  <c:v>2033.1740505848079</c:v>
                </c:pt>
                <c:pt idx="14">
                  <c:v>2017.7151961386696</c:v>
                </c:pt>
                <c:pt idx="15">
                  <c:v>2002.167314370229</c:v>
                </c:pt>
                <c:pt idx="16">
                  <c:v>1986.5292460127364</c:v>
                </c:pt>
                <c:pt idx="17">
                  <c:v>1970.7998819155946</c:v>
                </c:pt>
                <c:pt idx="18">
                  <c:v>1954.9781678446086</c:v>
                </c:pt>
                <c:pt idx="19">
                  <c:v>1939.0631094278133</c:v>
                </c:pt>
                <c:pt idx="20">
                  <c:v>1923.0537772233642</c:v>
                </c:pt>
                <c:pt idx="21">
                  <c:v>1906.9493118940725</c:v>
                </c:pt>
                <c:pt idx="22">
                  <c:v>1890.7489294567533</c:v>
                </c:pt>
                <c:pt idx="23">
                  <c:v>1874.4519265764372</c:v>
                </c:pt>
                <c:pt idx="24">
                  <c:v>1858.0576858683439</c:v>
                </c:pt>
                <c:pt idx="25">
                  <c:v>1841.5656811653755</c:v>
                </c:pt>
                <c:pt idx="26">
                  <c:v>1824.9754827018992</c:v>
                </c:pt>
                <c:pt idx="27">
                  <c:v>1808.2867619890737</c:v>
                </c:pt>
                <c:pt idx="28">
                  <c:v>1791.4992957482839</c:v>
                </c:pt>
                <c:pt idx="29">
                  <c:v>1774.6129729014835</c:v>
                </c:pt>
                <c:pt idx="30">
                  <c:v>1757.6277978436042</c:v>
                </c:pt>
                <c:pt idx="31">
                  <c:v>1740.5438939926078</c:v>
                </c:pt>
                <c:pt idx="32">
                  <c:v>1723.3615071327515</c:v>
                </c:pt>
                <c:pt idx="33">
                  <c:v>1706.0810081898608</c:v>
                </c:pt>
                <c:pt idx="34">
                  <c:v>1688.7028953388624</c:v>
                </c:pt>
                <c:pt idx="35">
                  <c:v>1671.2277953530422</c:v>
                </c:pt>
                <c:pt idx="36">
                  <c:v>1653.6564640984841</c:v>
                </c:pt>
                <c:pt idx="37">
                  <c:v>1635.9897860850435</c:v>
                </c:pt>
                <c:pt idx="38">
                  <c:v>1618.2287729696518</c:v>
                </c:pt>
                <c:pt idx="39">
                  <c:v>1600.3745609276948</c:v>
                </c:pt>
                <c:pt idx="40">
                  <c:v>1582.4284068049603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FC4-4011-A040-ACC7B5971029}"/>
            </c:ext>
          </c:extLst>
        </c:ser>
        <c:ser>
          <c:idx val="3"/>
          <c:order val="3"/>
          <c:tx>
            <c:v>15% EGR</c:v>
          </c:tx>
          <c:spPr>
            <a:ln w="22225" cap="rnd">
              <a:solidFill>
                <a:schemeClr val="accent2">
                  <a:shade val="90000"/>
                </a:schemeClr>
              </a:solidFill>
            </a:ln>
            <a:effectLst>
              <a:glow rad="139700">
                <a:schemeClr val="accent2">
                  <a:shade val="9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'15%EGR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'15%EGR Ex'!$S$18:$S$58</c:f>
              <c:numCache>
                <c:formatCode>0.00</c:formatCode>
                <c:ptCount val="41"/>
                <c:pt idx="0">
                  <c:v>2151.459138397177</c:v>
                </c:pt>
                <c:pt idx="1">
                  <c:v>2137.5542840839817</c:v>
                </c:pt>
                <c:pt idx="2">
                  <c:v>2123.5771537705923</c:v>
                </c:pt>
                <c:pt idx="3">
                  <c:v>2109.526544551295</c:v>
                </c:pt>
                <c:pt idx="4">
                  <c:v>2095.401266031814</c:v>
                </c:pt>
                <c:pt idx="5">
                  <c:v>2081.2001428340955</c:v>
                </c:pt>
                <c:pt idx="6">
                  <c:v>2066.9220172351743</c:v>
                </c:pt>
                <c:pt idx="7">
                  <c:v>2052.5657519422193</c:v>
                </c:pt>
                <c:pt idx="8">
                  <c:v>2038.1302330052245</c:v>
                </c:pt>
                <c:pt idx="9">
                  <c:v>2023.6143728675329</c:v>
                </c:pt>
                <c:pt idx="10">
                  <c:v>2009.0171135531673</c:v>
                </c:pt>
                <c:pt idx="11">
                  <c:v>1994.3374299886034</c:v>
                </c:pt>
                <c:pt idx="12">
                  <c:v>1979.5743334549145</c:v>
                </c:pt>
                <c:pt idx="13">
                  <c:v>1964.7268751644233</c:v>
                </c:pt>
                <c:pt idx="14">
                  <c:v>1949.7941499539413</c:v>
                </c:pt>
                <c:pt idx="15">
                  <c:v>1934.7753000844807</c:v>
                </c:pt>
                <c:pt idx="16">
                  <c:v>1919.6696333677994</c:v>
                </c:pt>
                <c:pt idx="17">
                  <c:v>1904.4760559739527</c:v>
                </c:pt>
                <c:pt idx="18">
                  <c:v>1889.1942187905584</c:v>
                </c:pt>
                <c:pt idx="19">
                  <c:v>1873.8233791697483</c:v>
                </c:pt>
                <c:pt idx="20">
                  <c:v>1858.3629761722009</c:v>
                </c:pt>
                <c:pt idx="21">
                  <c:v>1842.8125204079013</c:v>
                </c:pt>
                <c:pt idx="22">
                  <c:v>1827.1715980600334</c:v>
                </c:pt>
                <c:pt idx="23">
                  <c:v>1811.4398748274757</c:v>
                </c:pt>
                <c:pt idx="24">
                  <c:v>1795.6170997455549</c:v>
                </c:pt>
                <c:pt idx="25">
                  <c:v>1779.7031088400811</c:v>
                </c:pt>
                <c:pt idx="26">
                  <c:v>1763.6978285769408</c:v>
                </c:pt>
                <c:pt idx="27">
                  <c:v>1747.6012786281947</c:v>
                </c:pt>
                <c:pt idx="28">
                  <c:v>1731.4135747470918</c:v>
                </c:pt>
                <c:pt idx="29">
                  <c:v>1715.1349327187449</c:v>
                </c:pt>
                <c:pt idx="30">
                  <c:v>1698.7656693660679</c:v>
                </c:pt>
                <c:pt idx="31">
                  <c:v>1682.3062040478897</c:v>
                </c:pt>
                <c:pt idx="32">
                  <c:v>1665.7570596243027</c:v>
                </c:pt>
                <c:pt idx="33">
                  <c:v>1649.1188627947474</c:v>
                </c:pt>
                <c:pt idx="34">
                  <c:v>1632.3923437363039</c:v>
                </c:pt>
                <c:pt idx="35">
                  <c:v>1615.5783349744984</c:v>
                </c:pt>
                <c:pt idx="36">
                  <c:v>1598.6777694281307</c:v>
                </c:pt>
                <c:pt idx="37">
                  <c:v>1581.6916775556751</c:v>
                </c:pt>
                <c:pt idx="38">
                  <c:v>1564.6211835517345</c:v>
                </c:pt>
                <c:pt idx="39">
                  <c:v>1547.467500534487</c:v>
                </c:pt>
                <c:pt idx="40">
                  <c:v>1530.2319246771935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FC4-4011-A040-ACC7B5971029}"/>
            </c:ext>
          </c:extLst>
        </c:ser>
        <c:ser>
          <c:idx val="4"/>
          <c:order val="4"/>
          <c:tx>
            <c:v>20% EGR</c:v>
          </c:tx>
          <c:spPr>
            <a:ln w="22225" cap="rnd">
              <a:solidFill>
                <a:schemeClr val="accent2">
                  <a:shade val="70000"/>
                </a:schemeClr>
              </a:solidFill>
            </a:ln>
            <a:effectLst>
              <a:glow rad="139700">
                <a:schemeClr val="accent2">
                  <a:shade val="7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'20%EGR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'20%EGR Ex'!$S$18:$S$58</c:f>
              <c:numCache>
                <c:formatCode>0.00</c:formatCode>
                <c:ptCount val="41"/>
                <c:pt idx="0">
                  <c:v>2082.0640542534129</c:v>
                </c:pt>
                <c:pt idx="1">
                  <c:v>2068.6213065855745</c:v>
                </c:pt>
                <c:pt idx="2">
                  <c:v>2055.1066838004144</c:v>
                </c:pt>
                <c:pt idx="3">
                  <c:v>2041.5192154015981</c:v>
                </c:pt>
                <c:pt idx="4">
                  <c:v>2027.8579500413689</c:v>
                </c:pt>
                <c:pt idx="5">
                  <c:v>2014.1219579122289</c:v>
                </c:pt>
                <c:pt idx="6">
                  <c:v>2000.3103332403093</c:v>
                </c:pt>
                <c:pt idx="7">
                  <c:v>1986.4221968784582</c:v>
                </c:pt>
                <c:pt idx="8">
                  <c:v>1972.4566989959669</c:v>
                </c:pt>
                <c:pt idx="9">
                  <c:v>1958.4130218606492</c:v>
                </c:pt>
                <c:pt idx="10">
                  <c:v>1944.2903827075977</c:v>
                </c:pt>
                <c:pt idx="11">
                  <c:v>1930.0880366874064</c:v>
                </c:pt>
                <c:pt idx="12">
                  <c:v>1915.8052798849694</c:v>
                </c:pt>
                <c:pt idx="13">
                  <c:v>1901.4414523983073</c:v>
                </c:pt>
                <c:pt idx="14">
                  <c:v>1886.9959414646394</c:v>
                </c:pt>
                <c:pt idx="15">
                  <c:v>1872.4681846194635</c:v>
                </c:pt>
                <c:pt idx="16">
                  <c:v>1857.8576728694138</c:v>
                </c:pt>
                <c:pt idx="17">
                  <c:v>1843.1639538659977</c:v>
                </c:pt>
                <c:pt idx="18">
                  <c:v>1828.3866350486164</c:v>
                </c:pt>
                <c:pt idx="19">
                  <c:v>1813.5253867414153</c:v>
                </c:pt>
                <c:pt idx="20">
                  <c:v>1798.5799451728485</c:v>
                </c:pt>
                <c:pt idx="21">
                  <c:v>1783.5501153891685</c:v>
                </c:pt>
                <c:pt idx="22">
                  <c:v>1768.4357740299397</c:v>
                </c:pt>
                <c:pt idx="23">
                  <c:v>1753.2368719307178</c:v>
                </c:pt>
                <c:pt idx="24">
                  <c:v>1737.953436515691</c:v>
                </c:pt>
                <c:pt idx="25">
                  <c:v>1722.5855739397446</c:v>
                </c:pt>
                <c:pt idx="26">
                  <c:v>1707.133455312865</c:v>
                </c:pt>
                <c:pt idx="27">
                  <c:v>1691.5973958141049</c:v>
                </c:pt>
                <c:pt idx="28">
                  <c:v>1675.9777003709128</c:v>
                </c:pt>
                <c:pt idx="29">
                  <c:v>1660.2748209080614</c:v>
                </c:pt>
                <c:pt idx="30">
                  <c:v>1644.4892778755955</c:v>
                </c:pt>
                <c:pt idx="31">
                  <c:v>1628.6216755898556</c:v>
                </c:pt>
                <c:pt idx="32">
                  <c:v>1612.6727013686282</c:v>
                </c:pt>
                <c:pt idx="33">
                  <c:v>1596.643124053882</c:v>
                </c:pt>
                <c:pt idx="34">
                  <c:v>1580.5337918716496</c:v>
                </c:pt>
                <c:pt idx="35">
                  <c:v>1564.3456295915953</c:v>
                </c:pt>
                <c:pt idx="36">
                  <c:v>1548.0794552020996</c:v>
                </c:pt>
                <c:pt idx="37">
                  <c:v>1531.7368742240212</c:v>
                </c:pt>
                <c:pt idx="38">
                  <c:v>1515.3184771635076</c:v>
                </c:pt>
                <c:pt idx="39">
                  <c:v>1498.8256308484126</c:v>
                </c:pt>
                <c:pt idx="40">
                  <c:v>1482.2595728507056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FC4-4011-A040-ACC7B5971029}"/>
            </c:ext>
          </c:extLst>
        </c:ser>
        <c:ser>
          <c:idx val="5"/>
          <c:order val="5"/>
          <c:tx>
            <c:v>25% EGR</c:v>
          </c:tx>
          <c:spPr>
            <a:ln w="22225" cap="rnd">
              <a:solidFill>
                <a:schemeClr val="accent2">
                  <a:shade val="50000"/>
                </a:schemeClr>
              </a:solidFill>
            </a:ln>
            <a:effectLst>
              <a:glow rad="139700">
                <a:schemeClr val="accent2">
                  <a:shade val="5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'25%EGR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'25%EGR Ex'!$S$18:$S$58</c:f>
              <c:numCache>
                <c:formatCode>0.00</c:formatCode>
                <c:ptCount val="41"/>
                <c:pt idx="0">
                  <c:v>2017.7249069538047</c:v>
                </c:pt>
                <c:pt idx="1">
                  <c:v>2004.7026639674002</c:v>
                </c:pt>
                <c:pt idx="2">
                  <c:v>1991.6099860424456</c:v>
                </c:pt>
                <c:pt idx="3">
                  <c:v>1978.4461135749223</c:v>
                </c:pt>
                <c:pt idx="4">
                  <c:v>1965.2103107876746</c:v>
                </c:pt>
                <c:pt idx="5">
                  <c:v>1951.9018679132814</c:v>
                </c:pt>
                <c:pt idx="6">
                  <c:v>1938.5201034419576</c:v>
                </c:pt>
                <c:pt idx="7">
                  <c:v>1925.0643664293541</c:v>
                </c:pt>
                <c:pt idx="8">
                  <c:v>1911.5340388578927</c:v>
                </c:pt>
                <c:pt idx="9">
                  <c:v>1897.9285380441825</c:v>
                </c:pt>
                <c:pt idx="10">
                  <c:v>1884.2473190836085</c:v>
                </c:pt>
                <c:pt idx="11">
                  <c:v>1870.4898773218658</c:v>
                </c:pt>
                <c:pt idx="12">
                  <c:v>1856.6557508416629</c:v>
                </c:pt>
                <c:pt idx="13">
                  <c:v>1842.7445229512714</c:v>
                </c:pt>
                <c:pt idx="14">
                  <c:v>1828.7558246599092</c:v>
                </c:pt>
                <c:pt idx="15">
                  <c:v>1814.6893371233084</c:v>
                </c:pt>
                <c:pt idx="16">
                  <c:v>1800.5447940408283</c:v>
                </c:pt>
                <c:pt idx="17">
                  <c:v>1786.3219839834935</c:v>
                </c:pt>
                <c:pt idx="18">
                  <c:v>1772.0207526333681</c:v>
                </c:pt>
                <c:pt idx="19">
                  <c:v>1757.641004905013</c:v>
                </c:pt>
                <c:pt idx="20">
                  <c:v>1743.1827069294879</c:v>
                </c:pt>
                <c:pt idx="21">
                  <c:v>1728.6458878696101</c:v>
                </c:pt>
                <c:pt idx="22">
                  <c:v>1714.0306415389177</c:v>
                </c:pt>
                <c:pt idx="23">
                  <c:v>1699.3371277937583</c:v>
                </c:pt>
                <c:pt idx="24">
                  <c:v>1684.5655736660849</c:v>
                </c:pt>
                <c:pt idx="25">
                  <c:v>1669.7162742084968</c:v>
                </c:pt>
                <c:pt idx="26">
                  <c:v>1654.789297662946</c:v>
                </c:pt>
                <c:pt idx="27">
                  <c:v>1639.785961746242</c:v>
                </c:pt>
                <c:pt idx="28">
                  <c:v>1624.7058813236508</c:v>
                </c:pt>
                <c:pt idx="29">
                  <c:v>1609.5499204451014</c:v>
                </c:pt>
                <c:pt idx="30">
                  <c:v>1594.3187144955291</c:v>
                </c:pt>
                <c:pt idx="31">
                  <c:v>1579.0129638783294</c:v>
                </c:pt>
                <c:pt idx="32">
                  <c:v>1563.6334318650845</c:v>
                </c:pt>
                <c:pt idx="33">
                  <c:v>1548.1809418898699</c:v>
                </c:pt>
                <c:pt idx="34">
                  <c:v>1532.6563742617222</c:v>
                </c:pt>
                <c:pt idx="35">
                  <c:v>1517.0606622657517</c:v>
                </c:pt>
                <c:pt idx="36">
                  <c:v>1501.3947225891095</c:v>
                </c:pt>
                <c:pt idx="37">
                  <c:v>1485.6597753616675</c:v>
                </c:pt>
                <c:pt idx="38">
                  <c:v>1469.8566878631175</c:v>
                </c:pt>
                <c:pt idx="39">
                  <c:v>1453.9866184373902</c:v>
                </c:pt>
                <c:pt idx="40">
                  <c:v>1438.0506840514768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FC4-4011-A040-ACC7B59710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4591688"/>
        <c:axId val="804583160"/>
      </c:lineChart>
      <c:catAx>
        <c:axId val="8045916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Equivalence</a:t>
                </a:r>
                <a:r>
                  <a:rPr lang="en-GB" baseline="0"/>
                  <a:t> Ratio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4583160"/>
        <c:crosses val="autoZero"/>
        <c:auto val="1"/>
        <c:lblAlgn val="ctr"/>
        <c:lblOffset val="100"/>
        <c:noMultiLvlLbl val="0"/>
      </c:catAx>
      <c:valAx>
        <c:axId val="804583160"/>
        <c:scaling>
          <c:orientation val="minMax"/>
          <c:min val="14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Flame</a:t>
                </a:r>
                <a:r>
                  <a:rPr lang="en-GB" baseline="0"/>
                  <a:t> Temperature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4591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2427320269289384"/>
          <c:y val="9.8492399057953983E-2"/>
          <c:w val="0.1347850106570809"/>
          <c:h val="0.3237204524942695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NOx PPM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10"/>
      <c:rotY val="16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680304928132775"/>
          <c:y val="2.0459887237536212E-2"/>
          <c:w val="0.82605793687429496"/>
          <c:h val="0.87558612890094945"/>
        </c:manualLayout>
      </c:layout>
      <c:surface3DChart>
        <c:wireframe val="0"/>
        <c:ser>
          <c:idx val="0"/>
          <c:order val="0"/>
          <c:tx>
            <c:v>0% EGR</c:v>
          </c:tx>
          <c:spPr>
            <a:gradFill rotWithShape="1">
              <a:gsLst>
                <a:gs pos="0">
                  <a:schemeClr val="accent6">
                    <a:shade val="53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hade val="53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shade val="53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/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cat>
            <c:numRef>
              <c:f>'0%EGR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'0%EGR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20157.030572493826</c:v>
                </c:pt>
                <c:pt idx="2">
                  <c:v>24320.99344838618</c:v>
                </c:pt>
                <c:pt idx="3">
                  <c:v>25342.933130118938</c:v>
                </c:pt>
                <c:pt idx="4">
                  <c:v>24826.014339531201</c:v>
                </c:pt>
                <c:pt idx="5">
                  <c:v>23477.540634746449</c:v>
                </c:pt>
                <c:pt idx="6">
                  <c:v>21687.074950561571</c:v>
                </c:pt>
                <c:pt idx="7">
                  <c:v>19690.414580975168</c:v>
                </c:pt>
                <c:pt idx="8">
                  <c:v>17636.312010354839</c:v>
                </c:pt>
                <c:pt idx="9">
                  <c:v>15619.575872685145</c:v>
                </c:pt>
                <c:pt idx="10">
                  <c:v>13699.70622296689</c:v>
                </c:pt>
                <c:pt idx="11">
                  <c:v>11912.328385523841</c:v>
                </c:pt>
                <c:pt idx="12">
                  <c:v>10276.644323477516</c:v>
                </c:pt>
                <c:pt idx="13">
                  <c:v>8800.5002728619329</c:v>
                </c:pt>
                <c:pt idx="14">
                  <c:v>7483.9378056779688</c:v>
                </c:pt>
                <c:pt idx="15">
                  <c:v>6321.7329887878741</c:v>
                </c:pt>
                <c:pt idx="16">
                  <c:v>5305.2347570805841</c:v>
                </c:pt>
                <c:pt idx="17">
                  <c:v>4423.7036973241211</c:v>
                </c:pt>
                <c:pt idx="18">
                  <c:v>3665.2866718023602</c:v>
                </c:pt>
                <c:pt idx="19">
                  <c:v>3017.7215621344608</c:v>
                </c:pt>
                <c:pt idx="20">
                  <c:v>2468.8396481111768</c:v>
                </c:pt>
                <c:pt idx="21">
                  <c:v>2006.9151214097894</c:v>
                </c:pt>
                <c:pt idx="22">
                  <c:v>1620.89874002743</c:v>
                </c:pt>
                <c:pt idx="23">
                  <c:v>1300.5637271326209</c:v>
                </c:pt>
                <c:pt idx="24">
                  <c:v>1036.5855250334107</c:v>
                </c:pt>
                <c:pt idx="25">
                  <c:v>820.57217730921116</c:v>
                </c:pt>
                <c:pt idx="26">
                  <c:v>645.05844086515958</c:v>
                </c:pt>
                <c:pt idx="27">
                  <c:v>503.47389784053843</c:v>
                </c:pt>
                <c:pt idx="28">
                  <c:v>390.09311828943726</c:v>
                </c:pt>
                <c:pt idx="29">
                  <c:v>299.97418650976596</c:v>
                </c:pt>
                <c:pt idx="30">
                  <c:v>228.89049562079666</c:v>
                </c:pt>
                <c:pt idx="31">
                  <c:v>173.2595441163127</c:v>
                </c:pt>
                <c:pt idx="32">
                  <c:v>130.07163909569383</c:v>
                </c:pt>
                <c:pt idx="33">
                  <c:v>96.820611304065352</c:v>
                </c:pt>
                <c:pt idx="34">
                  <c:v>71.438060156325236</c:v>
                </c:pt>
                <c:pt idx="35">
                  <c:v>52.232161263414476</c:v>
                </c:pt>
                <c:pt idx="36">
                  <c:v>37.831677563524273</c:v>
                </c:pt>
                <c:pt idx="37">
                  <c:v>27.135475368501165</c:v>
                </c:pt>
                <c:pt idx="38">
                  <c:v>19.267825125830754</c:v>
                </c:pt>
                <c:pt idx="39">
                  <c:v>13.538796662621797</c:v>
                </c:pt>
                <c:pt idx="40">
                  <c:v>9.4104819137636042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60-4F63-A2B9-0B2B39425628}"/>
            </c:ext>
          </c:extLst>
        </c:ser>
        <c:ser>
          <c:idx val="1"/>
          <c:order val="1"/>
          <c:tx>
            <c:v>5% EGR</c:v>
          </c:tx>
          <c:spPr>
            <a:gradFill rotWithShape="1">
              <a:gsLst>
                <a:gs pos="0">
                  <a:schemeClr val="accent6">
                    <a:shade val="76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hade val="76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shade val="76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/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cat>
            <c:numRef>
              <c:f>'5%EGR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'5%EGR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8153.0883745495439</c:v>
                </c:pt>
                <c:pt idx="2">
                  <c:v>9788.4890791882299</c:v>
                </c:pt>
                <c:pt idx="3">
                  <c:v>10147.52067174611</c:v>
                </c:pt>
                <c:pt idx="4">
                  <c:v>9887.9723999244907</c:v>
                </c:pt>
                <c:pt idx="5">
                  <c:v>9299.8724283297706</c:v>
                </c:pt>
                <c:pt idx="6">
                  <c:v>8542.3038303621615</c:v>
                </c:pt>
                <c:pt idx="7">
                  <c:v>7710.8557852748936</c:v>
                </c:pt>
                <c:pt idx="8">
                  <c:v>6865.1778344234735</c:v>
                </c:pt>
                <c:pt idx="9">
                  <c:v>6042.6961739815451</c:v>
                </c:pt>
                <c:pt idx="10">
                  <c:v>5266.3547369760045</c:v>
                </c:pt>
                <c:pt idx="11">
                  <c:v>4549.3708074677807</c:v>
                </c:pt>
                <c:pt idx="12">
                  <c:v>3898.3337757366548</c:v>
                </c:pt>
                <c:pt idx="13">
                  <c:v>3315.3089790875842</c:v>
                </c:pt>
                <c:pt idx="14">
                  <c:v>2799.3068857827152</c:v>
                </c:pt>
                <c:pt idx="15">
                  <c:v>2347.3280339090561</c:v>
                </c:pt>
                <c:pt idx="16">
                  <c:v>1955.1139181611222</c:v>
                </c:pt>
                <c:pt idx="17">
                  <c:v>1617.6883257563238</c:v>
                </c:pt>
                <c:pt idx="18">
                  <c:v>1329.7461972350252</c:v>
                </c:pt>
                <c:pt idx="19">
                  <c:v>1085.9298665800977</c:v>
                </c:pt>
                <c:pt idx="20">
                  <c:v>881.02129135662403</c:v>
                </c:pt>
                <c:pt idx="21">
                  <c:v>710.07128303638535</c:v>
                </c:pt>
                <c:pt idx="22">
                  <c:v>568.4814535257874</c:v>
                </c:pt>
                <c:pt idx="23">
                  <c:v>452.05080488775815</c:v>
                </c:pt>
                <c:pt idx="24">
                  <c:v>356.99611281378787</c:v>
                </c:pt>
                <c:pt idx="25">
                  <c:v>279.95317716222462</c:v>
                </c:pt>
                <c:pt idx="26">
                  <c:v>217.96443046662625</c:v>
                </c:pt>
                <c:pt idx="27">
                  <c:v>168.45658226307097</c:v>
                </c:pt>
                <c:pt idx="28">
                  <c:v>129.21572639701776</c:v>
                </c:pt>
                <c:pt idx="29">
                  <c:v>98.350103884001228</c:v>
                </c:pt>
                <c:pt idx="30">
                  <c:v>74.263058299967824</c:v>
                </c:pt>
                <c:pt idx="31">
                  <c:v>55.617035662532452</c:v>
                </c:pt>
                <c:pt idx="32">
                  <c:v>41.302065696235168</c:v>
                </c:pt>
                <c:pt idx="33">
                  <c:v>30.405351119721249</c:v>
                </c:pt>
                <c:pt idx="34">
                  <c:v>22.183055035170721</c:v>
                </c:pt>
                <c:pt idx="35">
                  <c:v>16.034588170888675</c:v>
                </c:pt>
                <c:pt idx="36">
                  <c:v>11.479541098092158</c:v>
                </c:pt>
                <c:pt idx="37">
                  <c:v>8.137338110905155</c:v>
                </c:pt>
                <c:pt idx="38">
                  <c:v>5.7091786859192535</c:v>
                </c:pt>
                <c:pt idx="39">
                  <c:v>3.9632353238347617</c:v>
                </c:pt>
                <c:pt idx="40">
                  <c:v>2.7210931194545309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60-4F63-A2B9-0B2B39425628}"/>
            </c:ext>
          </c:extLst>
        </c:ser>
        <c:ser>
          <c:idx val="2"/>
          <c:order val="2"/>
          <c:tx>
            <c:v>10% EGR</c:v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/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cat>
            <c:numRef>
              <c:f>'10%EGR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'10%EGR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3349.3277423097261</c:v>
                </c:pt>
                <c:pt idx="2">
                  <c:v>4000.038405880136</c:v>
                </c:pt>
                <c:pt idx="3">
                  <c:v>4124.3559417734132</c:v>
                </c:pt>
                <c:pt idx="4">
                  <c:v>3996.5447678933924</c:v>
                </c:pt>
                <c:pt idx="5">
                  <c:v>3737.3872512903072</c:v>
                </c:pt>
                <c:pt idx="6">
                  <c:v>3412.8022996241111</c:v>
                </c:pt>
                <c:pt idx="7">
                  <c:v>3062.0619729320183</c:v>
                </c:pt>
                <c:pt idx="8">
                  <c:v>2709.3661836353781</c:v>
                </c:pt>
                <c:pt idx="9">
                  <c:v>2369.6239934612231</c:v>
                </c:pt>
                <c:pt idx="10">
                  <c:v>2051.7235914699163</c:v>
                </c:pt>
                <c:pt idx="11">
                  <c:v>1760.5425960871421</c:v>
                </c:pt>
                <c:pt idx="12">
                  <c:v>1498.2566975455152</c:v>
                </c:pt>
                <c:pt idx="13">
                  <c:v>1265.2256418965692</c:v>
                </c:pt>
                <c:pt idx="14">
                  <c:v>1060.6089758896044</c:v>
                </c:pt>
                <c:pt idx="15">
                  <c:v>882.8009246007507</c:v>
                </c:pt>
                <c:pt idx="16">
                  <c:v>729.73991734797312</c:v>
                </c:pt>
                <c:pt idx="17">
                  <c:v>599.12892711286725</c:v>
                </c:pt>
                <c:pt idx="18">
                  <c:v>488.59112998774066</c:v>
                </c:pt>
                <c:pt idx="19">
                  <c:v>395.77804058460993</c:v>
                </c:pt>
                <c:pt idx="20">
                  <c:v>318.4424583124989</c:v>
                </c:pt>
                <c:pt idx="21">
                  <c:v>254.48528632725035</c:v>
                </c:pt>
                <c:pt idx="22">
                  <c:v>201.98299396295309</c:v>
                </c:pt>
                <c:pt idx="23">
                  <c:v>159.20084679313584</c:v>
                </c:pt>
                <c:pt idx="24">
                  <c:v>124.59581694086314</c:v>
                </c:pt>
                <c:pt idx="25">
                  <c:v>96.812176894250015</c:v>
                </c:pt>
                <c:pt idx="26">
                  <c:v>74.672085832886424</c:v>
                </c:pt>
                <c:pt idx="27">
                  <c:v>57.162939828247076</c:v>
                </c:pt>
                <c:pt idx="28">
                  <c:v>43.422836556567709</c:v>
                </c:pt>
                <c:pt idx="29">
                  <c:v>32.725176484963505</c:v>
                </c:pt>
                <c:pt idx="30">
                  <c:v>24.463149039080683</c:v>
                </c:pt>
                <c:pt idx="31">
                  <c:v>18.134655661995286</c:v>
                </c:pt>
                <c:pt idx="32">
                  <c:v>13.328048317347857</c:v>
                </c:pt>
                <c:pt idx="33">
                  <c:v>9.7089315890212848</c:v>
                </c:pt>
                <c:pt idx="34">
                  <c:v>7.0081739045730629</c:v>
                </c:pt>
                <c:pt idx="35">
                  <c:v>5.0111937605370986</c:v>
                </c:pt>
                <c:pt idx="36">
                  <c:v>3.5485263912643421</c:v>
                </c:pt>
                <c:pt idx="37">
                  <c:v>2.4876317383960487</c:v>
                </c:pt>
                <c:pt idx="38">
                  <c:v>1.7258730187755602</c:v>
                </c:pt>
                <c:pt idx="39">
                  <c:v>1.1845742676295281</c:v>
                </c:pt>
                <c:pt idx="40">
                  <c:v>0.80405289295278937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760-4F63-A2B9-0B2B39425628}"/>
            </c:ext>
          </c:extLst>
        </c:ser>
        <c:ser>
          <c:idx val="3"/>
          <c:order val="3"/>
          <c:tx>
            <c:v>15% EGR</c:v>
          </c:tx>
          <c:spPr>
            <a:gradFill rotWithShape="1">
              <a:gsLst>
                <a:gs pos="0">
                  <a:schemeClr val="accent6">
                    <a:tint val="77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tint val="77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tint val="77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/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cat>
            <c:numRef>
              <c:f>'15%EGR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'15%EGR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1393.6902707377956</c:v>
                </c:pt>
                <c:pt idx="2">
                  <c:v>1655.4073184274198</c:v>
                </c:pt>
                <c:pt idx="3">
                  <c:v>1697.3402993893417</c:v>
                </c:pt>
                <c:pt idx="4">
                  <c:v>1635.342414470914</c:v>
                </c:pt>
                <c:pt idx="5">
                  <c:v>1520.3434949518221</c:v>
                </c:pt>
                <c:pt idx="6">
                  <c:v>1379.9773586349165</c:v>
                </c:pt>
                <c:pt idx="7">
                  <c:v>1230.5489794689884</c:v>
                </c:pt>
                <c:pt idx="8">
                  <c:v>1081.9643346804226</c:v>
                </c:pt>
                <c:pt idx="9">
                  <c:v>940.20070692537843</c:v>
                </c:pt>
                <c:pt idx="10">
                  <c:v>808.70642401322368</c:v>
                </c:pt>
                <c:pt idx="11">
                  <c:v>689.26143293697942</c:v>
                </c:pt>
                <c:pt idx="12">
                  <c:v>582.53645963838653</c:v>
                </c:pt>
                <c:pt idx="13">
                  <c:v>488.47008539654047</c:v>
                </c:pt>
                <c:pt idx="14">
                  <c:v>406.5291954282489</c:v>
                </c:pt>
                <c:pt idx="15">
                  <c:v>335.89133721832684</c:v>
                </c:pt>
                <c:pt idx="16">
                  <c:v>275.57350580148602</c:v>
                </c:pt>
                <c:pt idx="17">
                  <c:v>224.51966965754031</c:v>
                </c:pt>
                <c:pt idx="18">
                  <c:v>181.66789909764663</c:v>
                </c:pt>
                <c:pt idx="19">
                  <c:v>145.98760253598746</c:v>
                </c:pt>
                <c:pt idx="20">
                  <c:v>116.50923394686163</c:v>
                </c:pt>
                <c:pt idx="21">
                  <c:v>92.340234190158867</c:v>
                </c:pt>
                <c:pt idx="22">
                  <c:v>72.673545005268252</c:v>
                </c:pt>
                <c:pt idx="23">
                  <c:v>56.790426534234285</c:v>
                </c:pt>
                <c:pt idx="24">
                  <c:v>44.059258014317258</c:v>
                </c:pt>
                <c:pt idx="25">
                  <c:v>33.931598063822129</c:v>
                </c:pt>
                <c:pt idx="26">
                  <c:v>25.936473166151327</c:v>
                </c:pt>
                <c:pt idx="27">
                  <c:v>19.673624947874419</c:v>
                </c:pt>
                <c:pt idx="28">
                  <c:v>14.806262124772481</c:v>
                </c:pt>
                <c:pt idx="29">
                  <c:v>11.053717083217567</c:v>
                </c:pt>
                <c:pt idx="30">
                  <c:v>8.1842919996482717</c:v>
                </c:pt>
                <c:pt idx="31">
                  <c:v>6.0084925538551062</c:v>
                </c:pt>
                <c:pt idx="32">
                  <c:v>4.3727753185376832</c:v>
                </c:pt>
                <c:pt idx="33">
                  <c:v>3.1538815104145685</c:v>
                </c:pt>
                <c:pt idx="34">
                  <c:v>2.2537886485564802</c:v>
                </c:pt>
                <c:pt idx="35">
                  <c:v>1.5952809557087473</c:v>
                </c:pt>
                <c:pt idx="36">
                  <c:v>1.1181171130953489</c:v>
                </c:pt>
                <c:pt idx="37">
                  <c:v>0.77575861952666036</c:v>
                </c:pt>
                <c:pt idx="38">
                  <c:v>0.53261215732297229</c:v>
                </c:pt>
                <c:pt idx="39">
                  <c:v>0.36173388110086585</c:v>
                </c:pt>
                <c:pt idx="40">
                  <c:v>0.24294145128858619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760-4F63-A2B9-0B2B39425628}"/>
            </c:ext>
          </c:extLst>
        </c:ser>
        <c:ser>
          <c:idx val="4"/>
          <c:order val="4"/>
          <c:tx>
            <c:v>20% EGR</c:v>
          </c:tx>
          <c:spPr>
            <a:gradFill rotWithShape="1">
              <a:gsLst>
                <a:gs pos="0">
                  <a:schemeClr val="accent6">
                    <a:tint val="54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tint val="54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tint val="54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/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cat>
            <c:numRef>
              <c:f>'20%EGR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'20%EGR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586.33603001178176</c:v>
                </c:pt>
                <c:pt idx="2">
                  <c:v>692.58732650965919</c:v>
                </c:pt>
                <c:pt idx="3">
                  <c:v>706.11186867130527</c:v>
                </c:pt>
                <c:pt idx="4">
                  <c:v>676.38384962258806</c:v>
                </c:pt>
                <c:pt idx="5">
                  <c:v>625.10173416210478</c:v>
                </c:pt>
                <c:pt idx="6">
                  <c:v>563.96149460082654</c:v>
                </c:pt>
                <c:pt idx="7">
                  <c:v>499.79112769883181</c:v>
                </c:pt>
                <c:pt idx="8">
                  <c:v>436.67466996750426</c:v>
                </c:pt>
                <c:pt idx="9">
                  <c:v>377.01966926228482</c:v>
                </c:pt>
                <c:pt idx="10">
                  <c:v>322.16281868607314</c:v>
                </c:pt>
                <c:pt idx="11">
                  <c:v>272.74205708668063</c:v>
                </c:pt>
                <c:pt idx="12">
                  <c:v>228.93766837713878</c:v>
                </c:pt>
                <c:pt idx="13">
                  <c:v>190.6340514600812</c:v>
                </c:pt>
                <c:pt idx="14">
                  <c:v>157.53062261880922</c:v>
                </c:pt>
                <c:pt idx="15">
                  <c:v>129.21867586610804</c:v>
                </c:pt>
                <c:pt idx="16">
                  <c:v>105.2347322307519</c:v>
                </c:pt>
                <c:pt idx="17">
                  <c:v>85.097282372319356</c:v>
                </c:pt>
                <c:pt idx="18">
                  <c:v>68.331622773537305</c:v>
                </c:pt>
                <c:pt idx="19">
                  <c:v>54.486083439037813</c:v>
                </c:pt>
                <c:pt idx="20">
                  <c:v>43.142016731515938</c:v>
                </c:pt>
                <c:pt idx="21">
                  <c:v>33.919281142713665</c:v>
                </c:pt>
                <c:pt idx="22">
                  <c:v>26.478505230430361</c:v>
                </c:pt>
                <c:pt idx="23">
                  <c:v>20.521092469574704</c:v>
                </c:pt>
                <c:pt idx="24">
                  <c:v>15.787688064875821</c:v>
                </c:pt>
                <c:pt idx="25">
                  <c:v>12.055648654093508</c:v>
                </c:pt>
                <c:pt idx="26">
                  <c:v>9.1359158967068694</c:v>
                </c:pt>
                <c:pt idx="27">
                  <c:v>6.8696116129605453</c:v>
                </c:pt>
                <c:pt idx="28">
                  <c:v>5.1245132370361741</c:v>
                </c:pt>
                <c:pt idx="29">
                  <c:v>3.7916597224451856</c:v>
                </c:pt>
                <c:pt idx="30">
                  <c:v>2.7820954071895856</c:v>
                </c:pt>
                <c:pt idx="31">
                  <c:v>2.0238769904257237</c:v>
                </c:pt>
                <c:pt idx="32">
                  <c:v>1.4593619565652083</c:v>
                </c:pt>
                <c:pt idx="33">
                  <c:v>1.0427974575811714</c:v>
                </c:pt>
                <c:pt idx="34">
                  <c:v>0.73820996180425047</c:v>
                </c:pt>
                <c:pt idx="35">
                  <c:v>0.51758464646556501</c:v>
                </c:pt>
                <c:pt idx="36">
                  <c:v>0.35931431495907995</c:v>
                </c:pt>
                <c:pt idx="37">
                  <c:v>0.24690502738500553</c:v>
                </c:pt>
                <c:pt idx="38">
                  <c:v>0.16788042702451911</c:v>
                </c:pt>
                <c:pt idx="39">
                  <c:v>0.11291125868060022</c:v>
                </c:pt>
                <c:pt idx="40">
                  <c:v>7.5090346118647608E-2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760-4F63-A2B9-0B2B39425628}"/>
            </c:ext>
          </c:extLst>
        </c:ser>
        <c:bandFmts>
          <c:bandFmt>
            <c:idx val="0"/>
            <c:spPr>
              <a:gradFill rotWithShape="1">
                <a:gsLst>
                  <a:gs pos="0">
                    <a:schemeClr val="accent6">
                      <a:shade val="47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hade val="47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shade val="47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1"/>
            <c:spPr>
              <a:gradFill rotWithShape="1">
                <a:gsLst>
                  <a:gs pos="0">
                    <a:schemeClr val="accent6">
                      <a:shade val="6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hade val="6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shade val="6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2"/>
            <c:spPr>
              <a:gradFill rotWithShape="1">
                <a:gsLst>
                  <a:gs pos="0">
                    <a:schemeClr val="accent6">
                      <a:shade val="82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hade val="82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shade val="82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3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4"/>
            <c:spPr>
              <a:gradFill rotWithShape="1">
                <a:gsLst>
                  <a:gs pos="0">
                    <a:schemeClr val="accent6">
                      <a:tint val="83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83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83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5"/>
            <c:spPr>
              <a:gradFill rotWithShape="1">
                <a:gsLst>
                  <a:gs pos="0">
                    <a:schemeClr val="accent6">
                      <a:tint val="6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6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6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6"/>
            <c:spPr>
              <a:gradFill rotWithShape="1">
                <a:gsLst>
                  <a:gs pos="0">
                    <a:schemeClr val="accent6">
                      <a:tint val="48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48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48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7"/>
            <c:spPr>
              <a:gradFill rotWithShape="1">
                <a:gsLst>
                  <a:gs pos="0">
                    <a:schemeClr val="accent6">
                      <a:tint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8"/>
            <c:spPr>
              <a:gradFill rotWithShape="1">
                <a:gsLst>
                  <a:gs pos="0">
                    <a:schemeClr val="accent6">
                      <a:tint val="13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13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13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9"/>
            <c:spPr>
              <a:gradFill rotWithShape="1">
                <a:gsLst>
                  <a:gs pos="0">
                    <a:schemeClr val="accent6">
                      <a:tint val="9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9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9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10"/>
            <c:spPr>
              <a:gradFill rotWithShape="1">
                <a:gsLst>
                  <a:gs pos="0">
                    <a:schemeClr val="accent6">
                      <a:tint val="78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78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78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11"/>
            <c:spPr>
              <a:gradFill rotWithShape="1">
                <a:gsLst>
                  <a:gs pos="0">
                    <a:schemeClr val="accent6">
                      <a:tint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12"/>
            <c:spPr>
              <a:gradFill rotWithShape="1">
                <a:gsLst>
                  <a:gs pos="0">
                    <a:schemeClr val="accent6">
                      <a:tint val="43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43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43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13"/>
            <c:spPr>
              <a:gradFill rotWithShape="1">
                <a:gsLst>
                  <a:gs pos="0">
                    <a:schemeClr val="accent6">
                      <a:tint val="2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2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2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  <c:bandFmt>
            <c:idx val="14"/>
            <c:spPr>
              <a:gradFill rotWithShape="1">
                <a:gsLst>
                  <a:gs pos="0">
                    <a:schemeClr val="accent6">
                      <a:tint val="8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tint val="8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tint val="8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/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bandFmt>
        </c:bandFmts>
        <c:axId val="540042664"/>
        <c:axId val="540013144"/>
        <c:axId val="645673064"/>
      </c:surface3DChart>
      <c:catAx>
        <c:axId val="540042664"/>
        <c:scaling>
          <c:orientation val="minMax"/>
        </c:scaling>
        <c:delete val="0"/>
        <c:axPos val="b"/>
        <c:numFmt formatCode="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013144"/>
        <c:crosses val="autoZero"/>
        <c:auto val="1"/>
        <c:lblAlgn val="ctr"/>
        <c:lblOffset val="100"/>
        <c:noMultiLvlLbl val="0"/>
      </c:catAx>
      <c:valAx>
        <c:axId val="54001314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042664"/>
        <c:crosses val="autoZero"/>
        <c:crossBetween val="midCat"/>
      </c:valAx>
      <c:serAx>
        <c:axId val="64567306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013144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NOx PPM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20785125506923"/>
          <c:y val="2.1828100557074896E-2"/>
          <c:w val="0.86323370476651884"/>
          <c:h val="0.87558612890094945"/>
        </c:manualLayout>
      </c:layout>
      <c:scatterChart>
        <c:scatterStyle val="smoothMarker"/>
        <c:varyColors val="0"/>
        <c:ser>
          <c:idx val="0"/>
          <c:order val="0"/>
          <c:tx>
            <c:v>0% EGR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2225" cap="rnd">
                <a:solidFill>
                  <a:schemeClr val="accent2"/>
                </a:solidFill>
              </a:ln>
              <a:effectLst>
                <a:glow rad="139700">
                  <a:schemeClr val="accent2">
                    <a:satMod val="175000"/>
                    <a:alpha val="1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3B56-4CE7-AE81-0336B7926001}"/>
              </c:ext>
            </c:extLst>
          </c:dPt>
          <c:xVal>
            <c:numRef>
              <c:f>'0%EGR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xVal>
          <c:yVal>
            <c:numRef>
              <c:f>'0%EGR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20157.030572493826</c:v>
                </c:pt>
                <c:pt idx="2">
                  <c:v>24320.99344838618</c:v>
                </c:pt>
                <c:pt idx="3">
                  <c:v>25342.933130118938</c:v>
                </c:pt>
                <c:pt idx="4">
                  <c:v>24826.014339531201</c:v>
                </c:pt>
                <c:pt idx="5">
                  <c:v>23477.540634746449</c:v>
                </c:pt>
                <c:pt idx="6">
                  <c:v>21687.074950561571</c:v>
                </c:pt>
                <c:pt idx="7">
                  <c:v>19690.414580975168</c:v>
                </c:pt>
                <c:pt idx="8">
                  <c:v>17636.312010354839</c:v>
                </c:pt>
                <c:pt idx="9">
                  <c:v>15619.575872685145</c:v>
                </c:pt>
                <c:pt idx="10">
                  <c:v>13699.70622296689</c:v>
                </c:pt>
                <c:pt idx="11">
                  <c:v>11912.328385523841</c:v>
                </c:pt>
                <c:pt idx="12">
                  <c:v>10276.644323477516</c:v>
                </c:pt>
                <c:pt idx="13">
                  <c:v>8800.5002728619329</c:v>
                </c:pt>
                <c:pt idx="14">
                  <c:v>7483.9378056779688</c:v>
                </c:pt>
                <c:pt idx="15">
                  <c:v>6321.7329887878741</c:v>
                </c:pt>
                <c:pt idx="16">
                  <c:v>5305.2347570805841</c:v>
                </c:pt>
                <c:pt idx="17">
                  <c:v>4423.7036973241211</c:v>
                </c:pt>
                <c:pt idx="18">
                  <c:v>3665.2866718023602</c:v>
                </c:pt>
                <c:pt idx="19">
                  <c:v>3017.7215621344608</c:v>
                </c:pt>
                <c:pt idx="20">
                  <c:v>2468.8396481111768</c:v>
                </c:pt>
                <c:pt idx="21">
                  <c:v>2006.9151214097894</c:v>
                </c:pt>
                <c:pt idx="22">
                  <c:v>1620.89874002743</c:v>
                </c:pt>
                <c:pt idx="23">
                  <c:v>1300.5637271326209</c:v>
                </c:pt>
                <c:pt idx="24">
                  <c:v>1036.5855250334107</c:v>
                </c:pt>
                <c:pt idx="25">
                  <c:v>820.57217730921116</c:v>
                </c:pt>
                <c:pt idx="26">
                  <c:v>645.05844086515958</c:v>
                </c:pt>
                <c:pt idx="27">
                  <c:v>503.47389784053843</c:v>
                </c:pt>
                <c:pt idx="28">
                  <c:v>390.09311828943726</c:v>
                </c:pt>
                <c:pt idx="29">
                  <c:v>299.97418650976596</c:v>
                </c:pt>
                <c:pt idx="30">
                  <c:v>228.89049562079666</c:v>
                </c:pt>
                <c:pt idx="31">
                  <c:v>173.2595441163127</c:v>
                </c:pt>
                <c:pt idx="32">
                  <c:v>130.07163909569383</c:v>
                </c:pt>
                <c:pt idx="33">
                  <c:v>96.820611304065352</c:v>
                </c:pt>
                <c:pt idx="34">
                  <c:v>71.438060156325236</c:v>
                </c:pt>
                <c:pt idx="35">
                  <c:v>52.232161263414476</c:v>
                </c:pt>
                <c:pt idx="36">
                  <c:v>37.831677563524273</c:v>
                </c:pt>
                <c:pt idx="37">
                  <c:v>27.135475368501165</c:v>
                </c:pt>
                <c:pt idx="38">
                  <c:v>19.267825125830754</c:v>
                </c:pt>
                <c:pt idx="39">
                  <c:v>13.538796662621797</c:v>
                </c:pt>
                <c:pt idx="40">
                  <c:v>9.4104819137636042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56-4CE7-AE81-0336B7926001}"/>
            </c:ext>
          </c:extLst>
        </c:ser>
        <c:ser>
          <c:idx val="1"/>
          <c:order val="1"/>
          <c:tx>
            <c:v>5% EGR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xVal>
          <c:yVal>
            <c:numRef>
              <c:f>'5%EGR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8153.0883745495439</c:v>
                </c:pt>
                <c:pt idx="2">
                  <c:v>9788.4890791882299</c:v>
                </c:pt>
                <c:pt idx="3">
                  <c:v>10147.52067174611</c:v>
                </c:pt>
                <c:pt idx="4">
                  <c:v>9887.9723999244907</c:v>
                </c:pt>
                <c:pt idx="5">
                  <c:v>9299.8724283297706</c:v>
                </c:pt>
                <c:pt idx="6">
                  <c:v>8542.3038303621615</c:v>
                </c:pt>
                <c:pt idx="7">
                  <c:v>7710.8557852748936</c:v>
                </c:pt>
                <c:pt idx="8">
                  <c:v>6865.1778344234735</c:v>
                </c:pt>
                <c:pt idx="9">
                  <c:v>6042.6961739815451</c:v>
                </c:pt>
                <c:pt idx="10">
                  <c:v>5266.3547369760045</c:v>
                </c:pt>
                <c:pt idx="11">
                  <c:v>4549.3708074677807</c:v>
                </c:pt>
                <c:pt idx="12">
                  <c:v>3898.3337757366548</c:v>
                </c:pt>
                <c:pt idx="13">
                  <c:v>3315.3089790875842</c:v>
                </c:pt>
                <c:pt idx="14">
                  <c:v>2799.3068857827152</c:v>
                </c:pt>
                <c:pt idx="15">
                  <c:v>2347.3280339090561</c:v>
                </c:pt>
                <c:pt idx="16">
                  <c:v>1955.1139181611222</c:v>
                </c:pt>
                <c:pt idx="17">
                  <c:v>1617.6883257563238</c:v>
                </c:pt>
                <c:pt idx="18">
                  <c:v>1329.7461972350252</c:v>
                </c:pt>
                <c:pt idx="19">
                  <c:v>1085.9298665800977</c:v>
                </c:pt>
                <c:pt idx="20">
                  <c:v>881.02129135662403</c:v>
                </c:pt>
                <c:pt idx="21">
                  <c:v>710.07128303638535</c:v>
                </c:pt>
                <c:pt idx="22">
                  <c:v>568.4814535257874</c:v>
                </c:pt>
                <c:pt idx="23">
                  <c:v>452.05080488775815</c:v>
                </c:pt>
                <c:pt idx="24">
                  <c:v>356.99611281378787</c:v>
                </c:pt>
                <c:pt idx="25">
                  <c:v>279.95317716222462</c:v>
                </c:pt>
                <c:pt idx="26">
                  <c:v>217.96443046662625</c:v>
                </c:pt>
                <c:pt idx="27">
                  <c:v>168.45658226307097</c:v>
                </c:pt>
                <c:pt idx="28">
                  <c:v>129.21572639701776</c:v>
                </c:pt>
                <c:pt idx="29">
                  <c:v>98.350103884001228</c:v>
                </c:pt>
                <c:pt idx="30">
                  <c:v>74.263058299967824</c:v>
                </c:pt>
                <c:pt idx="31">
                  <c:v>55.617035662532452</c:v>
                </c:pt>
                <c:pt idx="32">
                  <c:v>41.302065696235168</c:v>
                </c:pt>
                <c:pt idx="33">
                  <c:v>30.405351119721249</c:v>
                </c:pt>
                <c:pt idx="34">
                  <c:v>22.183055035170721</c:v>
                </c:pt>
                <c:pt idx="35">
                  <c:v>16.034588170888675</c:v>
                </c:pt>
                <c:pt idx="36">
                  <c:v>11.479541098092158</c:v>
                </c:pt>
                <c:pt idx="37">
                  <c:v>8.137338110905155</c:v>
                </c:pt>
                <c:pt idx="38">
                  <c:v>5.7091786859192535</c:v>
                </c:pt>
                <c:pt idx="39">
                  <c:v>3.9632353238347617</c:v>
                </c:pt>
                <c:pt idx="40">
                  <c:v>2.7210931194545309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B56-4CE7-AE81-0336B7926001}"/>
            </c:ext>
          </c:extLst>
        </c:ser>
        <c:ser>
          <c:idx val="2"/>
          <c:order val="2"/>
          <c:tx>
            <c:v>10% EGR</c:v>
          </c:tx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'10%EGR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xVal>
          <c:yVal>
            <c:numRef>
              <c:f>'10%EGR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3349.3277423097261</c:v>
                </c:pt>
                <c:pt idx="2">
                  <c:v>4000.038405880136</c:v>
                </c:pt>
                <c:pt idx="3">
                  <c:v>4124.3559417734132</c:v>
                </c:pt>
                <c:pt idx="4">
                  <c:v>3996.5447678933924</c:v>
                </c:pt>
                <c:pt idx="5">
                  <c:v>3737.3872512903072</c:v>
                </c:pt>
                <c:pt idx="6">
                  <c:v>3412.8022996241111</c:v>
                </c:pt>
                <c:pt idx="7">
                  <c:v>3062.0619729320183</c:v>
                </c:pt>
                <c:pt idx="8">
                  <c:v>2709.3661836353781</c:v>
                </c:pt>
                <c:pt idx="9">
                  <c:v>2369.6239934612231</c:v>
                </c:pt>
                <c:pt idx="10">
                  <c:v>2051.7235914699163</c:v>
                </c:pt>
                <c:pt idx="11">
                  <c:v>1760.5425960871421</c:v>
                </c:pt>
                <c:pt idx="12">
                  <c:v>1498.2566975455152</c:v>
                </c:pt>
                <c:pt idx="13">
                  <c:v>1265.2256418965692</c:v>
                </c:pt>
                <c:pt idx="14">
                  <c:v>1060.6089758896044</c:v>
                </c:pt>
                <c:pt idx="15">
                  <c:v>882.8009246007507</c:v>
                </c:pt>
                <c:pt idx="16">
                  <c:v>729.73991734797312</c:v>
                </c:pt>
                <c:pt idx="17">
                  <c:v>599.12892711286725</c:v>
                </c:pt>
                <c:pt idx="18">
                  <c:v>488.59112998774066</c:v>
                </c:pt>
                <c:pt idx="19">
                  <c:v>395.77804058460993</c:v>
                </c:pt>
                <c:pt idx="20">
                  <c:v>318.4424583124989</c:v>
                </c:pt>
                <c:pt idx="21">
                  <c:v>254.48528632725035</c:v>
                </c:pt>
                <c:pt idx="22">
                  <c:v>201.98299396295309</c:v>
                </c:pt>
                <c:pt idx="23">
                  <c:v>159.20084679313584</c:v>
                </c:pt>
                <c:pt idx="24">
                  <c:v>124.59581694086314</c:v>
                </c:pt>
                <c:pt idx="25">
                  <c:v>96.812176894250015</c:v>
                </c:pt>
                <c:pt idx="26">
                  <c:v>74.672085832886424</c:v>
                </c:pt>
                <c:pt idx="27">
                  <c:v>57.162939828247076</c:v>
                </c:pt>
                <c:pt idx="28">
                  <c:v>43.422836556567709</c:v>
                </c:pt>
                <c:pt idx="29">
                  <c:v>32.725176484963505</c:v>
                </c:pt>
                <c:pt idx="30">
                  <c:v>24.463149039080683</c:v>
                </c:pt>
                <c:pt idx="31">
                  <c:v>18.134655661995286</c:v>
                </c:pt>
                <c:pt idx="32">
                  <c:v>13.328048317347857</c:v>
                </c:pt>
                <c:pt idx="33">
                  <c:v>9.7089315890212848</c:v>
                </c:pt>
                <c:pt idx="34">
                  <c:v>7.0081739045730629</c:v>
                </c:pt>
                <c:pt idx="35">
                  <c:v>5.0111937605370986</c:v>
                </c:pt>
                <c:pt idx="36">
                  <c:v>3.5485263912643421</c:v>
                </c:pt>
                <c:pt idx="37">
                  <c:v>2.4876317383960487</c:v>
                </c:pt>
                <c:pt idx="38">
                  <c:v>1.7258730187755602</c:v>
                </c:pt>
                <c:pt idx="39">
                  <c:v>1.1845742676295281</c:v>
                </c:pt>
                <c:pt idx="40">
                  <c:v>0.80405289295278937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B56-4CE7-AE81-0336B7926001}"/>
            </c:ext>
          </c:extLst>
        </c:ser>
        <c:ser>
          <c:idx val="3"/>
          <c:order val="3"/>
          <c:tx>
            <c:v>15% EGR</c:v>
          </c:tx>
          <c:spPr>
            <a:ln w="22225" cap="rnd">
              <a:solidFill>
                <a:schemeClr val="accent2">
                  <a:lumMod val="60000"/>
                </a:schemeClr>
              </a:solidFill>
            </a:ln>
            <a:effectLst>
              <a:glow rad="139700">
                <a:schemeClr val="accent2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'15%EGR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xVal>
          <c:yVal>
            <c:numRef>
              <c:f>'15%EGR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1393.6902707377956</c:v>
                </c:pt>
                <c:pt idx="2">
                  <c:v>1655.4073184274198</c:v>
                </c:pt>
                <c:pt idx="3">
                  <c:v>1697.3402993893417</c:v>
                </c:pt>
                <c:pt idx="4">
                  <c:v>1635.342414470914</c:v>
                </c:pt>
                <c:pt idx="5">
                  <c:v>1520.3434949518221</c:v>
                </c:pt>
                <c:pt idx="6">
                  <c:v>1379.9773586349165</c:v>
                </c:pt>
                <c:pt idx="7">
                  <c:v>1230.5489794689884</c:v>
                </c:pt>
                <c:pt idx="8">
                  <c:v>1081.9643346804226</c:v>
                </c:pt>
                <c:pt idx="9">
                  <c:v>940.20070692537843</c:v>
                </c:pt>
                <c:pt idx="10">
                  <c:v>808.70642401322368</c:v>
                </c:pt>
                <c:pt idx="11">
                  <c:v>689.26143293697942</c:v>
                </c:pt>
                <c:pt idx="12">
                  <c:v>582.53645963838653</c:v>
                </c:pt>
                <c:pt idx="13">
                  <c:v>488.47008539654047</c:v>
                </c:pt>
                <c:pt idx="14">
                  <c:v>406.5291954282489</c:v>
                </c:pt>
                <c:pt idx="15">
                  <c:v>335.89133721832684</c:v>
                </c:pt>
                <c:pt idx="16">
                  <c:v>275.57350580148602</c:v>
                </c:pt>
                <c:pt idx="17">
                  <c:v>224.51966965754031</c:v>
                </c:pt>
                <c:pt idx="18">
                  <c:v>181.66789909764663</c:v>
                </c:pt>
                <c:pt idx="19">
                  <c:v>145.98760253598746</c:v>
                </c:pt>
                <c:pt idx="20">
                  <c:v>116.50923394686163</c:v>
                </c:pt>
                <c:pt idx="21">
                  <c:v>92.340234190158867</c:v>
                </c:pt>
                <c:pt idx="22">
                  <c:v>72.673545005268252</c:v>
                </c:pt>
                <c:pt idx="23">
                  <c:v>56.790426534234285</c:v>
                </c:pt>
                <c:pt idx="24">
                  <c:v>44.059258014317258</c:v>
                </c:pt>
                <c:pt idx="25">
                  <c:v>33.931598063822129</c:v>
                </c:pt>
                <c:pt idx="26">
                  <c:v>25.936473166151327</c:v>
                </c:pt>
                <c:pt idx="27">
                  <c:v>19.673624947874419</c:v>
                </c:pt>
                <c:pt idx="28">
                  <c:v>14.806262124772481</c:v>
                </c:pt>
                <c:pt idx="29">
                  <c:v>11.053717083217567</c:v>
                </c:pt>
                <c:pt idx="30">
                  <c:v>8.1842919996482717</c:v>
                </c:pt>
                <c:pt idx="31">
                  <c:v>6.0084925538551062</c:v>
                </c:pt>
                <c:pt idx="32">
                  <c:v>4.3727753185376832</c:v>
                </c:pt>
                <c:pt idx="33">
                  <c:v>3.1538815104145685</c:v>
                </c:pt>
                <c:pt idx="34">
                  <c:v>2.2537886485564802</c:v>
                </c:pt>
                <c:pt idx="35">
                  <c:v>1.5952809557087473</c:v>
                </c:pt>
                <c:pt idx="36">
                  <c:v>1.1181171130953489</c:v>
                </c:pt>
                <c:pt idx="37">
                  <c:v>0.77575861952666036</c:v>
                </c:pt>
                <c:pt idx="38">
                  <c:v>0.53261215732297229</c:v>
                </c:pt>
                <c:pt idx="39">
                  <c:v>0.36173388110086585</c:v>
                </c:pt>
                <c:pt idx="40">
                  <c:v>0.24294145128858619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B56-4CE7-AE81-0336B7926001}"/>
            </c:ext>
          </c:extLst>
        </c:ser>
        <c:ser>
          <c:idx val="4"/>
          <c:order val="4"/>
          <c:tx>
            <c:v>20% EGR</c:v>
          </c:tx>
          <c:spPr>
            <a:ln w="22225" cap="rnd">
              <a:solidFill>
                <a:schemeClr val="accent4">
                  <a:lumMod val="60000"/>
                </a:schemeClr>
              </a:solidFill>
            </a:ln>
            <a:effectLst>
              <a:glow rad="139700">
                <a:schemeClr val="accent4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'20%EGR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xVal>
          <c:yVal>
            <c:numRef>
              <c:f>'20%EGR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586.33603001178176</c:v>
                </c:pt>
                <c:pt idx="2">
                  <c:v>692.58732650965919</c:v>
                </c:pt>
                <c:pt idx="3">
                  <c:v>706.11186867130527</c:v>
                </c:pt>
                <c:pt idx="4">
                  <c:v>676.38384962258806</c:v>
                </c:pt>
                <c:pt idx="5">
                  <c:v>625.10173416210478</c:v>
                </c:pt>
                <c:pt idx="6">
                  <c:v>563.96149460082654</c:v>
                </c:pt>
                <c:pt idx="7">
                  <c:v>499.79112769883181</c:v>
                </c:pt>
                <c:pt idx="8">
                  <c:v>436.67466996750426</c:v>
                </c:pt>
                <c:pt idx="9">
                  <c:v>377.01966926228482</c:v>
                </c:pt>
                <c:pt idx="10">
                  <c:v>322.16281868607314</c:v>
                </c:pt>
                <c:pt idx="11">
                  <c:v>272.74205708668063</c:v>
                </c:pt>
                <c:pt idx="12">
                  <c:v>228.93766837713878</c:v>
                </c:pt>
                <c:pt idx="13">
                  <c:v>190.6340514600812</c:v>
                </c:pt>
                <c:pt idx="14">
                  <c:v>157.53062261880922</c:v>
                </c:pt>
                <c:pt idx="15">
                  <c:v>129.21867586610804</c:v>
                </c:pt>
                <c:pt idx="16">
                  <c:v>105.2347322307519</c:v>
                </c:pt>
                <c:pt idx="17">
                  <c:v>85.097282372319356</c:v>
                </c:pt>
                <c:pt idx="18">
                  <c:v>68.331622773537305</c:v>
                </c:pt>
                <c:pt idx="19">
                  <c:v>54.486083439037813</c:v>
                </c:pt>
                <c:pt idx="20">
                  <c:v>43.142016731515938</c:v>
                </c:pt>
                <c:pt idx="21">
                  <c:v>33.919281142713665</c:v>
                </c:pt>
                <c:pt idx="22">
                  <c:v>26.478505230430361</c:v>
                </c:pt>
                <c:pt idx="23">
                  <c:v>20.521092469574704</c:v>
                </c:pt>
                <c:pt idx="24">
                  <c:v>15.787688064875821</c:v>
                </c:pt>
                <c:pt idx="25">
                  <c:v>12.055648654093508</c:v>
                </c:pt>
                <c:pt idx="26">
                  <c:v>9.1359158967068694</c:v>
                </c:pt>
                <c:pt idx="27">
                  <c:v>6.8696116129605453</c:v>
                </c:pt>
                <c:pt idx="28">
                  <c:v>5.1245132370361741</c:v>
                </c:pt>
                <c:pt idx="29">
                  <c:v>3.7916597224451856</c:v>
                </c:pt>
                <c:pt idx="30">
                  <c:v>2.7820954071895856</c:v>
                </c:pt>
                <c:pt idx="31">
                  <c:v>2.0238769904257237</c:v>
                </c:pt>
                <c:pt idx="32">
                  <c:v>1.4593619565652083</c:v>
                </c:pt>
                <c:pt idx="33">
                  <c:v>1.0427974575811714</c:v>
                </c:pt>
                <c:pt idx="34">
                  <c:v>0.73820996180425047</c:v>
                </c:pt>
                <c:pt idx="35">
                  <c:v>0.51758464646556501</c:v>
                </c:pt>
                <c:pt idx="36">
                  <c:v>0.35931431495907995</c:v>
                </c:pt>
                <c:pt idx="37">
                  <c:v>0.24690502738500553</c:v>
                </c:pt>
                <c:pt idx="38">
                  <c:v>0.16788042702451911</c:v>
                </c:pt>
                <c:pt idx="39">
                  <c:v>0.11291125868060022</c:v>
                </c:pt>
                <c:pt idx="40">
                  <c:v>7.5090346118647608E-2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B56-4CE7-AE81-0336B7926001}"/>
            </c:ext>
          </c:extLst>
        </c:ser>
        <c:ser>
          <c:idx val="5"/>
          <c:order val="5"/>
          <c:tx>
            <c:v>25% EGR</c:v>
          </c:tx>
          <c:spPr>
            <a:ln w="22225" cap="rnd">
              <a:solidFill>
                <a:schemeClr val="accent6">
                  <a:lumMod val="60000"/>
                </a:schemeClr>
              </a:solidFill>
            </a:ln>
            <a:effectLst>
              <a:glow rad="139700">
                <a:schemeClr val="accent6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'25%EGR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xVal>
          <c:yVal>
            <c:numRef>
              <c:f>'25%EGR Ex'!$V$18:$V$58</c:f>
              <c:numCache>
                <c:formatCode>General</c:formatCode>
                <c:ptCount val="41"/>
                <c:pt idx="0">
                  <c:v>0</c:v>
                </c:pt>
                <c:pt idx="1">
                  <c:v>249.09720021152893</c:v>
                </c:pt>
                <c:pt idx="2">
                  <c:v>292.60075627303337</c:v>
                </c:pt>
                <c:pt idx="3">
                  <c:v>296.62263197610383</c:v>
                </c:pt>
                <c:pt idx="4">
                  <c:v>282.4911209772402</c:v>
                </c:pt>
                <c:pt idx="5">
                  <c:v>259.53369748123663</c:v>
                </c:pt>
                <c:pt idx="6">
                  <c:v>232.74183309704725</c:v>
                </c:pt>
                <c:pt idx="7">
                  <c:v>204.99619487304852</c:v>
                </c:pt>
                <c:pt idx="8">
                  <c:v>177.990870062954</c:v>
                </c:pt>
                <c:pt idx="9">
                  <c:v>152.69905920240538</c:v>
                </c:pt>
                <c:pt idx="10">
                  <c:v>129.6374768277899</c:v>
                </c:pt>
                <c:pt idx="11">
                  <c:v>109.02856911900381</c:v>
                </c:pt>
                <c:pt idx="12">
                  <c:v>90.905234788629343</c:v>
                </c:pt>
                <c:pt idx="13">
                  <c:v>75.180663208210134</c:v>
                </c:pt>
                <c:pt idx="14">
                  <c:v>61.695798031689677</c:v>
                </c:pt>
                <c:pt idx="15">
                  <c:v>50.251849374686422</c:v>
                </c:pt>
                <c:pt idx="16">
                  <c:v>40.632515668101952</c:v>
                </c:pt>
                <c:pt idx="17">
                  <c:v>32.618978031730087</c:v>
                </c:pt>
                <c:pt idx="18">
                  <c:v>25.999754228543825</c:v>
                </c:pt>
                <c:pt idx="19">
                  <c:v>20.576875614235675</c:v>
                </c:pt>
                <c:pt idx="20">
                  <c:v>16.169435972665958</c:v>
                </c:pt>
                <c:pt idx="21">
                  <c:v>12.615276179448406</c:v>
                </c:pt>
                <c:pt idx="22">
                  <c:v>9.7713671270375855</c:v>
                </c:pt>
                <c:pt idx="23">
                  <c:v>7.513307415843272</c:v>
                </c:pt>
                <c:pt idx="24">
                  <c:v>5.7342445875679218</c:v>
                </c:pt>
                <c:pt idx="25">
                  <c:v>4.3434479458587374</c:v>
                </c:pt>
                <c:pt idx="26">
                  <c:v>3.2646799025038882</c:v>
                </c:pt>
                <c:pt idx="27">
                  <c:v>2.4346255838073714</c:v>
                </c:pt>
                <c:pt idx="28">
                  <c:v>1.8010466437170007</c:v>
                </c:pt>
                <c:pt idx="29">
                  <c:v>1.3214139468041342</c:v>
                </c:pt>
                <c:pt idx="30">
                  <c:v>0.96135791766407119</c:v>
                </c:pt>
                <c:pt idx="31">
                  <c:v>0.69337581891214006</c:v>
                </c:pt>
                <c:pt idx="32">
                  <c:v>0.49566542480818082</c:v>
                </c:pt>
                <c:pt idx="33">
                  <c:v>0.35110560026889259</c:v>
                </c:pt>
                <c:pt idx="34">
                  <c:v>0.24637842974497212</c:v>
                </c:pt>
                <c:pt idx="35">
                  <c:v>0.17122358781656213</c:v>
                </c:pt>
                <c:pt idx="36">
                  <c:v>0.11781303599663796</c:v>
                </c:pt>
                <c:pt idx="37">
                  <c:v>8.0234428612426079E-2</c:v>
                </c:pt>
                <c:pt idx="38">
                  <c:v>5.4065873716984084E-2</c:v>
                </c:pt>
                <c:pt idx="39">
                  <c:v>3.6035736864938057E-2</c:v>
                </c:pt>
                <c:pt idx="40">
                  <c:v>2.3748452860221786E-2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3B56-4CE7-AE81-0336B79260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0042664"/>
        <c:axId val="540013144"/>
      </c:scatterChart>
      <c:valAx>
        <c:axId val="540042664"/>
        <c:scaling>
          <c:orientation val="minMax"/>
          <c:min val="0.60000000000000009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Equivlance</a:t>
                </a:r>
                <a:r>
                  <a:rPr lang="en-GB" baseline="0"/>
                  <a:t> Ratio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013144"/>
        <c:crosses val="autoZero"/>
        <c:crossBetween val="midCat"/>
      </c:valAx>
      <c:valAx>
        <c:axId val="54001314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Parts Per Million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0426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Flame Temp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676434667733562"/>
          <c:y val="5.5555555555555552E-2"/>
          <c:w val="0.86336166511756385"/>
          <c:h val="0.74285797608632254"/>
        </c:manualLayout>
      </c:layout>
      <c:lineChart>
        <c:grouping val="standard"/>
        <c:varyColors val="0"/>
        <c:ser>
          <c:idx val="0"/>
          <c:order val="0"/>
          <c:tx>
            <c:v>0% EGR</c:v>
          </c:tx>
          <c:spPr>
            <a:ln w="22225" cap="rnd">
              <a:solidFill>
                <a:schemeClr val="accent2">
                  <a:tint val="50000"/>
                </a:schemeClr>
              </a:solidFill>
            </a:ln>
            <a:effectLst>
              <a:glow rad="139700">
                <a:schemeClr val="accent2">
                  <a:tint val="5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'0%EGR Ex'!$S$18:$S$58</c:f>
              <c:numCache>
                <c:formatCode>0.00</c:formatCode>
                <c:ptCount val="41"/>
                <c:pt idx="0">
                  <c:v>2398.2302051766178</c:v>
                </c:pt>
                <c:pt idx="1">
                  <c:v>2382.524195594468</c:v>
                </c:pt>
                <c:pt idx="2">
                  <c:v>2366.7551865189948</c:v>
                </c:pt>
                <c:pt idx="3">
                  <c:v>2350.921194977816</c:v>
                </c:pt>
                <c:pt idx="4">
                  <c:v>2335.020215190726</c:v>
                </c:pt>
                <c:pt idx="5">
                  <c:v>2319.0502212457777</c:v>
                </c:pt>
                <c:pt idx="6">
                  <c:v>2303.0091698913207</c:v>
                </c:pt>
                <c:pt idx="7">
                  <c:v>2286.8950034626296</c:v>
                </c:pt>
                <c:pt idx="8">
                  <c:v>2270.7056529618981</c:v>
                </c:pt>
                <c:pt idx="9">
                  <c:v>2254.4390413110382</c:v>
                </c:pt>
                <c:pt idx="10">
                  <c:v>2238.0930867964485</c:v>
                </c:pt>
                <c:pt idx="11">
                  <c:v>2221.6657067252941</c:v>
                </c:pt>
                <c:pt idx="12">
                  <c:v>2205.1548213125884</c:v>
                </c:pt>
                <c:pt idx="13">
                  <c:v>2188.5583578180526</c:v>
                </c:pt>
                <c:pt idx="14">
                  <c:v>2171.8742549514095</c:v>
                </c:pt>
                <c:pt idx="15">
                  <c:v>2155.1004675636677</c:v>
                </c:pt>
                <c:pt idx="16">
                  <c:v>2138.2349716412746</c:v>
                </c:pt>
                <c:pt idx="17">
                  <c:v>2121.2757696183571</c:v>
                </c:pt>
                <c:pt idx="18">
                  <c:v>2104.2208960204803</c:v>
                </c:pt>
                <c:pt idx="19">
                  <c:v>2087.0684234496921</c:v>
                </c:pt>
                <c:pt idx="20">
                  <c:v>2069.816468924641</c:v>
                </c:pt>
                <c:pt idx="21">
                  <c:v>2052.4632005704761</c:v>
                </c:pt>
                <c:pt idx="22">
                  <c:v>2035.0068446701064</c:v>
                </c:pt>
                <c:pt idx="23">
                  <c:v>2017.4456930661345</c:v>
                </c:pt>
                <c:pt idx="24">
                  <c:v>1999.778110906248</c:v>
                </c:pt>
                <c:pt idx="25">
                  <c:v>1982.0025447156393</c:v>
                </c:pt>
                <c:pt idx="26">
                  <c:v>1964.1175307732774</c:v>
                </c:pt>
                <c:pt idx="27">
                  <c:v>1946.1217037594593</c:v>
                </c:pt>
                <c:pt idx="28">
                  <c:v>1928.013804955443</c:v>
                </c:pt>
                <c:pt idx="29">
                  <c:v>1909.7926909918062</c:v>
                </c:pt>
                <c:pt idx="30">
                  <c:v>1891.457345817186</c:v>
                </c:pt>
                <c:pt idx="31">
                  <c:v>1873.0068883026886</c:v>
                </c:pt>
                <c:pt idx="32">
                  <c:v>1854.4405813146766</c:v>
                </c:pt>
                <c:pt idx="33">
                  <c:v>1835.7578407457909</c:v>
                </c:pt>
                <c:pt idx="34">
                  <c:v>1816.9582442865146</c:v>
                </c:pt>
                <c:pt idx="35">
                  <c:v>1798.0415398120192</c:v>
                </c:pt>
                <c:pt idx="36">
                  <c:v>1779.0076532435405</c:v>
                </c:pt>
                <c:pt idx="37">
                  <c:v>1759.8566395145717</c:v>
                </c:pt>
                <c:pt idx="38">
                  <c:v>1740.5889699706672</c:v>
                </c:pt>
                <c:pt idx="39">
                  <c:v>1721.2049755449409</c:v>
                </c:pt>
                <c:pt idx="40">
                  <c:v>1701.7054129830624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3E-410E-B58E-7FE5401AFDE4}"/>
            </c:ext>
          </c:extLst>
        </c:ser>
        <c:ser>
          <c:idx val="1"/>
          <c:order val="1"/>
          <c:tx>
            <c:v>5% EGR</c:v>
          </c:tx>
          <c:spPr>
            <a:ln w="22225" cap="rnd">
              <a:solidFill>
                <a:schemeClr val="accent2">
                  <a:tint val="70000"/>
                </a:schemeClr>
              </a:solidFill>
            </a:ln>
            <a:effectLst>
              <a:glow rad="139700">
                <a:schemeClr val="accent2">
                  <a:tint val="7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'5%EGR Ex'!$S$18:$S$58</c:f>
              <c:numCache>
                <c:formatCode>0.00</c:formatCode>
                <c:ptCount val="41"/>
                <c:pt idx="0">
                  <c:v>2308.4907809004285</c:v>
                </c:pt>
                <c:pt idx="1">
                  <c:v>2293.4771871025673</c:v>
                </c:pt>
                <c:pt idx="2">
                  <c:v>2278.3952256278308</c:v>
                </c:pt>
                <c:pt idx="3">
                  <c:v>2263.2431788804633</c:v>
                </c:pt>
                <c:pt idx="4">
                  <c:v>2248.0193217122942</c:v>
                </c:pt>
                <c:pt idx="5">
                  <c:v>2232.7219239454935</c:v>
                </c:pt>
                <c:pt idx="6">
                  <c:v>2217.3492530502067</c:v>
                </c:pt>
                <c:pt idx="7">
                  <c:v>2201.8995769895778</c:v>
                </c:pt>
                <c:pt idx="8">
                  <c:v>2186.3711672445984</c:v>
                </c:pt>
                <c:pt idx="9">
                  <c:v>2170.7623020309347</c:v>
                </c:pt>
                <c:pt idx="10">
                  <c:v>2155.0712697196454</c:v>
                </c:pt>
                <c:pt idx="11">
                  <c:v>2139.2963724727811</c:v>
                </c:pt>
                <c:pt idx="12">
                  <c:v>2123.4359301044383</c:v>
                </c:pt>
                <c:pt idx="13">
                  <c:v>2107.4882841766707</c:v>
                </c:pt>
                <c:pt idx="14">
                  <c:v>2091.4518023381934</c:v>
                </c:pt>
                <c:pt idx="15">
                  <c:v>2075.3248829127047</c:v>
                </c:pt>
                <c:pt idx="16">
                  <c:v>2059.1059597417129</c:v>
                </c:pt>
                <c:pt idx="17">
                  <c:v>2042.7935072803659</c:v>
                </c:pt>
                <c:pt idx="18">
                  <c:v>2026.3860459579153</c:v>
                </c:pt>
                <c:pt idx="19">
                  <c:v>2009.8821477793661</c:v>
                </c:pt>
                <c:pt idx="20">
                  <c:v>1993.2804421807089</c:v>
                </c:pt>
                <c:pt idx="21">
                  <c:v>1976.579622115152</c:v>
                </c:pt>
                <c:pt idx="22">
                  <c:v>1959.7784503578719</c:v>
                </c:pt>
                <c:pt idx="23">
                  <c:v>1942.8757660076403</c:v>
                </c:pt>
                <c:pt idx="24">
                  <c:v>1925.8704911583482</c:v>
                </c:pt>
                <c:pt idx="25">
                  <c:v>1908.761637706893</c:v>
                </c:pt>
                <c:pt idx="26">
                  <c:v>1891.548314254971</c:v>
                </c:pt>
                <c:pt idx="27">
                  <c:v>1874.2295167162881</c:v>
                </c:pt>
                <c:pt idx="28">
                  <c:v>1856.8052156872382</c:v>
                </c:pt>
                <c:pt idx="29">
                  <c:v>1839.2742018165918</c:v>
                </c:pt>
                <c:pt idx="30">
                  <c:v>1821.6362563122764</c:v>
                </c:pt>
                <c:pt idx="31">
                  <c:v>1803.8910747890131</c:v>
                </c:pt>
                <c:pt idx="32">
                  <c:v>1786.0384897713798</c:v>
                </c:pt>
                <c:pt idx="33">
                  <c:v>1768.0784764466127</c:v>
                </c:pt>
                <c:pt idx="34">
                  <c:v>1750.0111578884416</c:v>
                </c:pt>
                <c:pt idx="35">
                  <c:v>1731.8368096388649</c:v>
                </c:pt>
                <c:pt idx="36">
                  <c:v>1713.5558635204748</c:v>
                </c:pt>
                <c:pt idx="37">
                  <c:v>1695.169237623646</c:v>
                </c:pt>
                <c:pt idx="38">
                  <c:v>1676.6767028929016</c:v>
                </c:pt>
                <c:pt idx="39">
                  <c:v>1658.080154459331</c:v>
                </c:pt>
                <c:pt idx="40">
                  <c:v>1639.380340468748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3E-410E-B58E-7FE5401AFDE4}"/>
            </c:ext>
          </c:extLst>
        </c:ser>
        <c:ser>
          <c:idx val="2"/>
          <c:order val="2"/>
          <c:tx>
            <c:v>10% EGR</c:v>
          </c:tx>
          <c:spPr>
            <a:ln w="22225" cap="rnd">
              <a:solidFill>
                <a:schemeClr val="accent2">
                  <a:tint val="90000"/>
                </a:schemeClr>
              </a:solidFill>
            </a:ln>
            <a:effectLst>
              <a:glow rad="139700">
                <a:schemeClr val="accent2">
                  <a:tint val="9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'10%EGR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'10%EGR Ex'!$S$18:$S$58</c:f>
              <c:numCache>
                <c:formatCode>0.00</c:formatCode>
                <c:ptCount val="41"/>
                <c:pt idx="0">
                  <c:v>2226.6298257246003</c:v>
                </c:pt>
                <c:pt idx="1">
                  <c:v>2212.2076994957888</c:v>
                </c:pt>
                <c:pt idx="2">
                  <c:v>2197.7143092287665</c:v>
                </c:pt>
                <c:pt idx="3">
                  <c:v>2183.1482012374299</c:v>
                </c:pt>
                <c:pt idx="4">
                  <c:v>2168.5079255892883</c:v>
                </c:pt>
                <c:pt idx="5">
                  <c:v>2153.7920386336059</c:v>
                </c:pt>
                <c:pt idx="6">
                  <c:v>2138.999105684492</c:v>
                </c:pt>
                <c:pt idx="7">
                  <c:v>2124.127703866377</c:v>
                </c:pt>
                <c:pt idx="8">
                  <c:v>2109.1764251281779</c:v>
                </c:pt>
                <c:pt idx="9">
                  <c:v>2094.1438794322553</c:v>
                </c:pt>
                <c:pt idx="10">
                  <c:v>2079.0286981229774</c:v>
                </c:pt>
                <c:pt idx="11">
                  <c:v>2063.8295374787663</c:v>
                </c:pt>
                <c:pt idx="12">
                  <c:v>2048.545082450155</c:v>
                </c:pt>
                <c:pt idx="13">
                  <c:v>2033.1740505848079</c:v>
                </c:pt>
                <c:pt idx="14">
                  <c:v>2017.7151961386696</c:v>
                </c:pt>
                <c:pt idx="15">
                  <c:v>2002.167314370229</c:v>
                </c:pt>
                <c:pt idx="16">
                  <c:v>1986.5292460127364</c:v>
                </c:pt>
                <c:pt idx="17">
                  <c:v>1970.7998819155946</c:v>
                </c:pt>
                <c:pt idx="18">
                  <c:v>1954.9781678446086</c:v>
                </c:pt>
                <c:pt idx="19">
                  <c:v>1939.0631094278133</c:v>
                </c:pt>
                <c:pt idx="20">
                  <c:v>1923.0537772233642</c:v>
                </c:pt>
                <c:pt idx="21">
                  <c:v>1906.9493118940725</c:v>
                </c:pt>
                <c:pt idx="22">
                  <c:v>1890.7489294567533</c:v>
                </c:pt>
                <c:pt idx="23">
                  <c:v>1874.4519265764372</c:v>
                </c:pt>
                <c:pt idx="24">
                  <c:v>1858.0576858683439</c:v>
                </c:pt>
                <c:pt idx="25">
                  <c:v>1841.5656811653755</c:v>
                </c:pt>
                <c:pt idx="26">
                  <c:v>1824.9754827018992</c:v>
                </c:pt>
                <c:pt idx="27">
                  <c:v>1808.2867619890737</c:v>
                </c:pt>
                <c:pt idx="28">
                  <c:v>1791.4992957482839</c:v>
                </c:pt>
                <c:pt idx="29">
                  <c:v>1774.6129729014835</c:v>
                </c:pt>
                <c:pt idx="30">
                  <c:v>1757.6277978436042</c:v>
                </c:pt>
                <c:pt idx="31">
                  <c:v>1740.5438939926078</c:v>
                </c:pt>
                <c:pt idx="32">
                  <c:v>1723.3615071327515</c:v>
                </c:pt>
                <c:pt idx="33">
                  <c:v>1706.0810081898608</c:v>
                </c:pt>
                <c:pt idx="34">
                  <c:v>1688.7028953388624</c:v>
                </c:pt>
                <c:pt idx="35">
                  <c:v>1671.2277953530422</c:v>
                </c:pt>
                <c:pt idx="36">
                  <c:v>1653.6564640984841</c:v>
                </c:pt>
                <c:pt idx="37">
                  <c:v>1635.9897860850435</c:v>
                </c:pt>
                <c:pt idx="38">
                  <c:v>1618.2287729696518</c:v>
                </c:pt>
                <c:pt idx="39">
                  <c:v>1600.3745609276948</c:v>
                </c:pt>
                <c:pt idx="40">
                  <c:v>1582.4284068049603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23E-410E-B58E-7FE5401AFDE4}"/>
            </c:ext>
          </c:extLst>
        </c:ser>
        <c:ser>
          <c:idx val="3"/>
          <c:order val="3"/>
          <c:tx>
            <c:v>15% EGR</c:v>
          </c:tx>
          <c:spPr>
            <a:ln w="22225" cap="rnd">
              <a:solidFill>
                <a:schemeClr val="accent2">
                  <a:shade val="90000"/>
                </a:schemeClr>
              </a:solidFill>
            </a:ln>
            <a:effectLst>
              <a:glow rad="139700">
                <a:schemeClr val="accent2">
                  <a:shade val="9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'15%EGR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'15%EGR Ex'!$S$18:$S$58</c:f>
              <c:numCache>
                <c:formatCode>0.00</c:formatCode>
                <c:ptCount val="41"/>
                <c:pt idx="0">
                  <c:v>2151.459138397177</c:v>
                </c:pt>
                <c:pt idx="1">
                  <c:v>2137.5542840839817</c:v>
                </c:pt>
                <c:pt idx="2">
                  <c:v>2123.5771537705923</c:v>
                </c:pt>
                <c:pt idx="3">
                  <c:v>2109.526544551295</c:v>
                </c:pt>
                <c:pt idx="4">
                  <c:v>2095.401266031814</c:v>
                </c:pt>
                <c:pt idx="5">
                  <c:v>2081.2001428340955</c:v>
                </c:pt>
                <c:pt idx="6">
                  <c:v>2066.9220172351743</c:v>
                </c:pt>
                <c:pt idx="7">
                  <c:v>2052.5657519422193</c:v>
                </c:pt>
                <c:pt idx="8">
                  <c:v>2038.1302330052245</c:v>
                </c:pt>
                <c:pt idx="9">
                  <c:v>2023.6143728675329</c:v>
                </c:pt>
                <c:pt idx="10">
                  <c:v>2009.0171135531673</c:v>
                </c:pt>
                <c:pt idx="11">
                  <c:v>1994.3374299886034</c:v>
                </c:pt>
                <c:pt idx="12">
                  <c:v>1979.5743334549145</c:v>
                </c:pt>
                <c:pt idx="13">
                  <c:v>1964.7268751644233</c:v>
                </c:pt>
                <c:pt idx="14">
                  <c:v>1949.7941499539413</c:v>
                </c:pt>
                <c:pt idx="15">
                  <c:v>1934.7753000844807</c:v>
                </c:pt>
                <c:pt idx="16">
                  <c:v>1919.6696333677994</c:v>
                </c:pt>
                <c:pt idx="17">
                  <c:v>1904.4760559739527</c:v>
                </c:pt>
                <c:pt idx="18">
                  <c:v>1889.1942187905584</c:v>
                </c:pt>
                <c:pt idx="19">
                  <c:v>1873.8233791697483</c:v>
                </c:pt>
                <c:pt idx="20">
                  <c:v>1858.3629761722009</c:v>
                </c:pt>
                <c:pt idx="21">
                  <c:v>1842.8125204079013</c:v>
                </c:pt>
                <c:pt idx="22">
                  <c:v>1827.1715980600334</c:v>
                </c:pt>
                <c:pt idx="23">
                  <c:v>1811.4398748274757</c:v>
                </c:pt>
                <c:pt idx="24">
                  <c:v>1795.6170997455549</c:v>
                </c:pt>
                <c:pt idx="25">
                  <c:v>1779.7031088400811</c:v>
                </c:pt>
                <c:pt idx="26">
                  <c:v>1763.6978285769408</c:v>
                </c:pt>
                <c:pt idx="27">
                  <c:v>1747.6012786281947</c:v>
                </c:pt>
                <c:pt idx="28">
                  <c:v>1731.4135747470918</c:v>
                </c:pt>
                <c:pt idx="29">
                  <c:v>1715.1349327187449</c:v>
                </c:pt>
                <c:pt idx="30">
                  <c:v>1698.7656693660679</c:v>
                </c:pt>
                <c:pt idx="31">
                  <c:v>1682.3062040478897</c:v>
                </c:pt>
                <c:pt idx="32">
                  <c:v>1665.7570596243027</c:v>
                </c:pt>
                <c:pt idx="33">
                  <c:v>1649.1188627947474</c:v>
                </c:pt>
                <c:pt idx="34">
                  <c:v>1632.3923437363039</c:v>
                </c:pt>
                <c:pt idx="35">
                  <c:v>1615.5783349744984</c:v>
                </c:pt>
                <c:pt idx="36">
                  <c:v>1598.6777694281307</c:v>
                </c:pt>
                <c:pt idx="37">
                  <c:v>1581.6916775556751</c:v>
                </c:pt>
                <c:pt idx="38">
                  <c:v>1564.6211835517345</c:v>
                </c:pt>
                <c:pt idx="39">
                  <c:v>1547.467500534487</c:v>
                </c:pt>
                <c:pt idx="40">
                  <c:v>1530.2319246771935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23E-410E-B58E-7FE5401AFDE4}"/>
            </c:ext>
          </c:extLst>
        </c:ser>
        <c:ser>
          <c:idx val="4"/>
          <c:order val="4"/>
          <c:tx>
            <c:v>20% EGR</c:v>
          </c:tx>
          <c:spPr>
            <a:ln w="22225" cap="rnd">
              <a:solidFill>
                <a:schemeClr val="accent2">
                  <a:shade val="70000"/>
                </a:schemeClr>
              </a:solidFill>
            </a:ln>
            <a:effectLst>
              <a:glow rad="139700">
                <a:schemeClr val="accent2">
                  <a:shade val="7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'20%EGR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'20%EGR Ex'!$S$18:$S$58</c:f>
              <c:numCache>
                <c:formatCode>0.00</c:formatCode>
                <c:ptCount val="41"/>
                <c:pt idx="0">
                  <c:v>2082.0640542534129</c:v>
                </c:pt>
                <c:pt idx="1">
                  <c:v>2068.6213065855745</c:v>
                </c:pt>
                <c:pt idx="2">
                  <c:v>2055.1066838004144</c:v>
                </c:pt>
                <c:pt idx="3">
                  <c:v>2041.5192154015981</c:v>
                </c:pt>
                <c:pt idx="4">
                  <c:v>2027.8579500413689</c:v>
                </c:pt>
                <c:pt idx="5">
                  <c:v>2014.1219579122289</c:v>
                </c:pt>
                <c:pt idx="6">
                  <c:v>2000.3103332403093</c:v>
                </c:pt>
                <c:pt idx="7">
                  <c:v>1986.4221968784582</c:v>
                </c:pt>
                <c:pt idx="8">
                  <c:v>1972.4566989959669</c:v>
                </c:pt>
                <c:pt idx="9">
                  <c:v>1958.4130218606492</c:v>
                </c:pt>
                <c:pt idx="10">
                  <c:v>1944.2903827075977</c:v>
                </c:pt>
                <c:pt idx="11">
                  <c:v>1930.0880366874064</c:v>
                </c:pt>
                <c:pt idx="12">
                  <c:v>1915.8052798849694</c:v>
                </c:pt>
                <c:pt idx="13">
                  <c:v>1901.4414523983073</c:v>
                </c:pt>
                <c:pt idx="14">
                  <c:v>1886.9959414646394</c:v>
                </c:pt>
                <c:pt idx="15">
                  <c:v>1872.4681846194635</c:v>
                </c:pt>
                <c:pt idx="16">
                  <c:v>1857.8576728694138</c:v>
                </c:pt>
                <c:pt idx="17">
                  <c:v>1843.1639538659977</c:v>
                </c:pt>
                <c:pt idx="18">
                  <c:v>1828.3866350486164</c:v>
                </c:pt>
                <c:pt idx="19">
                  <c:v>1813.5253867414153</c:v>
                </c:pt>
                <c:pt idx="20">
                  <c:v>1798.5799451728485</c:v>
                </c:pt>
                <c:pt idx="21">
                  <c:v>1783.5501153891685</c:v>
                </c:pt>
                <c:pt idx="22">
                  <c:v>1768.4357740299397</c:v>
                </c:pt>
                <c:pt idx="23">
                  <c:v>1753.2368719307178</c:v>
                </c:pt>
                <c:pt idx="24">
                  <c:v>1737.953436515691</c:v>
                </c:pt>
                <c:pt idx="25">
                  <c:v>1722.5855739397446</c:v>
                </c:pt>
                <c:pt idx="26">
                  <c:v>1707.133455312865</c:v>
                </c:pt>
                <c:pt idx="27">
                  <c:v>1691.5973958141049</c:v>
                </c:pt>
                <c:pt idx="28">
                  <c:v>1675.9777003709128</c:v>
                </c:pt>
                <c:pt idx="29">
                  <c:v>1660.2748209080614</c:v>
                </c:pt>
                <c:pt idx="30">
                  <c:v>1644.4892778755955</c:v>
                </c:pt>
                <c:pt idx="31">
                  <c:v>1628.6216755898556</c:v>
                </c:pt>
                <c:pt idx="32">
                  <c:v>1612.6727013686282</c:v>
                </c:pt>
                <c:pt idx="33">
                  <c:v>1596.643124053882</c:v>
                </c:pt>
                <c:pt idx="34">
                  <c:v>1580.5337918716496</c:v>
                </c:pt>
                <c:pt idx="35">
                  <c:v>1564.3456295915953</c:v>
                </c:pt>
                <c:pt idx="36">
                  <c:v>1548.0794552020996</c:v>
                </c:pt>
                <c:pt idx="37">
                  <c:v>1531.7368742240212</c:v>
                </c:pt>
                <c:pt idx="38">
                  <c:v>1515.3184771635076</c:v>
                </c:pt>
                <c:pt idx="39">
                  <c:v>1498.8256308484126</c:v>
                </c:pt>
                <c:pt idx="40">
                  <c:v>1482.2595728507056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23E-410E-B58E-7FE5401AFDE4}"/>
            </c:ext>
          </c:extLst>
        </c:ser>
        <c:ser>
          <c:idx val="5"/>
          <c:order val="5"/>
          <c:tx>
            <c:v>25% EGR</c:v>
          </c:tx>
          <c:spPr>
            <a:ln w="22225" cap="rnd">
              <a:solidFill>
                <a:schemeClr val="accent2">
                  <a:shade val="50000"/>
                </a:schemeClr>
              </a:solidFill>
            </a:ln>
            <a:effectLst>
              <a:glow rad="139700">
                <a:schemeClr val="accent2">
                  <a:shade val="5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'25%EGR Ex'!$A$18:$A$58</c:f>
              <c:numCache>
                <c:formatCode>0.00</c:formatCode>
                <c:ptCount val="4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</c:numCache>
            </c:numRef>
          </c:cat>
          <c:val>
            <c:numRef>
              <c:f>'25%EGR Ex'!$S$18:$S$58</c:f>
              <c:numCache>
                <c:formatCode>0.00</c:formatCode>
                <c:ptCount val="41"/>
                <c:pt idx="0">
                  <c:v>2017.7249069538047</c:v>
                </c:pt>
                <c:pt idx="1">
                  <c:v>2004.7026639674002</c:v>
                </c:pt>
                <c:pt idx="2">
                  <c:v>1991.6099860424456</c:v>
                </c:pt>
                <c:pt idx="3">
                  <c:v>1978.4461135749223</c:v>
                </c:pt>
                <c:pt idx="4">
                  <c:v>1965.2103107876746</c:v>
                </c:pt>
                <c:pt idx="5">
                  <c:v>1951.9018679132814</c:v>
                </c:pt>
                <c:pt idx="6">
                  <c:v>1938.5201034419576</c:v>
                </c:pt>
                <c:pt idx="7">
                  <c:v>1925.0643664293541</c:v>
                </c:pt>
                <c:pt idx="8">
                  <c:v>1911.5340388578927</c:v>
                </c:pt>
                <c:pt idx="9">
                  <c:v>1897.9285380441825</c:v>
                </c:pt>
                <c:pt idx="10">
                  <c:v>1884.2473190836085</c:v>
                </c:pt>
                <c:pt idx="11">
                  <c:v>1870.4898773218658</c:v>
                </c:pt>
                <c:pt idx="12">
                  <c:v>1856.6557508416629</c:v>
                </c:pt>
                <c:pt idx="13">
                  <c:v>1842.7445229512714</c:v>
                </c:pt>
                <c:pt idx="14">
                  <c:v>1828.7558246599092</c:v>
                </c:pt>
                <c:pt idx="15">
                  <c:v>1814.6893371233084</c:v>
                </c:pt>
                <c:pt idx="16">
                  <c:v>1800.5447940408283</c:v>
                </c:pt>
                <c:pt idx="17">
                  <c:v>1786.3219839834935</c:v>
                </c:pt>
                <c:pt idx="18">
                  <c:v>1772.0207526333681</c:v>
                </c:pt>
                <c:pt idx="19">
                  <c:v>1757.641004905013</c:v>
                </c:pt>
                <c:pt idx="20">
                  <c:v>1743.1827069294879</c:v>
                </c:pt>
                <c:pt idx="21">
                  <c:v>1728.6458878696101</c:v>
                </c:pt>
                <c:pt idx="22">
                  <c:v>1714.0306415389177</c:v>
                </c:pt>
                <c:pt idx="23">
                  <c:v>1699.3371277937583</c:v>
                </c:pt>
                <c:pt idx="24">
                  <c:v>1684.5655736660849</c:v>
                </c:pt>
                <c:pt idx="25">
                  <c:v>1669.7162742084968</c:v>
                </c:pt>
                <c:pt idx="26">
                  <c:v>1654.789297662946</c:v>
                </c:pt>
                <c:pt idx="27">
                  <c:v>1639.785961746242</c:v>
                </c:pt>
                <c:pt idx="28">
                  <c:v>1624.7058813236508</c:v>
                </c:pt>
                <c:pt idx="29">
                  <c:v>1609.5499204451014</c:v>
                </c:pt>
                <c:pt idx="30">
                  <c:v>1594.3187144955291</c:v>
                </c:pt>
                <c:pt idx="31">
                  <c:v>1579.0129638783294</c:v>
                </c:pt>
                <c:pt idx="32">
                  <c:v>1563.6334318650845</c:v>
                </c:pt>
                <c:pt idx="33">
                  <c:v>1548.1809418898699</c:v>
                </c:pt>
                <c:pt idx="34">
                  <c:v>1532.6563742617222</c:v>
                </c:pt>
                <c:pt idx="35">
                  <c:v>1517.0606622657517</c:v>
                </c:pt>
                <c:pt idx="36">
                  <c:v>1501.3947225891095</c:v>
                </c:pt>
                <c:pt idx="37">
                  <c:v>1485.6597753616675</c:v>
                </c:pt>
                <c:pt idx="38">
                  <c:v>1469.8566878631175</c:v>
                </c:pt>
                <c:pt idx="39">
                  <c:v>1453.9866184373902</c:v>
                </c:pt>
                <c:pt idx="40">
                  <c:v>1438.0506840514768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23E-410E-B58E-7FE5401AFD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4591688"/>
        <c:axId val="804583160"/>
      </c:lineChart>
      <c:catAx>
        <c:axId val="8045916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Equivlence</a:t>
                </a:r>
                <a:r>
                  <a:rPr lang="en-GB" baseline="0"/>
                  <a:t> Ratio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4583160"/>
        <c:crosses val="autoZero"/>
        <c:auto val="1"/>
        <c:lblAlgn val="ctr"/>
        <c:lblOffset val="100"/>
        <c:noMultiLvlLbl val="0"/>
      </c:catAx>
      <c:valAx>
        <c:axId val="804583160"/>
        <c:scaling>
          <c:orientation val="minMax"/>
          <c:min val="14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Flame</a:t>
                </a:r>
                <a:r>
                  <a:rPr lang="en-GB" baseline="0"/>
                  <a:t> Temperature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4591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2427320269289384"/>
          <c:y val="9.8492399057953983E-2"/>
          <c:w val="0.1347850106570809"/>
          <c:h val="0.3237204524942695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CO2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numFmt formatCode="#,##0.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Enthalpies!$A$5:$A$72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Enthalpies!$C$5:$C$72</c:f>
              <c:numCache>
                <c:formatCode>General</c:formatCode>
                <c:ptCount val="68"/>
                <c:pt idx="0">
                  <c:v>3.42</c:v>
                </c:pt>
                <c:pt idx="1">
                  <c:v>1.74</c:v>
                </c:pt>
                <c:pt idx="2">
                  <c:v>0</c:v>
                </c:pt>
                <c:pt idx="3">
                  <c:v>7.0000000000000007E-2</c:v>
                </c:pt>
                <c:pt idx="4">
                  <c:v>1.99</c:v>
                </c:pt>
                <c:pt idx="5">
                  <c:v>4</c:v>
                </c:pt>
                <c:pt idx="6">
                  <c:v>6.11</c:v>
                </c:pt>
                <c:pt idx="7">
                  <c:v>8.3000000000000007</c:v>
                </c:pt>
                <c:pt idx="8">
                  <c:v>10.56</c:v>
                </c:pt>
                <c:pt idx="9">
                  <c:v>12.9</c:v>
                </c:pt>
                <c:pt idx="10">
                  <c:v>15.29</c:v>
                </c:pt>
                <c:pt idx="11">
                  <c:v>17.75</c:v>
                </c:pt>
                <c:pt idx="12">
                  <c:v>20.25</c:v>
                </c:pt>
                <c:pt idx="13">
                  <c:v>22.81</c:v>
                </c:pt>
                <c:pt idx="14">
                  <c:v>25.41</c:v>
                </c:pt>
                <c:pt idx="15">
                  <c:v>28.05</c:v>
                </c:pt>
                <c:pt idx="16">
                  <c:v>30.72</c:v>
                </c:pt>
                <c:pt idx="17">
                  <c:v>33.42</c:v>
                </c:pt>
                <c:pt idx="18">
                  <c:v>36.15</c:v>
                </c:pt>
                <c:pt idx="19">
                  <c:v>38.909999999999997</c:v>
                </c:pt>
                <c:pt idx="20">
                  <c:v>41.69</c:v>
                </c:pt>
                <c:pt idx="21">
                  <c:v>44.49</c:v>
                </c:pt>
                <c:pt idx="22">
                  <c:v>47.31</c:v>
                </c:pt>
                <c:pt idx="23">
                  <c:v>50.15</c:v>
                </c:pt>
                <c:pt idx="24">
                  <c:v>53</c:v>
                </c:pt>
                <c:pt idx="25">
                  <c:v>55.88</c:v>
                </c:pt>
                <c:pt idx="26">
                  <c:v>58.77</c:v>
                </c:pt>
                <c:pt idx="27">
                  <c:v>61.68</c:v>
                </c:pt>
                <c:pt idx="28">
                  <c:v>64.599999999999994</c:v>
                </c:pt>
                <c:pt idx="29">
                  <c:v>67.540000000000006</c:v>
                </c:pt>
                <c:pt idx="30">
                  <c:v>70.48</c:v>
                </c:pt>
                <c:pt idx="31">
                  <c:v>73.44</c:v>
                </c:pt>
                <c:pt idx="32">
                  <c:v>76.41</c:v>
                </c:pt>
                <c:pt idx="33">
                  <c:v>79.400000000000006</c:v>
                </c:pt>
                <c:pt idx="34">
                  <c:v>82.39</c:v>
                </c:pt>
                <c:pt idx="35">
                  <c:v>85.39</c:v>
                </c:pt>
                <c:pt idx="36">
                  <c:v>88.4</c:v>
                </c:pt>
                <c:pt idx="37">
                  <c:v>91.42</c:v>
                </c:pt>
                <c:pt idx="38">
                  <c:v>94.44</c:v>
                </c:pt>
                <c:pt idx="39">
                  <c:v>97.47</c:v>
                </c:pt>
                <c:pt idx="40">
                  <c:v>100.51</c:v>
                </c:pt>
                <c:pt idx="41">
                  <c:v>103.56</c:v>
                </c:pt>
                <c:pt idx="42">
                  <c:v>106.61</c:v>
                </c:pt>
                <c:pt idx="43">
                  <c:v>109.66</c:v>
                </c:pt>
                <c:pt idx="44">
                  <c:v>112.73</c:v>
                </c:pt>
                <c:pt idx="45">
                  <c:v>115.79</c:v>
                </c:pt>
                <c:pt idx="46">
                  <c:v>118.86</c:v>
                </c:pt>
                <c:pt idx="47">
                  <c:v>121.94</c:v>
                </c:pt>
                <c:pt idx="48">
                  <c:v>125.02</c:v>
                </c:pt>
                <c:pt idx="49">
                  <c:v>128.1</c:v>
                </c:pt>
                <c:pt idx="50">
                  <c:v>131.19</c:v>
                </c:pt>
                <c:pt idx="51">
                  <c:v>134.28</c:v>
                </c:pt>
                <c:pt idx="52">
                  <c:v>137.37</c:v>
                </c:pt>
                <c:pt idx="53">
                  <c:v>140.47</c:v>
                </c:pt>
                <c:pt idx="54">
                  <c:v>143.57</c:v>
                </c:pt>
                <c:pt idx="55">
                  <c:v>146.66999999999999</c:v>
                </c:pt>
                <c:pt idx="56">
                  <c:v>149.78</c:v>
                </c:pt>
                <c:pt idx="57">
                  <c:v>152.88</c:v>
                </c:pt>
                <c:pt idx="58">
                  <c:v>155.99</c:v>
                </c:pt>
                <c:pt idx="59">
                  <c:v>159.11000000000001</c:v>
                </c:pt>
                <c:pt idx="60">
                  <c:v>162.22</c:v>
                </c:pt>
                <c:pt idx="61">
                  <c:v>165.34</c:v>
                </c:pt>
                <c:pt idx="62">
                  <c:v>168.46</c:v>
                </c:pt>
                <c:pt idx="63">
                  <c:v>171.59</c:v>
                </c:pt>
                <c:pt idx="64">
                  <c:v>174.72</c:v>
                </c:pt>
                <c:pt idx="65">
                  <c:v>177.84</c:v>
                </c:pt>
                <c:pt idx="66">
                  <c:v>180.98</c:v>
                </c:pt>
                <c:pt idx="67">
                  <c:v>184.11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1FA-4A50-9FFD-0B169452A7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9399064"/>
        <c:axId val="363449392"/>
      </c:scatterChart>
      <c:valAx>
        <c:axId val="369399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3449392"/>
        <c:crosses val="autoZero"/>
        <c:crossBetween val="midCat"/>
      </c:valAx>
      <c:valAx>
        <c:axId val="36344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399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H20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Pt>
            <c:idx val="26"/>
            <c:marker>
              <c:symbol val="none"/>
            </c:marker>
            <c:bubble3D val="0"/>
            <c:spPr>
              <a:ln w="19050" cap="rnd">
                <a:solidFill>
                  <a:schemeClr val="accent1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1CA0-4E0F-8D18-A75A36EE82FD}"/>
              </c:ext>
            </c:extLst>
          </c:dPt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7.2066272965879294E-2"/>
                  <c:y val="-4.6712962962962963E-2"/>
                </c:manualLayout>
              </c:layout>
              <c:numFmt formatCode="#,##0.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Enthalpies!$G$5:$G$72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Enthalpies!$I$5:$I$72</c:f>
              <c:numCache>
                <c:formatCode>General</c:formatCode>
                <c:ptCount val="68"/>
                <c:pt idx="0">
                  <c:v>3.23</c:v>
                </c:pt>
                <c:pt idx="1">
                  <c:v>1.6</c:v>
                </c:pt>
                <c:pt idx="2">
                  <c:v>0</c:v>
                </c:pt>
                <c:pt idx="3">
                  <c:v>0.06</c:v>
                </c:pt>
                <c:pt idx="4">
                  <c:v>1.75</c:v>
                </c:pt>
                <c:pt idx="5">
                  <c:v>3.46</c:v>
                </c:pt>
                <c:pt idx="6">
                  <c:v>5.19</c:v>
                </c:pt>
                <c:pt idx="7">
                  <c:v>6.95</c:v>
                </c:pt>
                <c:pt idx="8">
                  <c:v>8.73</c:v>
                </c:pt>
                <c:pt idx="9">
                  <c:v>10.53</c:v>
                </c:pt>
                <c:pt idx="10">
                  <c:v>12.35</c:v>
                </c:pt>
                <c:pt idx="11">
                  <c:v>14.21</c:v>
                </c:pt>
                <c:pt idx="12">
                  <c:v>16.09</c:v>
                </c:pt>
                <c:pt idx="13">
                  <c:v>18</c:v>
                </c:pt>
                <c:pt idx="14">
                  <c:v>19.95</c:v>
                </c:pt>
                <c:pt idx="15">
                  <c:v>21.93</c:v>
                </c:pt>
                <c:pt idx="16">
                  <c:v>23.94</c:v>
                </c:pt>
                <c:pt idx="17">
                  <c:v>25.99</c:v>
                </c:pt>
                <c:pt idx="18">
                  <c:v>28.07</c:v>
                </c:pt>
                <c:pt idx="19">
                  <c:v>30.19</c:v>
                </c:pt>
                <c:pt idx="20">
                  <c:v>32.340000000000003</c:v>
                </c:pt>
                <c:pt idx="21">
                  <c:v>34.520000000000003</c:v>
                </c:pt>
                <c:pt idx="22">
                  <c:v>36.72</c:v>
                </c:pt>
                <c:pt idx="23">
                  <c:v>38.96</c:v>
                </c:pt>
                <c:pt idx="24">
                  <c:v>41.23</c:v>
                </c:pt>
                <c:pt idx="25">
                  <c:v>43.52</c:v>
                </c:pt>
                <c:pt idx="26">
                  <c:v>45.84</c:v>
                </c:pt>
                <c:pt idx="27">
                  <c:v>48.18</c:v>
                </c:pt>
                <c:pt idx="28">
                  <c:v>50.55</c:v>
                </c:pt>
                <c:pt idx="29">
                  <c:v>52.94</c:v>
                </c:pt>
                <c:pt idx="30">
                  <c:v>55.35</c:v>
                </c:pt>
                <c:pt idx="31">
                  <c:v>57.78</c:v>
                </c:pt>
                <c:pt idx="32">
                  <c:v>60.24</c:v>
                </c:pt>
                <c:pt idx="33">
                  <c:v>62.71</c:v>
                </c:pt>
                <c:pt idx="34">
                  <c:v>65.209999999999994</c:v>
                </c:pt>
                <c:pt idx="35">
                  <c:v>67.72</c:v>
                </c:pt>
                <c:pt idx="36">
                  <c:v>70.25</c:v>
                </c:pt>
                <c:pt idx="37">
                  <c:v>72.8</c:v>
                </c:pt>
                <c:pt idx="38">
                  <c:v>75.37</c:v>
                </c:pt>
                <c:pt idx="39">
                  <c:v>77.95</c:v>
                </c:pt>
                <c:pt idx="40">
                  <c:v>80.540000000000006</c:v>
                </c:pt>
                <c:pt idx="41">
                  <c:v>83.16</c:v>
                </c:pt>
                <c:pt idx="42">
                  <c:v>85.78</c:v>
                </c:pt>
                <c:pt idx="43">
                  <c:v>88.42</c:v>
                </c:pt>
                <c:pt idx="44">
                  <c:v>91.07</c:v>
                </c:pt>
                <c:pt idx="45">
                  <c:v>93.74</c:v>
                </c:pt>
                <c:pt idx="46">
                  <c:v>96.42</c:v>
                </c:pt>
                <c:pt idx="47">
                  <c:v>99.11</c:v>
                </c:pt>
                <c:pt idx="48">
                  <c:v>101.81</c:v>
                </c:pt>
                <c:pt idx="49">
                  <c:v>104.52</c:v>
                </c:pt>
                <c:pt idx="50">
                  <c:v>107.24</c:v>
                </c:pt>
                <c:pt idx="51">
                  <c:v>109.97</c:v>
                </c:pt>
                <c:pt idx="52">
                  <c:v>112.72</c:v>
                </c:pt>
                <c:pt idx="53">
                  <c:v>115.47</c:v>
                </c:pt>
                <c:pt idx="54">
                  <c:v>118.23</c:v>
                </c:pt>
                <c:pt idx="55">
                  <c:v>120.99</c:v>
                </c:pt>
                <c:pt idx="56">
                  <c:v>123.77</c:v>
                </c:pt>
                <c:pt idx="57">
                  <c:v>126.56</c:v>
                </c:pt>
                <c:pt idx="58">
                  <c:v>129.35</c:v>
                </c:pt>
                <c:pt idx="59">
                  <c:v>132.15</c:v>
                </c:pt>
                <c:pt idx="60">
                  <c:v>134.96</c:v>
                </c:pt>
                <c:pt idx="61">
                  <c:v>137.77000000000001</c:v>
                </c:pt>
                <c:pt idx="62">
                  <c:v>140.59</c:v>
                </c:pt>
                <c:pt idx="63">
                  <c:v>143.41999999999999</c:v>
                </c:pt>
                <c:pt idx="64">
                  <c:v>146.25</c:v>
                </c:pt>
                <c:pt idx="65">
                  <c:v>149.09</c:v>
                </c:pt>
                <c:pt idx="66">
                  <c:v>151.94</c:v>
                </c:pt>
                <c:pt idx="67">
                  <c:v>154.79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CA0-4E0F-8D18-A75A36EE82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9399064"/>
        <c:axId val="485898256"/>
      </c:scatterChart>
      <c:valAx>
        <c:axId val="369399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898256"/>
        <c:crosses val="autoZero"/>
        <c:crossBetween val="midCat"/>
      </c:valAx>
      <c:valAx>
        <c:axId val="485898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399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N2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5.7260498687664044E-2"/>
                  <c:y val="-2.3564814814814816E-2"/>
                </c:manualLayout>
              </c:layout>
              <c:numFmt formatCode="#,##0.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Enthalpies!$M$5:$M$72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Enthalpies!$O$5:$O$72</c:f>
              <c:numCache>
                <c:formatCode>General</c:formatCode>
                <c:ptCount val="68"/>
                <c:pt idx="0">
                  <c:v>2.84</c:v>
                </c:pt>
                <c:pt idx="1">
                  <c:v>1.4</c:v>
                </c:pt>
                <c:pt idx="2">
                  <c:v>0</c:v>
                </c:pt>
                <c:pt idx="3">
                  <c:v>0.05</c:v>
                </c:pt>
                <c:pt idx="4">
                  <c:v>1.51</c:v>
                </c:pt>
                <c:pt idx="5">
                  <c:v>2.97</c:v>
                </c:pt>
                <c:pt idx="6">
                  <c:v>4.4400000000000004</c:v>
                </c:pt>
                <c:pt idx="7">
                  <c:v>5.92</c:v>
                </c:pt>
                <c:pt idx="8">
                  <c:v>7.41</c:v>
                </c:pt>
                <c:pt idx="9">
                  <c:v>8.9</c:v>
                </c:pt>
                <c:pt idx="10">
                  <c:v>10.42</c:v>
                </c:pt>
                <c:pt idx="11">
                  <c:v>11.94</c:v>
                </c:pt>
                <c:pt idx="12">
                  <c:v>13.48</c:v>
                </c:pt>
                <c:pt idx="13">
                  <c:v>15.04</c:v>
                </c:pt>
                <c:pt idx="14">
                  <c:v>16.62</c:v>
                </c:pt>
                <c:pt idx="15">
                  <c:v>18.22</c:v>
                </c:pt>
                <c:pt idx="16">
                  <c:v>19.84</c:v>
                </c:pt>
                <c:pt idx="17">
                  <c:v>21.47</c:v>
                </c:pt>
                <c:pt idx="18">
                  <c:v>23.11</c:v>
                </c:pt>
                <c:pt idx="19">
                  <c:v>24.77</c:v>
                </c:pt>
                <c:pt idx="20">
                  <c:v>26.44</c:v>
                </c:pt>
                <c:pt idx="21">
                  <c:v>28.12</c:v>
                </c:pt>
                <c:pt idx="22">
                  <c:v>29.81</c:v>
                </c:pt>
                <c:pt idx="23">
                  <c:v>31.51</c:v>
                </c:pt>
                <c:pt idx="24">
                  <c:v>33.22</c:v>
                </c:pt>
                <c:pt idx="25">
                  <c:v>34.94</c:v>
                </c:pt>
                <c:pt idx="26">
                  <c:v>36.67</c:v>
                </c:pt>
                <c:pt idx="27">
                  <c:v>38.4</c:v>
                </c:pt>
                <c:pt idx="28">
                  <c:v>40.15</c:v>
                </c:pt>
                <c:pt idx="29">
                  <c:v>41.9</c:v>
                </c:pt>
                <c:pt idx="30">
                  <c:v>43.66</c:v>
                </c:pt>
                <c:pt idx="31">
                  <c:v>45.42</c:v>
                </c:pt>
                <c:pt idx="32">
                  <c:v>47.19</c:v>
                </c:pt>
                <c:pt idx="33">
                  <c:v>48.97</c:v>
                </c:pt>
                <c:pt idx="34">
                  <c:v>50.75</c:v>
                </c:pt>
                <c:pt idx="35">
                  <c:v>52.54</c:v>
                </c:pt>
                <c:pt idx="36">
                  <c:v>54.33</c:v>
                </c:pt>
                <c:pt idx="37">
                  <c:v>56.13</c:v>
                </c:pt>
                <c:pt idx="38">
                  <c:v>57.93</c:v>
                </c:pt>
                <c:pt idx="39">
                  <c:v>59.73</c:v>
                </c:pt>
                <c:pt idx="40">
                  <c:v>61.54</c:v>
                </c:pt>
                <c:pt idx="41">
                  <c:v>63.36</c:v>
                </c:pt>
                <c:pt idx="42">
                  <c:v>65.17</c:v>
                </c:pt>
                <c:pt idx="43">
                  <c:v>66.989999999999995</c:v>
                </c:pt>
                <c:pt idx="44">
                  <c:v>68.819999999999993</c:v>
                </c:pt>
                <c:pt idx="45">
                  <c:v>70.64</c:v>
                </c:pt>
                <c:pt idx="46">
                  <c:v>72.47</c:v>
                </c:pt>
                <c:pt idx="47">
                  <c:v>74.3</c:v>
                </c:pt>
                <c:pt idx="48">
                  <c:v>76.13</c:v>
                </c:pt>
                <c:pt idx="49">
                  <c:v>77.97</c:v>
                </c:pt>
                <c:pt idx="50">
                  <c:v>79.81</c:v>
                </c:pt>
                <c:pt idx="51">
                  <c:v>81.650000000000006</c:v>
                </c:pt>
                <c:pt idx="52">
                  <c:v>83.49</c:v>
                </c:pt>
                <c:pt idx="53">
                  <c:v>85.33</c:v>
                </c:pt>
                <c:pt idx="54">
                  <c:v>87.18</c:v>
                </c:pt>
                <c:pt idx="55">
                  <c:v>89.03</c:v>
                </c:pt>
                <c:pt idx="56">
                  <c:v>90.88</c:v>
                </c:pt>
                <c:pt idx="57">
                  <c:v>92.73</c:v>
                </c:pt>
                <c:pt idx="58">
                  <c:v>94.58</c:v>
                </c:pt>
                <c:pt idx="59">
                  <c:v>96.43</c:v>
                </c:pt>
                <c:pt idx="60">
                  <c:v>98.29</c:v>
                </c:pt>
                <c:pt idx="61">
                  <c:v>100.14</c:v>
                </c:pt>
                <c:pt idx="62">
                  <c:v>102</c:v>
                </c:pt>
                <c:pt idx="63">
                  <c:v>103.86</c:v>
                </c:pt>
                <c:pt idx="64">
                  <c:v>105.72</c:v>
                </c:pt>
                <c:pt idx="65">
                  <c:v>107.58</c:v>
                </c:pt>
                <c:pt idx="66">
                  <c:v>109.45</c:v>
                </c:pt>
                <c:pt idx="67">
                  <c:v>111.31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D8B-4F3F-991C-B5D68B274E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8237832"/>
        <c:axId val="638243736"/>
      </c:scatterChart>
      <c:valAx>
        <c:axId val="638237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243736"/>
        <c:crosses val="autoZero"/>
        <c:crossBetween val="midCat"/>
      </c:valAx>
      <c:valAx>
        <c:axId val="638243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237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O2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7.948272090988627E-2"/>
                  <c:y val="-4.3122630504520268E-2"/>
                </c:manualLayout>
              </c:layout>
              <c:numFmt formatCode="#,##0.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Enthalpies!$S$5:$S$72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Enthalpies!$U$5:$U$72</c:f>
              <c:numCache>
                <c:formatCode>General</c:formatCode>
                <c:ptCount val="68"/>
                <c:pt idx="0">
                  <c:v>2.84</c:v>
                </c:pt>
                <c:pt idx="1">
                  <c:v>1.4</c:v>
                </c:pt>
                <c:pt idx="2">
                  <c:v>0</c:v>
                </c:pt>
                <c:pt idx="3">
                  <c:v>0.05</c:v>
                </c:pt>
                <c:pt idx="4">
                  <c:v>1.53</c:v>
                </c:pt>
                <c:pt idx="5">
                  <c:v>3.03</c:v>
                </c:pt>
                <c:pt idx="6">
                  <c:v>4.55</c:v>
                </c:pt>
                <c:pt idx="7">
                  <c:v>6.1</c:v>
                </c:pt>
                <c:pt idx="8">
                  <c:v>7.66</c:v>
                </c:pt>
                <c:pt idx="9">
                  <c:v>9.25</c:v>
                </c:pt>
                <c:pt idx="10">
                  <c:v>10.87</c:v>
                </c:pt>
                <c:pt idx="11">
                  <c:v>12.5</c:v>
                </c:pt>
                <c:pt idx="12">
                  <c:v>14.16</c:v>
                </c:pt>
                <c:pt idx="13">
                  <c:v>15.84</c:v>
                </c:pt>
                <c:pt idx="14">
                  <c:v>17.53</c:v>
                </c:pt>
                <c:pt idx="15">
                  <c:v>19.25</c:v>
                </c:pt>
                <c:pt idx="16">
                  <c:v>20.98</c:v>
                </c:pt>
                <c:pt idx="17">
                  <c:v>22.72</c:v>
                </c:pt>
                <c:pt idx="18">
                  <c:v>24.47</c:v>
                </c:pt>
                <c:pt idx="19">
                  <c:v>26.23</c:v>
                </c:pt>
                <c:pt idx="20">
                  <c:v>28</c:v>
                </c:pt>
                <c:pt idx="21">
                  <c:v>29.77</c:v>
                </c:pt>
                <c:pt idx="22">
                  <c:v>31.56</c:v>
                </c:pt>
                <c:pt idx="23">
                  <c:v>33.35</c:v>
                </c:pt>
                <c:pt idx="24">
                  <c:v>35.15</c:v>
                </c:pt>
                <c:pt idx="25">
                  <c:v>36.950000000000003</c:v>
                </c:pt>
                <c:pt idx="26">
                  <c:v>38.770000000000003</c:v>
                </c:pt>
                <c:pt idx="27">
                  <c:v>40.590000000000003</c:v>
                </c:pt>
                <c:pt idx="28">
                  <c:v>42.42</c:v>
                </c:pt>
                <c:pt idx="29">
                  <c:v>44.25</c:v>
                </c:pt>
                <c:pt idx="30">
                  <c:v>46.09</c:v>
                </c:pt>
                <c:pt idx="31">
                  <c:v>47.94</c:v>
                </c:pt>
                <c:pt idx="32">
                  <c:v>49.8</c:v>
                </c:pt>
                <c:pt idx="33">
                  <c:v>51.66</c:v>
                </c:pt>
                <c:pt idx="34">
                  <c:v>53.53</c:v>
                </c:pt>
                <c:pt idx="35">
                  <c:v>55.4</c:v>
                </c:pt>
                <c:pt idx="36">
                  <c:v>57.28</c:v>
                </c:pt>
                <c:pt idx="37">
                  <c:v>59.17</c:v>
                </c:pt>
                <c:pt idx="38">
                  <c:v>61.06</c:v>
                </c:pt>
                <c:pt idx="39">
                  <c:v>62.96</c:v>
                </c:pt>
                <c:pt idx="40">
                  <c:v>64.86</c:v>
                </c:pt>
                <c:pt idx="41">
                  <c:v>66.77</c:v>
                </c:pt>
                <c:pt idx="42">
                  <c:v>68.69</c:v>
                </c:pt>
                <c:pt idx="43">
                  <c:v>70.61</c:v>
                </c:pt>
                <c:pt idx="44">
                  <c:v>72.53</c:v>
                </c:pt>
                <c:pt idx="45">
                  <c:v>74.459999999999994</c:v>
                </c:pt>
                <c:pt idx="46">
                  <c:v>76.400000000000006</c:v>
                </c:pt>
                <c:pt idx="47">
                  <c:v>78.34</c:v>
                </c:pt>
                <c:pt idx="48">
                  <c:v>80.290000000000006</c:v>
                </c:pt>
                <c:pt idx="49">
                  <c:v>82.24</c:v>
                </c:pt>
                <c:pt idx="50">
                  <c:v>84.2</c:v>
                </c:pt>
                <c:pt idx="51">
                  <c:v>86.16</c:v>
                </c:pt>
                <c:pt idx="52">
                  <c:v>88.13</c:v>
                </c:pt>
                <c:pt idx="53">
                  <c:v>90.1</c:v>
                </c:pt>
                <c:pt idx="54">
                  <c:v>92.07</c:v>
                </c:pt>
                <c:pt idx="55">
                  <c:v>94.06</c:v>
                </c:pt>
                <c:pt idx="56">
                  <c:v>96.04</c:v>
                </c:pt>
                <c:pt idx="57">
                  <c:v>98.03</c:v>
                </c:pt>
                <c:pt idx="58">
                  <c:v>100.03</c:v>
                </c:pt>
                <c:pt idx="59">
                  <c:v>102.02</c:v>
                </c:pt>
                <c:pt idx="60">
                  <c:v>104.03</c:v>
                </c:pt>
                <c:pt idx="61">
                  <c:v>106.03</c:v>
                </c:pt>
                <c:pt idx="62">
                  <c:v>108.05</c:v>
                </c:pt>
                <c:pt idx="63">
                  <c:v>110.06</c:v>
                </c:pt>
                <c:pt idx="64">
                  <c:v>112.08</c:v>
                </c:pt>
                <c:pt idx="65">
                  <c:v>114.11</c:v>
                </c:pt>
                <c:pt idx="66">
                  <c:v>116.13</c:v>
                </c:pt>
                <c:pt idx="67">
                  <c:v>118.17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CF-4C81-95BF-AE1B666155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7200776"/>
        <c:axId val="607201104"/>
      </c:scatterChart>
      <c:valAx>
        <c:axId val="607200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201104"/>
        <c:crosses val="autoZero"/>
        <c:crossBetween val="midCat"/>
      </c:valAx>
      <c:valAx>
        <c:axId val="607201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200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NOx PPM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20"/>
      <c:rotY val="150"/>
      <c:rAngAx val="0"/>
      <c:perspective val="10"/>
    </c:view3D>
    <c:floor>
      <c:thickness val="0"/>
      <c:spPr>
        <a:noFill/>
        <a:ln w="6350" cap="flat" cmpd="sng" algn="ctr">
          <a:noFill/>
          <a:prstDash val="solid"/>
          <a:round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7.7267678335741399E-2"/>
          <c:y val="0.11881100962230882"/>
          <c:w val="0.8610256660342247"/>
          <c:h val="0.73360135255625925"/>
        </c:manualLayout>
      </c:layout>
      <c:surface3DChart>
        <c:wireframe val="0"/>
        <c:ser>
          <c:idx val="0"/>
          <c:order val="0"/>
          <c:tx>
            <c:v>0% EGR</c:v>
          </c:tx>
          <c:spPr>
            <a:solidFill>
              <a:schemeClr val="accent6">
                <a:tint val="54000"/>
              </a:schemeClr>
            </a:solidFill>
            <a:ln/>
            <a:effectLst/>
            <a:sp3d/>
          </c:spPr>
          <c:cat>
            <c:numRef>
              <c:f>'0% EGR'!$A$18:$A$34</c:f>
              <c:numCache>
                <c:formatCode>0.00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cat>
          <c:val>
            <c:numRef>
              <c:f>'0% EGR'!$V$18:$V$34</c:f>
              <c:numCache>
                <c:formatCode>General</c:formatCode>
                <c:ptCount val="17"/>
                <c:pt idx="0">
                  <c:v>0</c:v>
                </c:pt>
                <c:pt idx="1">
                  <c:v>20157.031905228396</c:v>
                </c:pt>
                <c:pt idx="2">
                  <c:v>24320.996003758402</c:v>
                </c:pt>
                <c:pt idx="3">
                  <c:v>25342.936998182642</c:v>
                </c:pt>
                <c:pt idx="4">
                  <c:v>24826.020357148402</c:v>
                </c:pt>
                <c:pt idx="5">
                  <c:v>23477.551172866297</c:v>
                </c:pt>
                <c:pt idx="6">
                  <c:v>21687.079358801937</c:v>
                </c:pt>
                <c:pt idx="7">
                  <c:v>19690.418548724072</c:v>
                </c:pt>
                <c:pt idx="8">
                  <c:v>17636.319091804024</c:v>
                </c:pt>
                <c:pt idx="9">
                  <c:v>15619.578414859658</c:v>
                </c:pt>
                <c:pt idx="10">
                  <c:v>13699.708127371232</c:v>
                </c:pt>
                <c:pt idx="11">
                  <c:v>6321.7331226867373</c:v>
                </c:pt>
                <c:pt idx="12">
                  <c:v>2468.839702402985</c:v>
                </c:pt>
                <c:pt idx="13">
                  <c:v>820.57227242749263</c:v>
                </c:pt>
                <c:pt idx="14">
                  <c:v>228.89058179762122</c:v>
                </c:pt>
                <c:pt idx="15">
                  <c:v>52.23225923168242</c:v>
                </c:pt>
                <c:pt idx="16">
                  <c:v>9.4105304656299129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51-4AB8-B57C-BAD6A6384B47}"/>
            </c:ext>
          </c:extLst>
        </c:ser>
        <c:ser>
          <c:idx val="1"/>
          <c:order val="1"/>
          <c:tx>
            <c:v>5% EGR</c:v>
          </c:tx>
          <c:spPr>
            <a:solidFill>
              <a:schemeClr val="accent6">
                <a:tint val="77000"/>
              </a:schemeClr>
            </a:solidFill>
            <a:ln/>
            <a:effectLst/>
            <a:sp3d/>
          </c:spPr>
          <c:cat>
            <c:numRef>
              <c:f>'5% EGR'!$A$18:$A$34</c:f>
              <c:numCache>
                <c:formatCode>0.00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cat>
          <c:val>
            <c:numRef>
              <c:f>'5% EGR'!$V$18:$V$34</c:f>
              <c:numCache>
                <c:formatCode>General</c:formatCode>
                <c:ptCount val="17"/>
                <c:pt idx="0">
                  <c:v>0</c:v>
                </c:pt>
                <c:pt idx="1">
                  <c:v>8153.0930792606814</c:v>
                </c:pt>
                <c:pt idx="2">
                  <c:v>9788.4947998165535</c:v>
                </c:pt>
                <c:pt idx="3">
                  <c:v>10147.526509794508</c:v>
                </c:pt>
                <c:pt idx="4">
                  <c:v>9887.9778526143382</c:v>
                </c:pt>
                <c:pt idx="5">
                  <c:v>9299.877218392443</c:v>
                </c:pt>
                <c:pt idx="6">
                  <c:v>8542.3078346681286</c:v>
                </c:pt>
                <c:pt idx="7">
                  <c:v>7710.8589898383716</c:v>
                </c:pt>
                <c:pt idx="8">
                  <c:v>6865.1802955006769</c:v>
                </c:pt>
                <c:pt idx="9">
                  <c:v>6042.6979892299778</c:v>
                </c:pt>
                <c:pt idx="10">
                  <c:v>5266.3556857781623</c:v>
                </c:pt>
                <c:pt idx="11">
                  <c:v>2347.3281777155244</c:v>
                </c:pt>
                <c:pt idx="12">
                  <c:v>881.02136595739989</c:v>
                </c:pt>
                <c:pt idx="13">
                  <c:v>279.95320887581619</c:v>
                </c:pt>
                <c:pt idx="14">
                  <c:v>74.263057413451293</c:v>
                </c:pt>
                <c:pt idx="15">
                  <c:v>16.034588608702446</c:v>
                </c:pt>
                <c:pt idx="16">
                  <c:v>2.7210931052817129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B1-4F4B-9A80-7D7B66A049AA}"/>
            </c:ext>
          </c:extLst>
        </c:ser>
        <c:ser>
          <c:idx val="2"/>
          <c:order val="2"/>
          <c:tx>
            <c:v>10% EGR</c:v>
          </c:tx>
          <c:spPr>
            <a:solidFill>
              <a:schemeClr val="accent6"/>
            </a:solidFill>
            <a:ln/>
            <a:effectLst/>
            <a:sp3d/>
          </c:spPr>
          <c:cat>
            <c:numRef>
              <c:f>'10% EGR'!$A$18:$A$34</c:f>
              <c:numCache>
                <c:formatCode>0.00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cat>
          <c:val>
            <c:numRef>
              <c:f>'10% EGR'!$V$18:$V$34</c:f>
              <c:numCache>
                <c:formatCode>General</c:formatCode>
                <c:ptCount val="17"/>
                <c:pt idx="0">
                  <c:v>0</c:v>
                </c:pt>
                <c:pt idx="1">
                  <c:v>3349.3316155128819</c:v>
                </c:pt>
                <c:pt idx="2">
                  <c:v>4000.042676734231</c:v>
                </c:pt>
                <c:pt idx="3">
                  <c:v>4124.3599328934752</c:v>
                </c:pt>
                <c:pt idx="4">
                  <c:v>3996.548205287098</c:v>
                </c:pt>
                <c:pt idx="5">
                  <c:v>3737.3900489998919</c:v>
                </c:pt>
                <c:pt idx="6">
                  <c:v>3412.8044394610242</c:v>
                </c:pt>
                <c:pt idx="7">
                  <c:v>3062.0635889197051</c:v>
                </c:pt>
                <c:pt idx="8">
                  <c:v>2709.3673343391511</c:v>
                </c:pt>
                <c:pt idx="9">
                  <c:v>2369.6247758000277</c:v>
                </c:pt>
                <c:pt idx="10">
                  <c:v>2051.7240964852026</c:v>
                </c:pt>
                <c:pt idx="11">
                  <c:v>882.80094075072748</c:v>
                </c:pt>
                <c:pt idx="12">
                  <c:v>318.44247347547395</c:v>
                </c:pt>
                <c:pt idx="13">
                  <c:v>96.812182542766479</c:v>
                </c:pt>
                <c:pt idx="14">
                  <c:v>24.463147985322983</c:v>
                </c:pt>
                <c:pt idx="15">
                  <c:v>5.0111937535431421</c:v>
                </c:pt>
                <c:pt idx="16">
                  <c:v>0.80405287935230274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C9-48BC-95A5-235F7346F9F6}"/>
            </c:ext>
          </c:extLst>
        </c:ser>
        <c:ser>
          <c:idx val="3"/>
          <c:order val="3"/>
          <c:tx>
            <c:v>15% EGR</c:v>
          </c:tx>
          <c:spPr>
            <a:solidFill>
              <a:schemeClr val="accent6">
                <a:shade val="76000"/>
              </a:schemeClr>
            </a:solidFill>
            <a:ln/>
            <a:effectLst/>
            <a:sp3d/>
          </c:spPr>
          <c:cat>
            <c:numRef>
              <c:f>'15% EGR'!$A$18:$A$34</c:f>
              <c:numCache>
                <c:formatCode>0.00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cat>
          <c:val>
            <c:numRef>
              <c:f>'15% EGR'!$V$18:$V$34</c:f>
              <c:numCache>
                <c:formatCode>General</c:formatCode>
                <c:ptCount val="17"/>
                <c:pt idx="0">
                  <c:v>0</c:v>
                </c:pt>
                <c:pt idx="1">
                  <c:v>1393.6925103555207</c:v>
                </c:pt>
                <c:pt idx="2">
                  <c:v>1655.4096720519619</c:v>
                </c:pt>
                <c:pt idx="3">
                  <c:v>1697.3424001087822</c:v>
                </c:pt>
                <c:pt idx="4">
                  <c:v>1635.3441451655647</c:v>
                </c:pt>
                <c:pt idx="5">
                  <c:v>1520.3448436393235</c:v>
                </c:pt>
                <c:pt idx="6">
                  <c:v>1379.9783478658076</c:v>
                </c:pt>
                <c:pt idx="7">
                  <c:v>1230.5496935342758</c:v>
                </c:pt>
                <c:pt idx="8">
                  <c:v>1081.9648205265923</c:v>
                </c:pt>
                <c:pt idx="9">
                  <c:v>940.20102149377192</c:v>
                </c:pt>
                <c:pt idx="10">
                  <c:v>808.70661622426258</c:v>
                </c:pt>
                <c:pt idx="11">
                  <c:v>335.89133903096439</c:v>
                </c:pt>
                <c:pt idx="12">
                  <c:v>116.50923862495857</c:v>
                </c:pt>
                <c:pt idx="13">
                  <c:v>33.931599292822092</c:v>
                </c:pt>
                <c:pt idx="14">
                  <c:v>8.1843398030750603</c:v>
                </c:pt>
                <c:pt idx="15">
                  <c:v>1.5952864485321787</c:v>
                </c:pt>
                <c:pt idx="16">
                  <c:v>0.24294179649988637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9C9-48BC-95A5-235F7346F9F6}"/>
            </c:ext>
          </c:extLst>
        </c:ser>
        <c:ser>
          <c:idx val="4"/>
          <c:order val="4"/>
          <c:tx>
            <c:v>20% EGR</c:v>
          </c:tx>
          <c:spPr>
            <a:solidFill>
              <a:schemeClr val="accent6">
                <a:shade val="53000"/>
              </a:schemeClr>
            </a:solidFill>
            <a:ln/>
            <a:effectLst/>
            <a:sp3d/>
          </c:spPr>
          <c:cat>
            <c:numRef>
              <c:f>'20% EGR'!$A$18:$A$34</c:f>
              <c:numCache>
                <c:formatCode>0.00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cat>
          <c:val>
            <c:numRef>
              <c:f>'20% EGR'!$V$18:$V$34</c:f>
              <c:numCache>
                <c:formatCode>General</c:formatCode>
                <c:ptCount val="17"/>
                <c:pt idx="0">
                  <c:v>0</c:v>
                </c:pt>
                <c:pt idx="1">
                  <c:v>586.33711993516965</c:v>
                </c:pt>
                <c:pt idx="2">
                  <c:v>692.58843488863522</c:v>
                </c:pt>
                <c:pt idx="3">
                  <c:v>706.11282636357657</c:v>
                </c:pt>
                <c:pt idx="4">
                  <c:v>676.38461353414084</c:v>
                </c:pt>
                <c:pt idx="5">
                  <c:v>625.10231042518421</c:v>
                </c:pt>
                <c:pt idx="6">
                  <c:v>563.96190269455337</c:v>
                </c:pt>
                <c:pt idx="7">
                  <c:v>499.79141298983217</c:v>
                </c:pt>
                <c:pt idx="8">
                  <c:v>436.67485725181484</c:v>
                </c:pt>
                <c:pt idx="9">
                  <c:v>377.0197859419215</c:v>
                </c:pt>
                <c:pt idx="10">
                  <c:v>322.16288699242074</c:v>
                </c:pt>
                <c:pt idx="11">
                  <c:v>129.2186761506168</c:v>
                </c:pt>
                <c:pt idx="12">
                  <c:v>43.14201843689878</c:v>
                </c:pt>
                <c:pt idx="13">
                  <c:v>12.055716203999836</c:v>
                </c:pt>
                <c:pt idx="14">
                  <c:v>2.7821054171206567</c:v>
                </c:pt>
                <c:pt idx="15">
                  <c:v>0.51758559121046877</c:v>
                </c:pt>
                <c:pt idx="16">
                  <c:v>7.5090389692936188E-2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9C9-48BC-95A5-235F7346F9F6}"/>
            </c:ext>
          </c:extLst>
        </c:ser>
        <c:bandFmts>
          <c:bandFmt>
            <c:idx val="0"/>
            <c:spPr>
              <a:solidFill>
                <a:schemeClr val="accent6">
                  <a:tint val="48000"/>
                </a:schemeClr>
              </a:solidFill>
              <a:ln/>
              <a:effectLst/>
              <a:sp3d/>
            </c:spPr>
          </c:bandFmt>
          <c:bandFmt>
            <c:idx val="1"/>
            <c:spPr>
              <a:solidFill>
                <a:schemeClr val="accent6">
                  <a:tint val="65000"/>
                </a:schemeClr>
              </a:solidFill>
              <a:ln/>
              <a:effectLst/>
              <a:sp3d/>
            </c:spPr>
          </c:bandFmt>
          <c:bandFmt>
            <c:idx val="2"/>
            <c:spPr>
              <a:solidFill>
                <a:schemeClr val="accent6">
                  <a:tint val="83000"/>
                </a:schemeClr>
              </a:solidFill>
              <a:ln/>
              <a:effectLst/>
              <a:sp3d/>
            </c:spPr>
          </c:bandFmt>
          <c:bandFmt>
            <c:idx val="3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4"/>
            <c:spPr>
              <a:solidFill>
                <a:schemeClr val="accent6">
                  <a:shade val="82000"/>
                </a:schemeClr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>
                  <a:shade val="65000"/>
                </a:schemeClr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6">
                  <a:shade val="47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6">
                  <a:shade val="47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6">
                  <a:shade val="47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6">
                  <a:shade val="47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6">
                  <a:shade val="47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shade val="47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6">
                  <a:shade val="47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6">
                  <a:shade val="47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6">
                  <a:shade val="47000"/>
                </a:schemeClr>
              </a:solidFill>
              <a:ln/>
              <a:effectLst/>
              <a:sp3d/>
            </c:spPr>
          </c:bandFmt>
        </c:bandFmts>
        <c:axId val="442058304"/>
        <c:axId val="442053056"/>
        <c:axId val="310704584"/>
      </c:surface3DChart>
      <c:catAx>
        <c:axId val="442058304"/>
        <c:scaling>
          <c:orientation val="maxMin"/>
        </c:scaling>
        <c:delete val="0"/>
        <c:axPos val="b"/>
        <c:numFmt formatCode="0.00" sourceLinked="1"/>
        <c:majorTickMark val="out"/>
        <c:minorTickMark val="none"/>
        <c:tickLblPos val="nextTo"/>
        <c:spPr>
          <a:noFill/>
          <a:ln w="6350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053056"/>
        <c:crosses val="autoZero"/>
        <c:auto val="1"/>
        <c:lblAlgn val="ctr"/>
        <c:lblOffset val="100"/>
        <c:noMultiLvlLbl val="1"/>
      </c:catAx>
      <c:valAx>
        <c:axId val="442053056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058304"/>
        <c:crosses val="autoZero"/>
        <c:crossBetween val="midCat"/>
      </c:valAx>
      <c:serAx>
        <c:axId val="31070458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053056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Flame</a:t>
            </a:r>
            <a:r>
              <a:rPr lang="en-GB" baseline="0"/>
              <a:t> Temp </a:t>
            </a:r>
            <a:endParaRPr lang="en-GB"/>
          </a:p>
        </c:rich>
      </c:tx>
      <c:layout>
        <c:manualLayout>
          <c:xMode val="edge"/>
          <c:yMode val="edge"/>
          <c:x val="0.74967768018478864"/>
          <c:y val="2.56120614659224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0528555193724681E-2"/>
          <c:y val="1.9640115244193106E-2"/>
          <c:w val="0.93449721806568664"/>
          <c:h val="0.88067426272681237"/>
        </c:manualLayout>
      </c:layout>
      <c:radarChart>
        <c:radarStyle val="marker"/>
        <c:varyColors val="0"/>
        <c:ser>
          <c:idx val="0"/>
          <c:order val="0"/>
          <c:tx>
            <c:v>0% EGR</c:v>
          </c:tx>
          <c:spPr>
            <a:ln w="19050" cap="rnd">
              <a:solidFill>
                <a:schemeClr val="accent2">
                  <a:shade val="53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'0% EGR'!$A$18:$A$34</c:f>
              <c:numCache>
                <c:formatCode>0.00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cat>
          <c:val>
            <c:numRef>
              <c:f>'0% EGR'!$S$18:$S$34</c:f>
              <c:numCache>
                <c:formatCode>0.00</c:formatCode>
                <c:ptCount val="17"/>
                <c:pt idx="0">
                  <c:v>2398.23</c:v>
                </c:pt>
                <c:pt idx="1">
                  <c:v>2382.5242021712311</c:v>
                </c:pt>
                <c:pt idx="2">
                  <c:v>2366.755196833949</c:v>
                </c:pt>
                <c:pt idx="3">
                  <c:v>2350.9212097644258</c:v>
                </c:pt>
                <c:pt idx="4">
                  <c:v>2335.020238360567</c:v>
                </c:pt>
                <c:pt idx="5">
                  <c:v>2319.0502635734224</c:v>
                </c:pt>
                <c:pt idx="6">
                  <c:v>2303.0091887981516</c:v>
                </c:pt>
                <c:pt idx="7">
                  <c:v>2286.8950219474418</c:v>
                </c:pt>
                <c:pt idx="8">
                  <c:v>2270.7056892814339</c:v>
                </c:pt>
                <c:pt idx="9">
                  <c:v>2254.4390558250971</c:v>
                </c:pt>
                <c:pt idx="10">
                  <c:v>2238.093099015915</c:v>
                </c:pt>
                <c:pt idx="11">
                  <c:v>2155.1004692914748</c:v>
                </c:pt>
                <c:pt idx="12">
                  <c:v>2069.8164705808472</c:v>
                </c:pt>
                <c:pt idx="13">
                  <c:v>1982.0025527282444</c:v>
                </c:pt>
                <c:pt idx="14">
                  <c:v>1891.4573695421511</c:v>
                </c:pt>
                <c:pt idx="15">
                  <c:v>1798.0416467301586</c:v>
                </c:pt>
                <c:pt idx="16">
                  <c:v>1701.7056767051774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6A-4F20-A090-B84198E5DB45}"/>
            </c:ext>
          </c:extLst>
        </c:ser>
        <c:ser>
          <c:idx val="1"/>
          <c:order val="1"/>
          <c:tx>
            <c:v>5% EGR</c:v>
          </c:tx>
          <c:spPr>
            <a:ln w="19050" cap="rnd">
              <a:solidFill>
                <a:schemeClr val="accent2">
                  <a:shade val="76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'5% EGR'!$A$18:$A$34</c:f>
              <c:numCache>
                <c:formatCode>0.00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cat>
          <c:val>
            <c:numRef>
              <c:f>'5% EGR'!$S$18:$S$34</c:f>
              <c:numCache>
                <c:formatCode>0.00</c:formatCode>
                <c:ptCount val="17"/>
                <c:pt idx="0">
                  <c:v>2308.4908325166816</c:v>
                </c:pt>
                <c:pt idx="1">
                  <c:v>2293.4772403384113</c:v>
                </c:pt>
                <c:pt idx="2">
                  <c:v>2278.3952788455995</c:v>
                </c:pt>
                <c:pt idx="3">
                  <c:v>2263.2432305824382</c:v>
                </c:pt>
                <c:pt idx="4">
                  <c:v>2248.0193706121613</c:v>
                </c:pt>
                <c:pt idx="5">
                  <c:v>2232.7219690069469</c:v>
                </c:pt>
                <c:pt idx="6">
                  <c:v>2217.3492935041118</c:v>
                </c:pt>
                <c:pt idx="7">
                  <c:v>2201.8996123624452</c:v>
                </c:pt>
                <c:pt idx="8">
                  <c:v>2186.371197333036</c:v>
                </c:pt>
                <c:pt idx="9">
                  <c:v>2170.7623268896309</c:v>
                </c:pt>
                <c:pt idx="10">
                  <c:v>2155.0712844159548</c:v>
                </c:pt>
                <c:pt idx="11">
                  <c:v>2075.3248875510189</c:v>
                </c:pt>
                <c:pt idx="12">
                  <c:v>1993.2804480998507</c:v>
                </c:pt>
                <c:pt idx="13">
                  <c:v>1908.7616449751426</c:v>
                </c:pt>
                <c:pt idx="14">
                  <c:v>1821.6362556140034</c:v>
                </c:pt>
                <c:pt idx="15">
                  <c:v>1731.8368110839033</c:v>
                </c:pt>
                <c:pt idx="16">
                  <c:v>1639.380340221473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E6A-4F20-A090-B84198E5DB45}"/>
            </c:ext>
          </c:extLst>
        </c:ser>
        <c:ser>
          <c:idx val="2"/>
          <c:order val="2"/>
          <c:tx>
            <c:v>10% EGR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'10% EGR'!$A$18:$A$34</c:f>
              <c:numCache>
                <c:formatCode>0.00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cat>
          <c:val>
            <c:numRef>
              <c:f>'10% EGR'!$S$18:$S$34</c:f>
              <c:numCache>
                <c:formatCode>0.00</c:formatCode>
                <c:ptCount val="17"/>
                <c:pt idx="0">
                  <c:v>2226.6299327724232</c:v>
                </c:pt>
                <c:pt idx="1">
                  <c:v>2212.2077988364799</c:v>
                </c:pt>
                <c:pt idx="2">
                  <c:v>2197.7143997646062</c:v>
                </c:pt>
                <c:pt idx="3">
                  <c:v>2183.1482822211697</c:v>
                </c:pt>
                <c:pt idx="4">
                  <c:v>2168.5079966165749</c:v>
                </c:pt>
                <c:pt idx="5">
                  <c:v>2153.7920996247949</c:v>
                </c:pt>
                <c:pt idx="6">
                  <c:v>2138.9991560789426</c:v>
                </c:pt>
                <c:pt idx="7">
                  <c:v>2124.1277457018773</c:v>
                </c:pt>
                <c:pt idx="8">
                  <c:v>2109.176458329051</c:v>
                </c:pt>
                <c:pt idx="9">
                  <c:v>2094.1439048785846</c:v>
                </c:pt>
                <c:pt idx="10">
                  <c:v>2079.0287168243212</c:v>
                </c:pt>
                <c:pt idx="11">
                  <c:v>2002.1673156603599</c:v>
                </c:pt>
                <c:pt idx="12">
                  <c:v>1923.0537803238815</c:v>
                </c:pt>
                <c:pt idx="13">
                  <c:v>1841.5656846525228</c:v>
                </c:pt>
                <c:pt idx="14">
                  <c:v>1757.6277954962018</c:v>
                </c:pt>
                <c:pt idx="15">
                  <c:v>1671.2277952842114</c:v>
                </c:pt>
                <c:pt idx="16">
                  <c:v>1582.4284060562522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E6A-4F20-A090-B84198E5DB45}"/>
            </c:ext>
          </c:extLst>
        </c:ser>
        <c:ser>
          <c:idx val="3"/>
          <c:order val="3"/>
          <c:tx>
            <c:v>15% EGR</c:v>
          </c:tx>
          <c:spPr>
            <a:ln w="19050" cap="rnd">
              <a:solidFill>
                <a:schemeClr val="accent2">
                  <a:tint val="7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'15% EGR'!$A$18:$A$34</c:f>
              <c:numCache>
                <c:formatCode>0.00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cat>
          <c:val>
            <c:numRef>
              <c:f>'15% EGR'!$S$18:$S$34</c:f>
              <c:numCache>
                <c:formatCode>0.00</c:formatCode>
                <c:ptCount val="17"/>
                <c:pt idx="0">
                  <c:v>2151.4592838644589</c:v>
                </c:pt>
                <c:pt idx="1">
                  <c:v>2137.5544130693047</c:v>
                </c:pt>
                <c:pt idx="2">
                  <c:v>2123.5772664203732</c:v>
                </c:pt>
                <c:pt idx="3">
                  <c:v>2109.5266413334289</c:v>
                </c:pt>
                <c:pt idx="4">
                  <c:v>2095.4013476969967</c:v>
                </c:pt>
                <c:pt idx="5">
                  <c:v>2081.2002103728992</c:v>
                </c:pt>
                <c:pt idx="6">
                  <c:v>2066.9220710740265</c:v>
                </c:pt>
                <c:pt idx="7">
                  <c:v>2052.5657949276756</c:v>
                </c:pt>
                <c:pt idx="8">
                  <c:v>2038.1302658075847</c:v>
                </c:pt>
                <c:pt idx="9">
                  <c:v>2023.6143969650952</c:v>
                </c:pt>
                <c:pt idx="10">
                  <c:v>2009.0171304282512</c:v>
                </c:pt>
                <c:pt idx="11">
                  <c:v>1934.7753004401293</c:v>
                </c:pt>
                <c:pt idx="12">
                  <c:v>1858.362978615522</c:v>
                </c:pt>
                <c:pt idx="13">
                  <c:v>1779.7031108632764</c:v>
                </c:pt>
                <c:pt idx="14">
                  <c:v>1698.7659669046277</c:v>
                </c:pt>
                <c:pt idx="15">
                  <c:v>1615.5784937694725</c:v>
                </c:pt>
                <c:pt idx="16">
                  <c:v>1530.2319835294893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E6A-4F20-A090-B84198E5DB45}"/>
            </c:ext>
          </c:extLst>
        </c:ser>
        <c:ser>
          <c:idx val="4"/>
          <c:order val="4"/>
          <c:tx>
            <c:v>20% EGR</c:v>
          </c:tx>
          <c:spPr>
            <a:ln w="19050" cap="rnd">
              <a:solidFill>
                <a:schemeClr val="accent2">
                  <a:tint val="54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'20% EGR'!$A$18:$A$34</c:f>
              <c:numCache>
                <c:formatCode>0.00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cat>
          <c:val>
            <c:numRef>
              <c:f>'20% EGR'!$S$18:$S$34</c:f>
              <c:numCache>
                <c:formatCode>0.00</c:formatCode>
                <c:ptCount val="17"/>
                <c:pt idx="0">
                  <c:v>2082.0642164532246</c:v>
                </c:pt>
                <c:pt idx="1">
                  <c:v>2068.621446423575</c:v>
                </c:pt>
                <c:pt idx="2">
                  <c:v>2055.1068026393755</c:v>
                </c:pt>
                <c:pt idx="3">
                  <c:v>2041.5193148044557</c:v>
                </c:pt>
                <c:pt idx="4">
                  <c:v>2027.858031723671</c:v>
                </c:pt>
                <c:pt idx="5">
                  <c:v>2014.1220236945019</c:v>
                </c:pt>
                <c:pt idx="6">
                  <c:v>2000.3103841777645</c:v>
                </c:pt>
                <c:pt idx="7">
                  <c:v>1986.422236509912</c:v>
                </c:pt>
                <c:pt idx="8">
                  <c:v>1972.4567283604008</c:v>
                </c:pt>
                <c:pt idx="9">
                  <c:v>1958.4130427521379</c:v>
                </c:pt>
                <c:pt idx="10">
                  <c:v>1944.2903968168732</c:v>
                </c:pt>
                <c:pt idx="11">
                  <c:v>1872.4681847554646</c:v>
                </c:pt>
                <c:pt idx="12">
                  <c:v>1798.5799474275191</c:v>
                </c:pt>
                <c:pt idx="13">
                  <c:v>1722.585867349457</c:v>
                </c:pt>
                <c:pt idx="14">
                  <c:v>1644.4894497437126</c:v>
                </c:pt>
                <c:pt idx="15">
                  <c:v>1564.3457085659279</c:v>
                </c:pt>
                <c:pt idx="16">
                  <c:v>1482.2595954145493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E6A-4F20-A090-B84198E5DB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9147160"/>
        <c:axId val="559144536"/>
      </c:radarChart>
      <c:catAx>
        <c:axId val="559147160"/>
        <c:scaling>
          <c:orientation val="maxMin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144536"/>
        <c:crosses val="autoZero"/>
        <c:auto val="1"/>
        <c:lblAlgn val="ctr"/>
        <c:lblOffset val="100"/>
        <c:noMultiLvlLbl val="0"/>
      </c:catAx>
      <c:valAx>
        <c:axId val="559144536"/>
        <c:scaling>
          <c:orientation val="minMax"/>
          <c:min val="140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147160"/>
        <c:crossesAt val="1"/>
        <c:crossBetween val="between"/>
        <c:minorUnit val="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0474494210569136"/>
          <c:y val="0.16018302540459373"/>
          <c:w val="0.13055279594464564"/>
          <c:h val="0.270129101427544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NOx PPM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5% EGR Nox PPM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'5% EGR'!$A$18:$A$34</c:f>
              <c:numCache>
                <c:formatCode>0.00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'5% EGR'!$V$18:$V$34</c:f>
              <c:numCache>
                <c:formatCode>General</c:formatCode>
                <c:ptCount val="17"/>
                <c:pt idx="0">
                  <c:v>0</c:v>
                </c:pt>
                <c:pt idx="1">
                  <c:v>8153.0930792606814</c:v>
                </c:pt>
                <c:pt idx="2">
                  <c:v>9788.4947998165535</c:v>
                </c:pt>
                <c:pt idx="3">
                  <c:v>10147.526509794508</c:v>
                </c:pt>
                <c:pt idx="4">
                  <c:v>9887.9778526143382</c:v>
                </c:pt>
                <c:pt idx="5">
                  <c:v>9299.877218392443</c:v>
                </c:pt>
                <c:pt idx="6">
                  <c:v>8542.3078346681286</c:v>
                </c:pt>
                <c:pt idx="7">
                  <c:v>7710.8589898383716</c:v>
                </c:pt>
                <c:pt idx="8">
                  <c:v>6865.1802955006769</c:v>
                </c:pt>
                <c:pt idx="9">
                  <c:v>6042.6979892299778</c:v>
                </c:pt>
                <c:pt idx="10">
                  <c:v>5266.3556857781623</c:v>
                </c:pt>
                <c:pt idx="11">
                  <c:v>2347.3281777155244</c:v>
                </c:pt>
                <c:pt idx="12">
                  <c:v>881.02136595739989</c:v>
                </c:pt>
                <c:pt idx="13">
                  <c:v>279.95320887581619</c:v>
                </c:pt>
                <c:pt idx="14">
                  <c:v>74.263057413451293</c:v>
                </c:pt>
                <c:pt idx="15">
                  <c:v>16.034588608702446</c:v>
                </c:pt>
                <c:pt idx="16">
                  <c:v>2.7210931052817129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21F-4C4F-A530-51A855E4F2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058304"/>
        <c:axId val="442053056"/>
      </c:scatterChart>
      <c:valAx>
        <c:axId val="442058304"/>
        <c:scaling>
          <c:orientation val="minMax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053056"/>
        <c:crosses val="autoZero"/>
        <c:crossBetween val="midCat"/>
      </c:valAx>
      <c:valAx>
        <c:axId val="442053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058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NOx PPM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Nox PPM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'10% EGR'!$A$18:$A$34</c:f>
              <c:numCache>
                <c:formatCode>0.00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'10% EGR'!$V$18:$V$34</c:f>
              <c:numCache>
                <c:formatCode>General</c:formatCode>
                <c:ptCount val="17"/>
                <c:pt idx="0">
                  <c:v>0</c:v>
                </c:pt>
                <c:pt idx="1">
                  <c:v>3349.3316155128819</c:v>
                </c:pt>
                <c:pt idx="2">
                  <c:v>4000.042676734231</c:v>
                </c:pt>
                <c:pt idx="3">
                  <c:v>4124.3599328934752</c:v>
                </c:pt>
                <c:pt idx="4">
                  <c:v>3996.548205287098</c:v>
                </c:pt>
                <c:pt idx="5">
                  <c:v>3737.3900489998919</c:v>
                </c:pt>
                <c:pt idx="6">
                  <c:v>3412.8044394610242</c:v>
                </c:pt>
                <c:pt idx="7">
                  <c:v>3062.0635889197051</c:v>
                </c:pt>
                <c:pt idx="8">
                  <c:v>2709.3673343391511</c:v>
                </c:pt>
                <c:pt idx="9">
                  <c:v>2369.6247758000277</c:v>
                </c:pt>
                <c:pt idx="10">
                  <c:v>2051.7240964852026</c:v>
                </c:pt>
                <c:pt idx="11">
                  <c:v>882.80094075072748</c:v>
                </c:pt>
                <c:pt idx="12">
                  <c:v>318.44247347547395</c:v>
                </c:pt>
                <c:pt idx="13">
                  <c:v>96.812182542766479</c:v>
                </c:pt>
                <c:pt idx="14">
                  <c:v>24.463147985322983</c:v>
                </c:pt>
                <c:pt idx="15">
                  <c:v>5.0111937535431421</c:v>
                </c:pt>
                <c:pt idx="16">
                  <c:v>0.80405287935230274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15F-4B26-8E41-01428EDDE7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058304"/>
        <c:axId val="442053056"/>
      </c:scatterChart>
      <c:valAx>
        <c:axId val="442058304"/>
        <c:scaling>
          <c:orientation val="minMax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053056"/>
        <c:crosses val="autoZero"/>
        <c:crossBetween val="midCat"/>
      </c:valAx>
      <c:valAx>
        <c:axId val="442053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058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NOx PPM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Nox PPM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'15% EGR'!$A$18:$A$34</c:f>
              <c:numCache>
                <c:formatCode>0.00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'15% EGR'!$V$18:$V$34</c:f>
              <c:numCache>
                <c:formatCode>General</c:formatCode>
                <c:ptCount val="17"/>
                <c:pt idx="0">
                  <c:v>0</c:v>
                </c:pt>
                <c:pt idx="1">
                  <c:v>1393.6925103555207</c:v>
                </c:pt>
                <c:pt idx="2">
                  <c:v>1655.4096720519619</c:v>
                </c:pt>
                <c:pt idx="3">
                  <c:v>1697.3424001087822</c:v>
                </c:pt>
                <c:pt idx="4">
                  <c:v>1635.3441451655647</c:v>
                </c:pt>
                <c:pt idx="5">
                  <c:v>1520.3448436393235</c:v>
                </c:pt>
                <c:pt idx="6">
                  <c:v>1379.9783478658076</c:v>
                </c:pt>
                <c:pt idx="7">
                  <c:v>1230.5496935342758</c:v>
                </c:pt>
                <c:pt idx="8">
                  <c:v>1081.9648205265923</c:v>
                </c:pt>
                <c:pt idx="9">
                  <c:v>940.20102149377192</c:v>
                </c:pt>
                <c:pt idx="10">
                  <c:v>808.70661622426258</c:v>
                </c:pt>
                <c:pt idx="11">
                  <c:v>335.89133903096439</c:v>
                </c:pt>
                <c:pt idx="12">
                  <c:v>116.50923862495857</c:v>
                </c:pt>
                <c:pt idx="13">
                  <c:v>33.931599292822092</c:v>
                </c:pt>
                <c:pt idx="14">
                  <c:v>8.1843398030750603</c:v>
                </c:pt>
                <c:pt idx="15">
                  <c:v>1.5952864485321787</c:v>
                </c:pt>
                <c:pt idx="16">
                  <c:v>0.24294179649988637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0D1-4163-8C23-73C47E3519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058304"/>
        <c:axId val="442053056"/>
      </c:scatterChart>
      <c:valAx>
        <c:axId val="442058304"/>
        <c:scaling>
          <c:orientation val="minMax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053056"/>
        <c:crosses val="autoZero"/>
        <c:crossBetween val="midCat"/>
      </c:valAx>
      <c:valAx>
        <c:axId val="442053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058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NOx PPM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Nox PPM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'20% EGR'!$A$18:$A$34</c:f>
              <c:numCache>
                <c:formatCode>0.00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'20% EGR'!$V$18:$V$34</c:f>
              <c:numCache>
                <c:formatCode>General</c:formatCode>
                <c:ptCount val="17"/>
                <c:pt idx="0">
                  <c:v>0</c:v>
                </c:pt>
                <c:pt idx="1">
                  <c:v>586.33711993516965</c:v>
                </c:pt>
                <c:pt idx="2">
                  <c:v>692.58843488863522</c:v>
                </c:pt>
                <c:pt idx="3">
                  <c:v>706.11282636357657</c:v>
                </c:pt>
                <c:pt idx="4">
                  <c:v>676.38461353414084</c:v>
                </c:pt>
                <c:pt idx="5">
                  <c:v>625.10231042518421</c:v>
                </c:pt>
                <c:pt idx="6">
                  <c:v>563.96190269455337</c:v>
                </c:pt>
                <c:pt idx="7">
                  <c:v>499.79141298983217</c:v>
                </c:pt>
                <c:pt idx="8">
                  <c:v>436.67485725181484</c:v>
                </c:pt>
                <c:pt idx="9">
                  <c:v>377.0197859419215</c:v>
                </c:pt>
                <c:pt idx="10">
                  <c:v>322.16288699242074</c:v>
                </c:pt>
                <c:pt idx="11">
                  <c:v>129.2186761506168</c:v>
                </c:pt>
                <c:pt idx="12">
                  <c:v>43.14201843689878</c:v>
                </c:pt>
                <c:pt idx="13">
                  <c:v>12.055716203999836</c:v>
                </c:pt>
                <c:pt idx="14">
                  <c:v>2.7821054171206567</c:v>
                </c:pt>
                <c:pt idx="15">
                  <c:v>0.51758559121046877</c:v>
                </c:pt>
                <c:pt idx="16">
                  <c:v>7.5090389692936188E-2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2CA-45E6-8568-6E755BC512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058304"/>
        <c:axId val="442053056"/>
      </c:scatterChart>
      <c:valAx>
        <c:axId val="442058304"/>
        <c:scaling>
          <c:orientation val="minMax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053056"/>
        <c:crosses val="autoZero"/>
        <c:crossBetween val="midCat"/>
      </c:valAx>
      <c:valAx>
        <c:axId val="442053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058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1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2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3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16</xdr:row>
      <xdr:rowOff>4762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 txBox="1"/>
          </xdr:nvSpPr>
          <xdr:spPr>
            <a:xfrm>
              <a:off x="781050" y="1147762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31E13211-FCFC-4A01-9A9F-393BF3C3EB85}"/>
                </a:ext>
              </a:extLst>
            </xdr:cNvPr>
            <xdr:cNvSpPr txBox="1"/>
          </xdr:nvSpPr>
          <xdr:spPr>
            <a:xfrm>
              <a:off x="781050" y="1147762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180975</xdr:colOff>
      <xdr:row>17</xdr:row>
      <xdr:rowOff>33337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790575" y="1366837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D4622067-1BE5-43A2-BF7C-C4B0FC37AF23}"/>
                </a:ext>
              </a:extLst>
            </xdr:cNvPr>
            <xdr:cNvSpPr txBox="1"/>
          </xdr:nvSpPr>
          <xdr:spPr>
            <a:xfrm>
              <a:off x="790575" y="1366837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1</xdr:col>
      <xdr:colOff>171450</xdr:colOff>
      <xdr:row>9</xdr:row>
      <xdr:rowOff>0</xdr:rowOff>
    </xdr:from>
    <xdr:to>
      <xdr:col>1</xdr:col>
      <xdr:colOff>428625</xdr:colOff>
      <xdr:row>10</xdr:row>
      <xdr:rowOff>9525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1838325"/>
          <a:ext cx="2571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47625</xdr:colOff>
      <xdr:row>16</xdr:row>
      <xdr:rowOff>23812</xdr:rowOff>
    </xdr:from>
    <xdr:ext cx="27065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 txBox="1"/>
          </xdr:nvSpPr>
          <xdr:spPr>
            <a:xfrm>
              <a:off x="2990850" y="1233487"/>
              <a:ext cx="27065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2DC81E80-A953-4D07-9770-755BDE662185}"/>
                </a:ext>
              </a:extLst>
            </xdr:cNvPr>
            <xdr:cNvSpPr txBox="1"/>
          </xdr:nvSpPr>
          <xdr:spPr>
            <a:xfrm>
              <a:off x="2990850" y="1233487"/>
              <a:ext cx="27065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𝐶𝑂〗_2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57150</xdr:colOff>
      <xdr:row>17</xdr:row>
      <xdr:rowOff>14287</xdr:rowOff>
    </xdr:from>
    <xdr:ext cx="29059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 txBox="1"/>
          </xdr:nvSpPr>
          <xdr:spPr>
            <a:xfrm>
              <a:off x="3000375" y="1433512"/>
              <a:ext cx="2905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 b="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40D54AD3-CEA7-4FD1-9EC7-EF03D6A5BC62}"/>
                </a:ext>
              </a:extLst>
            </xdr:cNvPr>
            <xdr:cNvSpPr txBox="1"/>
          </xdr:nvSpPr>
          <xdr:spPr>
            <a:xfrm>
              <a:off x="3000375" y="1433512"/>
              <a:ext cx="2905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 b="0"/>
            </a:p>
          </xdr:txBody>
        </xdr:sp>
      </mc:Fallback>
    </mc:AlternateContent>
    <xdr:clientData/>
  </xdr:oneCellAnchor>
  <xdr:oneCellAnchor>
    <xdr:from>
      <xdr:col>4</xdr:col>
      <xdr:colOff>76200</xdr:colOff>
      <xdr:row>18</xdr:row>
      <xdr:rowOff>33337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 txBox="1"/>
          </xdr:nvSpPr>
          <xdr:spPr>
            <a:xfrm>
              <a:off x="3019425" y="1662112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A08EF720-63A4-47B9-95AA-0F70466D4402}"/>
                </a:ext>
              </a:extLst>
            </xdr:cNvPr>
            <xdr:cNvSpPr txBox="1"/>
          </xdr:nvSpPr>
          <xdr:spPr>
            <a:xfrm>
              <a:off x="3019425" y="1662112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0</xdr:colOff>
      <xdr:row>3</xdr:row>
      <xdr:rowOff>0</xdr:rowOff>
    </xdr:from>
    <xdr:ext cx="3415813" cy="41588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 txBox="1"/>
          </xdr:nvSpPr>
          <xdr:spPr>
            <a:xfrm>
              <a:off x="2943225" y="581025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𝜑</m:t>
                  </m:r>
                  <m:r>
                    <a:rPr lang="en-GB" sz="11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𝑓𝑢𝑒𝑙</m:t>
                  </m:r>
                </m:oMath>
              </a14:m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+X</a:t>
              </a:r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( </m:t>
                  </m:r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+</m:t>
                  </m:r>
                  <m:f>
                    <m:f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79</m:t>
                      </m:r>
                    </m:num>
                    <m:den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21</m:t>
                      </m:r>
                    </m:den>
                  </m:f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)</m:t>
                  </m:r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Cambria Math" panose="02040503050406030204" pitchFamily="18" charset="0"/>
                      <a:cs typeface="+mn-cs"/>
                    </a:rPr>
                    <m:t>→</m:t>
                  </m:r>
                </m:oMath>
              </a14:m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𝐶𝑂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+</m:t>
                  </m:r>
                </m:oMath>
              </a14:m>
              <a:r>
                <a:rPr lang="en-GB" sz="500">
                  <a:effectLst/>
                </a:rPr>
                <a:t>n2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𝑂</m:t>
                  </m:r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endParaRPr lang="en-GB">
                <a:effectLst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F9A4762F-6934-4E8E-A503-C4A5264D021B}"/>
                </a:ext>
              </a:extLst>
            </xdr:cNvPr>
            <xdr:cNvSpPr txBox="1"/>
          </xdr:nvSpPr>
          <xdr:spPr>
            <a:xfrm>
              <a:off x="2943225" y="581025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𝑓𝑢𝑒𝑙</a:t>
              </a:r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+X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 𝑂_2+79/21 𝑁_2)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→</a:t>
              </a:r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:r>
                <a:rPr lang="en-GB" sz="1100" i="0">
                  <a:effectLst/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𝐶𝑂〗_2+</a:t>
              </a:r>
              <a:r>
                <a:rPr lang="en-GB" sz="500">
                  <a:effectLst/>
                </a:rPr>
                <a:t>n2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𝐻_2 𝑂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𝑂_2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𝑁_2</a:t>
              </a:r>
              <a:endParaRPr lang="en-GB">
                <a:effectLst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twoCellAnchor>
    <xdr:from>
      <xdr:col>4</xdr:col>
      <xdr:colOff>114300</xdr:colOff>
      <xdr:row>20</xdr:row>
      <xdr:rowOff>0</xdr:rowOff>
    </xdr:from>
    <xdr:to>
      <xdr:col>4</xdr:col>
      <xdr:colOff>371475</xdr:colOff>
      <xdr:row>21</xdr:row>
      <xdr:rowOff>9525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7525" y="4143375"/>
          <a:ext cx="2571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66675</xdr:colOff>
      <xdr:row>21</xdr:row>
      <xdr:rowOff>19050</xdr:rowOff>
    </xdr:from>
    <xdr:ext cx="27065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 txBox="1"/>
          </xdr:nvSpPr>
          <xdr:spPr>
            <a:xfrm>
              <a:off x="3009900" y="4371975"/>
              <a:ext cx="27065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827F81EA-0C36-4BB8-810C-AA2E52895C1E}"/>
                </a:ext>
              </a:extLst>
            </xdr:cNvPr>
            <xdr:cNvSpPr txBox="1"/>
          </xdr:nvSpPr>
          <xdr:spPr>
            <a:xfrm>
              <a:off x="3009900" y="4371975"/>
              <a:ext cx="27065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𝐶𝑂〗_2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95250</xdr:colOff>
      <xdr:row>22</xdr:row>
      <xdr:rowOff>19050</xdr:rowOff>
    </xdr:from>
    <xdr:ext cx="45672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 txBox="1"/>
          </xdr:nvSpPr>
          <xdr:spPr>
            <a:xfrm>
              <a:off x="3038475" y="4581525"/>
              <a:ext cx="45672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(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𝑙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GB" sz="1100" b="0"/>
            </a:p>
          </xdr:txBody>
        </xdr:sp>
      </mc:Choice>
      <mc:Fallback xmlns="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0C4B2892-F223-4512-90B2-4525CAE3921C}"/>
                </a:ext>
              </a:extLst>
            </xdr:cNvPr>
            <xdr:cNvSpPr txBox="1"/>
          </xdr:nvSpPr>
          <xdr:spPr>
            <a:xfrm>
              <a:off x="3038475" y="4581525"/>
              <a:ext cx="45672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𝐻_2 𝑂(𝑙)</a:t>
              </a:r>
              <a:endParaRPr lang="en-GB" sz="1100" b="0"/>
            </a:p>
          </xdr:txBody>
        </xdr:sp>
      </mc:Fallback>
    </mc:AlternateContent>
    <xdr:clientData/>
  </xdr:oneCellAnchor>
  <xdr:oneCellAnchor>
    <xdr:from>
      <xdr:col>4</xdr:col>
      <xdr:colOff>85725</xdr:colOff>
      <xdr:row>23</xdr:row>
      <xdr:rowOff>28575</xdr:rowOff>
    </xdr:from>
    <xdr:ext cx="49641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 txBox="1"/>
          </xdr:nvSpPr>
          <xdr:spPr>
            <a:xfrm>
              <a:off x="3028950" y="4800600"/>
              <a:ext cx="49641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(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𝑔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GB" sz="1100" b="0"/>
            </a:p>
          </xdr:txBody>
        </xdr:sp>
      </mc:Choice>
      <mc:Fallback xmlns="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3C327328-CD07-4597-B846-2A18086CF731}"/>
                </a:ext>
              </a:extLst>
            </xdr:cNvPr>
            <xdr:cNvSpPr txBox="1"/>
          </xdr:nvSpPr>
          <xdr:spPr>
            <a:xfrm>
              <a:off x="3028950" y="4800600"/>
              <a:ext cx="49641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𝐻_2 𝑂(𝑔)</a:t>
              </a:r>
              <a:endParaRPr lang="en-GB" sz="1100" b="0"/>
            </a:p>
          </xdr:txBody>
        </xdr:sp>
      </mc:Fallback>
    </mc:AlternateContent>
    <xdr:clientData/>
  </xdr:oneCellAnchor>
  <xdr:twoCellAnchor>
    <xdr:from>
      <xdr:col>9</xdr:col>
      <xdr:colOff>162232</xdr:colOff>
      <xdr:row>7</xdr:row>
      <xdr:rowOff>0</xdr:rowOff>
    </xdr:from>
    <xdr:to>
      <xdr:col>9</xdr:col>
      <xdr:colOff>419100</xdr:colOff>
      <xdr:row>7</xdr:row>
      <xdr:rowOff>180975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332" y="1419225"/>
          <a:ext cx="256868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152400</xdr:colOff>
      <xdr:row>8</xdr:row>
      <xdr:rowOff>19050</xdr:rowOff>
    </xdr:from>
    <xdr:to>
      <xdr:col>9</xdr:col>
      <xdr:colOff>400050</xdr:colOff>
      <xdr:row>8</xdr:row>
      <xdr:rowOff>193531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1647825"/>
          <a:ext cx="247650" cy="174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571500</xdr:colOff>
      <xdr:row>1</xdr:row>
      <xdr:rowOff>0</xdr:rowOff>
    </xdr:from>
    <xdr:to>
      <xdr:col>20</xdr:col>
      <xdr:colOff>479053</xdr:colOff>
      <xdr:row>19</xdr:row>
      <xdr:rowOff>150440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561974</xdr:colOff>
      <xdr:row>19</xdr:row>
      <xdr:rowOff>152400</xdr:rowOff>
    </xdr:from>
    <xdr:to>
      <xdr:col>20</xdr:col>
      <xdr:colOff>533399</xdr:colOff>
      <xdr:row>38</xdr:row>
      <xdr:rowOff>142875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457200</xdr:colOff>
      <xdr:row>0</xdr:row>
      <xdr:rowOff>171451</xdr:rowOff>
    </xdr:from>
    <xdr:to>
      <xdr:col>30</xdr:col>
      <xdr:colOff>254934</xdr:colOff>
      <xdr:row>19</xdr:row>
      <xdr:rowOff>161926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552450</xdr:colOff>
          <xdr:row>11</xdr:row>
          <xdr:rowOff>85725</xdr:rowOff>
        </xdr:from>
        <xdr:to>
          <xdr:col>10</xdr:col>
          <xdr:colOff>57150</xdr:colOff>
          <xdr:row>17</xdr:row>
          <xdr:rowOff>190500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Recalculate Emissions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263037</xdr:colOff>
      <xdr:row>5</xdr:row>
      <xdr:rowOff>187935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63037" y="116901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445475</xdr:colOff>
      <xdr:row>1</xdr:row>
      <xdr:rowOff>139211</xdr:rowOff>
    </xdr:from>
    <xdr:ext cx="3415813" cy="41588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SpPr txBox="1"/>
          </xdr:nvSpPr>
          <xdr:spPr>
            <a:xfrm>
              <a:off x="55889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𝜑</m:t>
                  </m:r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𝐶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8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18</m:t>
                      </m:r>
                    </m:sub>
                  </m:sSub>
                </m:oMath>
              </a14:m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( </m:t>
                  </m:r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+</m:t>
                  </m:r>
                  <m:f>
                    <m:f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79</m:t>
                      </m:r>
                    </m:num>
                    <m:den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21</m:t>
                      </m:r>
                    </m:den>
                  </m:f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)</m:t>
                  </m:r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Cambria Math" panose="02040503050406030204" pitchFamily="18" charset="0"/>
                      <a:cs typeface="+mn-cs"/>
                    </a:rPr>
                    <m:t>→</m:t>
                  </m:r>
                </m:oMath>
              </a14:m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𝐶𝑂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+</m:t>
                  </m:r>
                </m:oMath>
              </a14:m>
              <a:r>
                <a:rPr lang="en-GB" sz="500">
                  <a:effectLst/>
                </a:rPr>
                <a:t>n2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𝑂</m:t>
                  </m:r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endParaRPr lang="en-GB">
                <a:effectLst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902429EE-A331-4353-A224-A1AC7FB9D0E7}"/>
                </a:ext>
              </a:extLst>
            </xdr:cNvPr>
            <xdr:cNvSpPr txBox="1"/>
          </xdr:nvSpPr>
          <xdr:spPr>
            <a:xfrm>
              <a:off x="55889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r>
                <a:rPr lang="en-GB" sz="1100" b="0" i="0">
                  <a:latin typeface="Cambria Math" panose="02040503050406030204" pitchFamily="18" charset="0"/>
                </a:rPr>
                <a:t>𝐶_8 𝐻_18</a:t>
              </a:r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 𝑂_2+79/21 𝑁_2)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→</a:t>
              </a:r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:r>
                <a:rPr lang="en-GB" sz="1100" i="0">
                  <a:effectLst/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𝐶𝑂〗_2+</a:t>
              </a:r>
              <a:r>
                <a:rPr lang="en-GB" sz="500">
                  <a:effectLst/>
                </a:rPr>
                <a:t>n2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𝐻_2 𝑂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𝑂_2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𝑁_2</a:t>
              </a:r>
              <a:endParaRPr lang="en-GB">
                <a:effectLst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161925</xdr:colOff>
      <xdr:row>6</xdr:row>
      <xdr:rowOff>19050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5305425" y="119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235194</xdr:colOff>
      <xdr:row>5</xdr:row>
      <xdr:rowOff>187569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6921744" y="116864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220541</xdr:colOff>
      <xdr:row>6</xdr:row>
      <xdr:rowOff>19050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8535866" y="119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542192</xdr:colOff>
      <xdr:row>5</xdr:row>
      <xdr:rowOff>165588</xdr:rowOff>
    </xdr:from>
    <xdr:ext cx="996462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70992" y="1146663"/>
          <a:ext cx="99646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359752</xdr:colOff>
      <xdr:row>13</xdr:row>
      <xdr:rowOff>180242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969352" y="26853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183906</xdr:colOff>
      <xdr:row>14</xdr:row>
      <xdr:rowOff>4396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2012706" y="2699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117231</xdr:colOff>
      <xdr:row>14</xdr:row>
      <xdr:rowOff>7327</xdr:rowOff>
    </xdr:from>
    <xdr:ext cx="445190" cy="176623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2555631" y="2702902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176578</xdr:colOff>
      <xdr:row>13</xdr:row>
      <xdr:rowOff>187569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3243628" y="269264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154599</xdr:colOff>
      <xdr:row>14</xdr:row>
      <xdr:rowOff>11723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4040799" y="270729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117964</xdr:colOff>
      <xdr:row>4</xdr:row>
      <xdr:rowOff>99646</xdr:rowOff>
    </xdr:from>
    <xdr:ext cx="479170" cy="3157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 txBox="1"/>
          </xdr:nvSpPr>
          <xdr:spPr>
            <a:xfrm>
              <a:off x="5871064" y="890221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𝑃𝑉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𝑅𝑇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864FEB1D-90DA-4033-BE76-B58BF229E73E}"/>
                </a:ext>
              </a:extLst>
            </xdr:cNvPr>
            <xdr:cNvSpPr txBox="1"/>
          </xdr:nvSpPr>
          <xdr:spPr>
            <a:xfrm>
              <a:off x="5871064" y="890221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𝑃𝑉/𝑅𝑇=𝑛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323118</xdr:colOff>
      <xdr:row>15</xdr:row>
      <xdr:rowOff>180243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323118" y="306631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183173</xdr:colOff>
      <xdr:row>14</xdr:row>
      <xdr:rowOff>14654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4678973" y="271022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175846</xdr:colOff>
      <xdr:row>14</xdr:row>
      <xdr:rowOff>7327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5319346" y="270290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1219200" y="597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31</xdr:row>
      <xdr:rowOff>0</xdr:rowOff>
    </xdr:from>
    <xdr:ext cx="445190" cy="176623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1828800" y="597217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31</xdr:row>
      <xdr:rowOff>0</xdr:rowOff>
    </xdr:from>
    <xdr:ext cx="445190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2436934" y="5972175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31</xdr:row>
      <xdr:rowOff>0</xdr:rowOff>
    </xdr:from>
    <xdr:ext cx="445190" cy="176623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067050" y="597217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68</xdr:row>
      <xdr:rowOff>0</xdr:rowOff>
    </xdr:from>
    <xdr:ext cx="445190" cy="176623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1828800" y="831532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68</xdr:row>
      <xdr:rowOff>0</xdr:rowOff>
    </xdr:from>
    <xdr:ext cx="445190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2436934" y="8315325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69</xdr:row>
      <xdr:rowOff>0</xdr:rowOff>
    </xdr:from>
    <xdr:ext cx="445190" cy="176623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3067050" y="831532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69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5753100" y="831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69</xdr:row>
      <xdr:rowOff>0</xdr:rowOff>
    </xdr:from>
    <xdr:ext cx="445190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6686550" y="8315325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69</xdr:row>
      <xdr:rowOff>0</xdr:rowOff>
    </xdr:from>
    <xdr:ext cx="445190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7294684" y="8315325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69</xdr:row>
      <xdr:rowOff>0</xdr:rowOff>
    </xdr:from>
    <xdr:ext cx="445190" cy="176623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8315325" y="831532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69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11020425" y="831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69</xdr:row>
      <xdr:rowOff>0</xdr:rowOff>
    </xdr:from>
    <xdr:ext cx="392206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11630025" y="8315325"/>
          <a:ext cx="392206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69</xdr:row>
      <xdr:rowOff>0</xdr:rowOff>
    </xdr:from>
    <xdr:ext cx="445190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12238159" y="8315325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69</xdr:row>
      <xdr:rowOff>0</xdr:rowOff>
    </xdr:from>
    <xdr:ext cx="445190" cy="176623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/>
      </xdr:nvSpPr>
      <xdr:spPr>
        <a:xfrm>
          <a:off x="12849225" y="831532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65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/>
      </xdr:nvSpPr>
      <xdr:spPr>
        <a:xfrm>
          <a:off x="1219200" y="11172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84</xdr:row>
      <xdr:rowOff>0</xdr:rowOff>
    </xdr:from>
    <xdr:ext cx="445190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/>
      </xdr:nvSpPr>
      <xdr:spPr>
        <a:xfrm>
          <a:off x="12238159" y="11172825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73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/>
      </xdr:nvSpPr>
      <xdr:spPr>
        <a:xfrm>
          <a:off x="1219200" y="14030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72</xdr:row>
      <xdr:rowOff>0</xdr:rowOff>
    </xdr:from>
    <xdr:ext cx="445190" cy="176623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/>
      </xdr:nvSpPr>
      <xdr:spPr>
        <a:xfrm>
          <a:off x="1828800" y="1403032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72</xdr:row>
      <xdr:rowOff>0</xdr:rowOff>
    </xdr:from>
    <xdr:ext cx="445190" cy="172227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/>
      </xdr:nvSpPr>
      <xdr:spPr>
        <a:xfrm>
          <a:off x="2436934" y="14030325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73</xdr:row>
      <xdr:rowOff>0</xdr:rowOff>
    </xdr:from>
    <xdr:ext cx="445190" cy="176623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/>
      </xdr:nvSpPr>
      <xdr:spPr>
        <a:xfrm>
          <a:off x="3067050" y="1403032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73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/>
      </xdr:nvSpPr>
      <xdr:spPr>
        <a:xfrm>
          <a:off x="5753100" y="14030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73</xdr:row>
      <xdr:rowOff>0</xdr:rowOff>
    </xdr:from>
    <xdr:ext cx="445190" cy="17222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/>
      </xdr:nvSpPr>
      <xdr:spPr>
        <a:xfrm>
          <a:off x="6686550" y="14030325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73</xdr:row>
      <xdr:rowOff>0</xdr:rowOff>
    </xdr:from>
    <xdr:ext cx="445190" cy="17222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/>
      </xdr:nvSpPr>
      <xdr:spPr>
        <a:xfrm>
          <a:off x="7294684" y="14030325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73</xdr:row>
      <xdr:rowOff>0</xdr:rowOff>
    </xdr:from>
    <xdr:ext cx="445190" cy="176623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/>
      </xdr:nvSpPr>
      <xdr:spPr>
        <a:xfrm>
          <a:off x="8315325" y="1403032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73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/>
      </xdr:nvSpPr>
      <xdr:spPr>
        <a:xfrm>
          <a:off x="11020425" y="14030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73</xdr:row>
      <xdr:rowOff>0</xdr:rowOff>
    </xdr:from>
    <xdr:ext cx="445190" cy="176623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/>
      </xdr:nvSpPr>
      <xdr:spPr>
        <a:xfrm>
          <a:off x="11630025" y="1403032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73</xdr:row>
      <xdr:rowOff>0</xdr:rowOff>
    </xdr:from>
    <xdr:ext cx="445190" cy="17222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/>
      </xdr:nvSpPr>
      <xdr:spPr>
        <a:xfrm>
          <a:off x="12238159" y="14030325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73</xdr:row>
      <xdr:rowOff>0</xdr:rowOff>
    </xdr:from>
    <xdr:ext cx="445190" cy="176623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/>
      </xdr:nvSpPr>
      <xdr:spPr>
        <a:xfrm>
          <a:off x="12849225" y="1403032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359752</xdr:colOff>
      <xdr:row>15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7" name="TextBox 56">
              <a:extLst>
                <a:ext uri="{FF2B5EF4-FFF2-40B4-BE49-F238E27FC236}">
                  <a16:creationId xmlns:a16="http://schemas.microsoft.com/office/drawing/2014/main" id="{00000000-0008-0000-0100-000039000000}"/>
                </a:ext>
              </a:extLst>
            </xdr:cNvPr>
            <xdr:cNvSpPr txBox="1"/>
          </xdr:nvSpPr>
          <xdr:spPr>
            <a:xfrm>
              <a:off x="359752" y="3066317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7" name="TextBox 56">
              <a:extLst>
                <a:ext uri="{FF2B5EF4-FFF2-40B4-BE49-F238E27FC236}">
                  <a16:creationId xmlns:a16="http://schemas.microsoft.com/office/drawing/2014/main" id="{B1A5EA8B-28FA-4F31-9509-5A709F38BF28}"/>
                </a:ext>
              </a:extLst>
            </xdr:cNvPr>
            <xdr:cNvSpPr txBox="1"/>
          </xdr:nvSpPr>
          <xdr:spPr>
            <a:xfrm>
              <a:off x="359752" y="3066317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</xdr:col>
      <xdr:colOff>183906</xdr:colOff>
      <xdr:row>16</xdr:row>
      <xdr:rowOff>4396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8" name="TextBox 57">
              <a:extLst>
                <a:ext uri="{FF2B5EF4-FFF2-40B4-BE49-F238E27FC236}">
                  <a16:creationId xmlns:a16="http://schemas.microsoft.com/office/drawing/2014/main" id="{00000000-0008-0000-0100-00003A000000}"/>
                </a:ext>
              </a:extLst>
            </xdr:cNvPr>
            <xdr:cNvSpPr txBox="1"/>
          </xdr:nvSpPr>
          <xdr:spPr>
            <a:xfrm>
              <a:off x="1403106" y="3080971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8" name="TextBox 57">
              <a:extLst>
                <a:ext uri="{FF2B5EF4-FFF2-40B4-BE49-F238E27FC236}">
                  <a16:creationId xmlns:a16="http://schemas.microsoft.com/office/drawing/2014/main" id="{76A6B292-8A2C-41B6-A125-700C21AAF274}"/>
                </a:ext>
              </a:extLst>
            </xdr:cNvPr>
            <xdr:cNvSpPr txBox="1"/>
          </xdr:nvSpPr>
          <xdr:spPr>
            <a:xfrm>
              <a:off x="1403106" y="3080971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117231</xdr:colOff>
      <xdr:row>16</xdr:row>
      <xdr:rowOff>7327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9" name="TextBox 58">
              <a:extLst>
                <a:ext uri="{FF2B5EF4-FFF2-40B4-BE49-F238E27FC236}">
                  <a16:creationId xmlns:a16="http://schemas.microsoft.com/office/drawing/2014/main" id="{00000000-0008-0000-0100-00003B000000}"/>
                </a:ext>
              </a:extLst>
            </xdr:cNvPr>
            <xdr:cNvSpPr txBox="1"/>
          </xdr:nvSpPr>
          <xdr:spPr>
            <a:xfrm>
              <a:off x="1946031" y="3083902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9" name="TextBox 58">
              <a:extLst>
                <a:ext uri="{FF2B5EF4-FFF2-40B4-BE49-F238E27FC236}">
                  <a16:creationId xmlns:a16="http://schemas.microsoft.com/office/drawing/2014/main" id="{F68F701E-EB45-4895-9225-AEA43BF45227}"/>
                </a:ext>
              </a:extLst>
            </xdr:cNvPr>
            <xdr:cNvSpPr txBox="1"/>
          </xdr:nvSpPr>
          <xdr:spPr>
            <a:xfrm>
              <a:off x="1946031" y="3083902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176578</xdr:colOff>
      <xdr:row>15</xdr:row>
      <xdr:rowOff>187569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0" name="TextBox 59">
              <a:extLst>
                <a:ext uri="{FF2B5EF4-FFF2-40B4-BE49-F238E27FC236}">
                  <a16:creationId xmlns:a16="http://schemas.microsoft.com/office/drawing/2014/main" id="{00000000-0008-0000-0100-00003C000000}"/>
                </a:ext>
              </a:extLst>
            </xdr:cNvPr>
            <xdr:cNvSpPr txBox="1"/>
          </xdr:nvSpPr>
          <xdr:spPr>
            <a:xfrm>
              <a:off x="2614978" y="3073644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0" name="TextBox 59">
              <a:extLst>
                <a:ext uri="{FF2B5EF4-FFF2-40B4-BE49-F238E27FC236}">
                  <a16:creationId xmlns:a16="http://schemas.microsoft.com/office/drawing/2014/main" id="{3EC24B8C-A251-4B0C-AE3C-EC427B3B51C6}"/>
                </a:ext>
              </a:extLst>
            </xdr:cNvPr>
            <xdr:cNvSpPr txBox="1"/>
          </xdr:nvSpPr>
          <xdr:spPr>
            <a:xfrm>
              <a:off x="2614978" y="3073644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154599</xdr:colOff>
      <xdr:row>16</xdr:row>
      <xdr:rowOff>11723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1" name="TextBox 60">
              <a:extLst>
                <a:ext uri="{FF2B5EF4-FFF2-40B4-BE49-F238E27FC236}">
                  <a16:creationId xmlns:a16="http://schemas.microsoft.com/office/drawing/2014/main" id="{00000000-0008-0000-0100-00003D000000}"/>
                </a:ext>
              </a:extLst>
            </xdr:cNvPr>
            <xdr:cNvSpPr txBox="1"/>
          </xdr:nvSpPr>
          <xdr:spPr>
            <a:xfrm>
              <a:off x="3221649" y="3088298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1" name="TextBox 60">
              <a:extLst>
                <a:ext uri="{FF2B5EF4-FFF2-40B4-BE49-F238E27FC236}">
                  <a16:creationId xmlns:a16="http://schemas.microsoft.com/office/drawing/2014/main" id="{7733A758-C935-4CD1-8E46-670D2BB9F4A5}"/>
                </a:ext>
              </a:extLst>
            </xdr:cNvPr>
            <xdr:cNvSpPr txBox="1"/>
          </xdr:nvSpPr>
          <xdr:spPr>
            <a:xfrm>
              <a:off x="3221649" y="3088298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161495</xdr:colOff>
      <xdr:row>16</xdr:row>
      <xdr:rowOff>38013</xdr:rowOff>
    </xdr:from>
    <xdr:ext cx="276871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2" name="TextBox 61">
              <a:extLst>
                <a:ext uri="{FF2B5EF4-FFF2-40B4-BE49-F238E27FC236}">
                  <a16:creationId xmlns:a16="http://schemas.microsoft.com/office/drawing/2014/main" id="{00000000-0008-0000-0100-00003E000000}"/>
                </a:ext>
              </a:extLst>
            </xdr:cNvPr>
            <xdr:cNvSpPr txBox="1"/>
          </xdr:nvSpPr>
          <xdr:spPr>
            <a:xfrm>
              <a:off x="6403171" y="3086013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>
        <xdr:sp macro="" textlink="">
          <xdr:nvSpPr>
            <xdr:cNvPr id="62" name="TextBox 61">
              <a:extLst>
                <a:ext uri="{FF2B5EF4-FFF2-40B4-BE49-F238E27FC236}">
                  <a16:creationId xmlns:a16="http://schemas.microsoft.com/office/drawing/2014/main" id="{00000000-0008-0000-0100-00003E000000}"/>
                </a:ext>
              </a:extLst>
            </xdr:cNvPr>
            <xdr:cNvSpPr txBox="1"/>
          </xdr:nvSpPr>
          <xdr:spPr>
            <a:xfrm>
              <a:off x="6403171" y="3086013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51116</xdr:colOff>
      <xdr:row>16</xdr:row>
      <xdr:rowOff>82406</xdr:rowOff>
    </xdr:from>
    <xdr:ext cx="445190" cy="176623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3" name="TextBox 62">
              <a:extLst>
                <a:ext uri="{FF2B5EF4-FFF2-40B4-BE49-F238E27FC236}">
                  <a16:creationId xmlns:a16="http://schemas.microsoft.com/office/drawing/2014/main" id="{00000000-0008-0000-0100-00003F000000}"/>
                </a:ext>
              </a:extLst>
            </xdr:cNvPr>
            <xdr:cNvSpPr txBox="1"/>
          </xdr:nvSpPr>
          <xdr:spPr>
            <a:xfrm>
              <a:off x="7503028" y="3130406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>
        <xdr:sp macro="" textlink="">
          <xdr:nvSpPr>
            <xdr:cNvPr id="63" name="TextBox 62">
              <a:extLst>
                <a:ext uri="{FF2B5EF4-FFF2-40B4-BE49-F238E27FC236}">
                  <a16:creationId xmlns:a16="http://schemas.microsoft.com/office/drawing/2014/main" id="{00000000-0008-0000-0100-00003F000000}"/>
                </a:ext>
              </a:extLst>
            </xdr:cNvPr>
            <xdr:cNvSpPr txBox="1"/>
          </xdr:nvSpPr>
          <xdr:spPr>
            <a:xfrm>
              <a:off x="7503028" y="3130406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14</xdr:col>
      <xdr:colOff>232608</xdr:colOff>
      <xdr:row>16</xdr:row>
      <xdr:rowOff>97922</xdr:rowOff>
    </xdr:from>
    <xdr:ext cx="186461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4" name="TextBox 63">
              <a:extLst>
                <a:ext uri="{FF2B5EF4-FFF2-40B4-BE49-F238E27FC236}">
                  <a16:creationId xmlns:a16="http://schemas.microsoft.com/office/drawing/2014/main" id="{00000000-0008-0000-0100-000040000000}"/>
                </a:ext>
              </a:extLst>
            </xdr:cNvPr>
            <xdr:cNvSpPr txBox="1"/>
          </xdr:nvSpPr>
          <xdr:spPr>
            <a:xfrm>
              <a:off x="8894755" y="3145922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>
        <xdr:sp macro="" textlink="">
          <xdr:nvSpPr>
            <xdr:cNvPr id="64" name="TextBox 63">
              <a:extLst>
                <a:ext uri="{FF2B5EF4-FFF2-40B4-BE49-F238E27FC236}">
                  <a16:creationId xmlns:a16="http://schemas.microsoft.com/office/drawing/2014/main" id="{00000000-0008-0000-0100-000040000000}"/>
                </a:ext>
              </a:extLst>
            </xdr:cNvPr>
            <xdr:cNvSpPr txBox="1"/>
          </xdr:nvSpPr>
          <xdr:spPr>
            <a:xfrm>
              <a:off x="8894755" y="3145922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165804</xdr:colOff>
      <xdr:row>16</xdr:row>
      <xdr:rowOff>78957</xdr:rowOff>
    </xdr:from>
    <xdr:ext cx="188833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5" name="TextBox 64">
              <a:extLst>
                <a:ext uri="{FF2B5EF4-FFF2-40B4-BE49-F238E27FC236}">
                  <a16:creationId xmlns:a16="http://schemas.microsoft.com/office/drawing/2014/main" id="{00000000-0008-0000-0100-000041000000}"/>
                </a:ext>
              </a:extLst>
            </xdr:cNvPr>
            <xdr:cNvSpPr txBox="1"/>
          </xdr:nvSpPr>
          <xdr:spPr>
            <a:xfrm>
              <a:off x="10038186" y="3126957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>
        <xdr:sp macro="" textlink="">
          <xdr:nvSpPr>
            <xdr:cNvPr id="65" name="TextBox 64">
              <a:extLst>
                <a:ext uri="{FF2B5EF4-FFF2-40B4-BE49-F238E27FC236}">
                  <a16:creationId xmlns:a16="http://schemas.microsoft.com/office/drawing/2014/main" id="{00000000-0008-0000-0100-000041000000}"/>
                </a:ext>
              </a:extLst>
            </xdr:cNvPr>
            <xdr:cNvSpPr txBox="1"/>
          </xdr:nvSpPr>
          <xdr:spPr>
            <a:xfrm>
              <a:off x="10038186" y="3126957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390525</xdr:colOff>
      <xdr:row>62</xdr:row>
      <xdr:rowOff>33337</xdr:rowOff>
    </xdr:from>
    <xdr:ext cx="65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/>
      </xdr:nvSpPr>
      <xdr:spPr>
        <a:xfrm>
          <a:off x="390525" y="118824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276225</xdr:colOff>
      <xdr:row>60</xdr:row>
      <xdr:rowOff>185737</xdr:rowOff>
    </xdr:from>
    <xdr:ext cx="65" cy="172227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/>
      </xdr:nvSpPr>
      <xdr:spPr>
        <a:xfrm>
          <a:off x="885825" y="116538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323118</xdr:colOff>
      <xdr:row>15</xdr:row>
      <xdr:rowOff>180243</xdr:rowOff>
    </xdr:from>
    <xdr:ext cx="12073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8" name="TextBox 67">
              <a:extLst>
                <a:ext uri="{FF2B5EF4-FFF2-40B4-BE49-F238E27FC236}">
                  <a16:creationId xmlns:a16="http://schemas.microsoft.com/office/drawing/2014/main" id="{00000000-0008-0000-0100-000044000000}"/>
                </a:ext>
              </a:extLst>
            </xdr:cNvPr>
            <xdr:cNvSpPr txBox="1"/>
          </xdr:nvSpPr>
          <xdr:spPr>
            <a:xfrm>
              <a:off x="5466618" y="3066318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𝛼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8" name="TextBox 67">
              <a:extLst>
                <a:ext uri="{FF2B5EF4-FFF2-40B4-BE49-F238E27FC236}">
                  <a16:creationId xmlns:a16="http://schemas.microsoft.com/office/drawing/2014/main" id="{0764DD84-EAB0-45F8-BA77-98F3C0F32699}"/>
                </a:ext>
              </a:extLst>
            </xdr:cNvPr>
            <xdr:cNvSpPr txBox="1"/>
          </xdr:nvSpPr>
          <xdr:spPr>
            <a:xfrm>
              <a:off x="5466618" y="3066318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𝛼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183173</xdr:colOff>
      <xdr:row>16</xdr:row>
      <xdr:rowOff>14654</xdr:rowOff>
    </xdr:from>
    <xdr:ext cx="28520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9" name="TextBox 68">
              <a:extLst>
                <a:ext uri="{FF2B5EF4-FFF2-40B4-BE49-F238E27FC236}">
                  <a16:creationId xmlns:a16="http://schemas.microsoft.com/office/drawing/2014/main" id="{00000000-0008-0000-0100-000045000000}"/>
                </a:ext>
              </a:extLst>
            </xdr:cNvPr>
            <xdr:cNvSpPr txBox="1"/>
          </xdr:nvSpPr>
          <xdr:spPr>
            <a:xfrm>
              <a:off x="4069373" y="3091229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9" name="TextBox 68">
              <a:extLst>
                <a:ext uri="{FF2B5EF4-FFF2-40B4-BE49-F238E27FC236}">
                  <a16:creationId xmlns:a16="http://schemas.microsoft.com/office/drawing/2014/main" id="{1FA7D34E-E630-4E26-AC96-2D8C5984B44C}"/>
                </a:ext>
              </a:extLst>
            </xdr:cNvPr>
            <xdr:cNvSpPr txBox="1"/>
          </xdr:nvSpPr>
          <xdr:spPr>
            <a:xfrm>
              <a:off x="4069373" y="3091229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[𝑂〗_2]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175846</xdr:colOff>
      <xdr:row>16</xdr:row>
      <xdr:rowOff>7327</xdr:rowOff>
    </xdr:from>
    <xdr:ext cx="28757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0" name="TextBox 69">
              <a:extLst>
                <a:ext uri="{FF2B5EF4-FFF2-40B4-BE49-F238E27FC236}">
                  <a16:creationId xmlns:a16="http://schemas.microsoft.com/office/drawing/2014/main" id="{00000000-0008-0000-0100-000046000000}"/>
                </a:ext>
              </a:extLst>
            </xdr:cNvPr>
            <xdr:cNvSpPr txBox="1"/>
          </xdr:nvSpPr>
          <xdr:spPr>
            <a:xfrm>
              <a:off x="4671646" y="3083902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0" name="TextBox 69">
              <a:extLst>
                <a:ext uri="{FF2B5EF4-FFF2-40B4-BE49-F238E27FC236}">
                  <a16:creationId xmlns:a16="http://schemas.microsoft.com/office/drawing/2014/main" id="{C116035E-923E-44C4-AF26-36060DB7478F}"/>
                </a:ext>
              </a:extLst>
            </xdr:cNvPr>
            <xdr:cNvSpPr txBox="1"/>
          </xdr:nvSpPr>
          <xdr:spPr>
            <a:xfrm>
              <a:off x="4671646" y="3083902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[𝑁〗_2]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0</xdr:colOff>
      <xdr:row>69</xdr:row>
      <xdr:rowOff>0</xdr:rowOff>
    </xdr:from>
    <xdr:ext cx="445190" cy="176623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id="{00000000-0008-0000-0100-0000CA050000}"/>
            </a:ext>
          </a:extLst>
        </xdr:cNvPr>
        <xdr:cNvSpPr txBox="1"/>
      </xdr:nvSpPr>
      <xdr:spPr>
        <a:xfrm>
          <a:off x="1828800" y="13239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69</xdr:row>
      <xdr:rowOff>0</xdr:rowOff>
    </xdr:from>
    <xdr:ext cx="445190" cy="172227"/>
    <xdr:sp macro="" textlink="">
      <xdr:nvSpPr>
        <xdr:cNvPr id="1483" name="TextBox 1482">
          <a:extLst>
            <a:ext uri="{FF2B5EF4-FFF2-40B4-BE49-F238E27FC236}">
              <a16:creationId xmlns:a16="http://schemas.microsoft.com/office/drawing/2014/main" id="{00000000-0008-0000-0100-0000CB050000}"/>
            </a:ext>
          </a:extLst>
        </xdr:cNvPr>
        <xdr:cNvSpPr txBox="1"/>
      </xdr:nvSpPr>
      <xdr:spPr>
        <a:xfrm>
          <a:off x="2436934" y="13239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0</xdr:colOff>
      <xdr:row>73</xdr:row>
      <xdr:rowOff>0</xdr:rowOff>
    </xdr:from>
    <xdr:ext cx="65" cy="172227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id="{00000000-0008-0000-0100-0000CC050000}"/>
            </a:ext>
          </a:extLst>
        </xdr:cNvPr>
        <xdr:cNvSpPr txBox="1"/>
      </xdr:nvSpPr>
      <xdr:spPr>
        <a:xfrm>
          <a:off x="1219200" y="14001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73</xdr:row>
      <xdr:rowOff>0</xdr:rowOff>
    </xdr:from>
    <xdr:ext cx="445190" cy="176623"/>
    <xdr:sp macro="" textlink="">
      <xdr:nvSpPr>
        <xdr:cNvPr id="1485" name="TextBox 1484">
          <a:extLst>
            <a:ext uri="{FF2B5EF4-FFF2-40B4-BE49-F238E27FC236}">
              <a16:creationId xmlns:a16="http://schemas.microsoft.com/office/drawing/2014/main" id="{00000000-0008-0000-0100-0000CD050000}"/>
            </a:ext>
          </a:extLst>
        </xdr:cNvPr>
        <xdr:cNvSpPr txBox="1"/>
      </xdr:nvSpPr>
      <xdr:spPr>
        <a:xfrm>
          <a:off x="1828800" y="14001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73</xdr:row>
      <xdr:rowOff>0</xdr:rowOff>
    </xdr:from>
    <xdr:ext cx="445190" cy="172227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id="{00000000-0008-0000-0100-0000CE050000}"/>
            </a:ext>
          </a:extLst>
        </xdr:cNvPr>
        <xdr:cNvSpPr txBox="1"/>
      </xdr:nvSpPr>
      <xdr:spPr>
        <a:xfrm>
          <a:off x="2436934" y="14001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69</xdr:row>
      <xdr:rowOff>0</xdr:rowOff>
    </xdr:from>
    <xdr:ext cx="445190" cy="172227"/>
    <xdr:sp macro="" textlink="">
      <xdr:nvSpPr>
        <xdr:cNvPr id="1751" name="TextBox 1750">
          <a:extLst>
            <a:ext uri="{FF2B5EF4-FFF2-40B4-BE49-F238E27FC236}">
              <a16:creationId xmlns:a16="http://schemas.microsoft.com/office/drawing/2014/main" id="{00000000-0008-0000-0100-0000D7060000}"/>
            </a:ext>
          </a:extLst>
        </xdr:cNvPr>
        <xdr:cNvSpPr txBox="1"/>
      </xdr:nvSpPr>
      <xdr:spPr>
        <a:xfrm>
          <a:off x="2436934" y="13239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445190" cy="176623"/>
    <xdr:sp macro="" textlink="">
      <xdr:nvSpPr>
        <xdr:cNvPr id="1752" name="TextBox 1751">
          <a:extLst>
            <a:ext uri="{FF2B5EF4-FFF2-40B4-BE49-F238E27FC236}">
              <a16:creationId xmlns:a16="http://schemas.microsoft.com/office/drawing/2014/main" id="{00000000-0008-0000-0100-0000D8060000}"/>
            </a:ext>
          </a:extLst>
        </xdr:cNvPr>
        <xdr:cNvSpPr txBox="1"/>
      </xdr:nvSpPr>
      <xdr:spPr>
        <a:xfrm>
          <a:off x="3048000" y="13239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73</xdr:row>
      <xdr:rowOff>0</xdr:rowOff>
    </xdr:from>
    <xdr:ext cx="445190" cy="172227"/>
    <xdr:sp macro="" textlink="">
      <xdr:nvSpPr>
        <xdr:cNvPr id="1753" name="TextBox 1752">
          <a:extLst>
            <a:ext uri="{FF2B5EF4-FFF2-40B4-BE49-F238E27FC236}">
              <a16:creationId xmlns:a16="http://schemas.microsoft.com/office/drawing/2014/main" id="{00000000-0008-0000-0100-0000D9060000}"/>
            </a:ext>
          </a:extLst>
        </xdr:cNvPr>
        <xdr:cNvSpPr txBox="1"/>
      </xdr:nvSpPr>
      <xdr:spPr>
        <a:xfrm>
          <a:off x="2436934" y="14001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445190" cy="176623"/>
    <xdr:sp macro="" textlink="">
      <xdr:nvSpPr>
        <xdr:cNvPr id="1754" name="TextBox 1753">
          <a:extLst>
            <a:ext uri="{FF2B5EF4-FFF2-40B4-BE49-F238E27FC236}">
              <a16:creationId xmlns:a16="http://schemas.microsoft.com/office/drawing/2014/main" id="{00000000-0008-0000-0100-0000DA060000}"/>
            </a:ext>
          </a:extLst>
        </xdr:cNvPr>
        <xdr:cNvSpPr txBox="1"/>
      </xdr:nvSpPr>
      <xdr:spPr>
        <a:xfrm>
          <a:off x="3048000" y="14001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445190" cy="176623"/>
    <xdr:sp macro="" textlink="">
      <xdr:nvSpPr>
        <xdr:cNvPr id="1755" name="TextBox 1754">
          <a:extLst>
            <a:ext uri="{FF2B5EF4-FFF2-40B4-BE49-F238E27FC236}">
              <a16:creationId xmlns:a16="http://schemas.microsoft.com/office/drawing/2014/main" id="{00000000-0008-0000-0100-0000DB060000}"/>
            </a:ext>
          </a:extLst>
        </xdr:cNvPr>
        <xdr:cNvSpPr txBox="1"/>
      </xdr:nvSpPr>
      <xdr:spPr>
        <a:xfrm>
          <a:off x="3048000" y="13239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608134</xdr:colOff>
      <xdr:row>69</xdr:row>
      <xdr:rowOff>0</xdr:rowOff>
    </xdr:from>
    <xdr:ext cx="445190" cy="172227"/>
    <xdr:sp macro="" textlink="">
      <xdr:nvSpPr>
        <xdr:cNvPr id="1756" name="TextBox 1755">
          <a:extLst>
            <a:ext uri="{FF2B5EF4-FFF2-40B4-BE49-F238E27FC236}">
              <a16:creationId xmlns:a16="http://schemas.microsoft.com/office/drawing/2014/main" id="{00000000-0008-0000-0100-0000DC060000}"/>
            </a:ext>
          </a:extLst>
        </xdr:cNvPr>
        <xdr:cNvSpPr txBox="1"/>
      </xdr:nvSpPr>
      <xdr:spPr>
        <a:xfrm>
          <a:off x="3656134" y="13239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0</xdr:colOff>
      <xdr:row>73</xdr:row>
      <xdr:rowOff>0</xdr:rowOff>
    </xdr:from>
    <xdr:ext cx="65" cy="172227"/>
    <xdr:sp macro="" textlink="">
      <xdr:nvSpPr>
        <xdr:cNvPr id="1757" name="TextBox 1756">
          <a:extLst>
            <a:ext uri="{FF2B5EF4-FFF2-40B4-BE49-F238E27FC236}">
              <a16:creationId xmlns:a16="http://schemas.microsoft.com/office/drawing/2014/main" id="{00000000-0008-0000-0100-0000DD060000}"/>
            </a:ext>
          </a:extLst>
        </xdr:cNvPr>
        <xdr:cNvSpPr txBox="1"/>
      </xdr:nvSpPr>
      <xdr:spPr>
        <a:xfrm>
          <a:off x="2438400" y="14001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445190" cy="176623"/>
    <xdr:sp macro="" textlink="">
      <xdr:nvSpPr>
        <xdr:cNvPr id="1758" name="TextBox 1757">
          <a:extLst>
            <a:ext uri="{FF2B5EF4-FFF2-40B4-BE49-F238E27FC236}">
              <a16:creationId xmlns:a16="http://schemas.microsoft.com/office/drawing/2014/main" id="{00000000-0008-0000-0100-0000DE060000}"/>
            </a:ext>
          </a:extLst>
        </xdr:cNvPr>
        <xdr:cNvSpPr txBox="1"/>
      </xdr:nvSpPr>
      <xdr:spPr>
        <a:xfrm>
          <a:off x="3048000" y="14001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608134</xdr:colOff>
      <xdr:row>73</xdr:row>
      <xdr:rowOff>0</xdr:rowOff>
    </xdr:from>
    <xdr:ext cx="445190" cy="172227"/>
    <xdr:sp macro="" textlink="">
      <xdr:nvSpPr>
        <xdr:cNvPr id="1759" name="TextBox 1758">
          <a:extLst>
            <a:ext uri="{FF2B5EF4-FFF2-40B4-BE49-F238E27FC236}">
              <a16:creationId xmlns:a16="http://schemas.microsoft.com/office/drawing/2014/main" id="{00000000-0008-0000-0100-0000DF060000}"/>
            </a:ext>
          </a:extLst>
        </xdr:cNvPr>
        <xdr:cNvSpPr txBox="1"/>
      </xdr:nvSpPr>
      <xdr:spPr>
        <a:xfrm>
          <a:off x="3656134" y="14001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323118</xdr:colOff>
      <xdr:row>82</xdr:row>
      <xdr:rowOff>180243</xdr:rowOff>
    </xdr:from>
    <xdr:ext cx="65" cy="172227"/>
    <xdr:sp macro="" textlink="">
      <xdr:nvSpPr>
        <xdr:cNvPr id="2197" name="TextBox 2196">
          <a:extLst>
            <a:ext uri="{FF2B5EF4-FFF2-40B4-BE49-F238E27FC236}">
              <a16:creationId xmlns:a16="http://schemas.microsoft.com/office/drawing/2014/main" id="{00000000-0008-0000-0100-000095080000}"/>
            </a:ext>
          </a:extLst>
        </xdr:cNvPr>
        <xdr:cNvSpPr txBox="1"/>
      </xdr:nvSpPr>
      <xdr:spPr>
        <a:xfrm>
          <a:off x="323118" y="30377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359752</xdr:colOff>
      <xdr:row>82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198" name="TextBox 2197">
              <a:extLst>
                <a:ext uri="{FF2B5EF4-FFF2-40B4-BE49-F238E27FC236}">
                  <a16:creationId xmlns:a16="http://schemas.microsoft.com/office/drawing/2014/main" id="{00000000-0008-0000-0100-000096080000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198" name="TextBox 2197">
              <a:extLst>
                <a:ext uri="{FF2B5EF4-FFF2-40B4-BE49-F238E27FC236}">
                  <a16:creationId xmlns:a16="http://schemas.microsoft.com/office/drawing/2014/main" id="{4EB042E4-E5A4-4E15-AACE-00FDAFD6ADFA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18</xdr:col>
      <xdr:colOff>323118</xdr:colOff>
      <xdr:row>82</xdr:row>
      <xdr:rowOff>180243</xdr:rowOff>
    </xdr:from>
    <xdr:ext cx="65" cy="172227"/>
    <xdr:sp macro="" textlink="">
      <xdr:nvSpPr>
        <xdr:cNvPr id="2201" name="TextBox 2200">
          <a:extLst>
            <a:ext uri="{FF2B5EF4-FFF2-40B4-BE49-F238E27FC236}">
              <a16:creationId xmlns:a16="http://schemas.microsoft.com/office/drawing/2014/main" id="{00000000-0008-0000-0100-000099080000}"/>
            </a:ext>
          </a:extLst>
        </xdr:cNvPr>
        <xdr:cNvSpPr txBox="1"/>
      </xdr:nvSpPr>
      <xdr:spPr>
        <a:xfrm>
          <a:off x="323118" y="159155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18</xdr:col>
      <xdr:colOff>359752</xdr:colOff>
      <xdr:row>82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202" name="TextBox 2201">
              <a:extLst>
                <a:ext uri="{FF2B5EF4-FFF2-40B4-BE49-F238E27FC236}">
                  <a16:creationId xmlns:a16="http://schemas.microsoft.com/office/drawing/2014/main" id="{00000000-0008-0000-0100-00009A080000}"/>
                </a:ext>
              </a:extLst>
            </xdr:cNvPr>
            <xdr:cNvSpPr txBox="1"/>
          </xdr:nvSpPr>
          <xdr:spPr>
            <a:xfrm>
              <a:off x="359752" y="159155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202" name="TextBox 2201">
              <a:extLst>
                <a:ext uri="{FF2B5EF4-FFF2-40B4-BE49-F238E27FC236}">
                  <a16:creationId xmlns:a16="http://schemas.microsoft.com/office/drawing/2014/main" id="{47F3C7B2-E552-4F8B-93A0-349C2C7D5AA4}"/>
                </a:ext>
              </a:extLst>
            </xdr:cNvPr>
            <xdr:cNvSpPr txBox="1"/>
          </xdr:nvSpPr>
          <xdr:spPr>
            <a:xfrm>
              <a:off x="359752" y="159155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22</xdr:col>
      <xdr:colOff>57150</xdr:colOff>
      <xdr:row>14</xdr:row>
      <xdr:rowOff>128586</xdr:rowOff>
    </xdr:from>
    <xdr:to>
      <xdr:col>32</xdr:col>
      <xdr:colOff>9526</xdr:colOff>
      <xdr:row>34</xdr:row>
      <xdr:rowOff>66675</xdr:rowOff>
    </xdr:to>
    <xdr:graphicFrame macro="">
      <xdr:nvGraphicFramePr>
        <xdr:cNvPr id="2203" name="Chart 2202">
          <a:extLst>
            <a:ext uri="{FF2B5EF4-FFF2-40B4-BE49-F238E27FC236}">
              <a16:creationId xmlns:a16="http://schemas.microsoft.com/office/drawing/2014/main" id="{00000000-0008-0000-0100-00009B08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32</xdr:col>
      <xdr:colOff>9524</xdr:colOff>
      <xdr:row>35</xdr:row>
      <xdr:rowOff>19050</xdr:rowOff>
    </xdr:from>
    <xdr:to>
      <xdr:col>41</xdr:col>
      <xdr:colOff>466725</xdr:colOff>
      <xdr:row>55</xdr:row>
      <xdr:rowOff>0</xdr:rowOff>
    </xdr:to>
    <xdr:graphicFrame macro="">
      <xdr:nvGraphicFramePr>
        <xdr:cNvPr id="2204" name="Chart 2203">
          <a:extLst>
            <a:ext uri="{FF2B5EF4-FFF2-40B4-BE49-F238E27FC236}">
              <a16:creationId xmlns:a16="http://schemas.microsoft.com/office/drawing/2014/main" id="{00000000-0008-0000-0100-00009C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32</xdr:col>
      <xdr:colOff>19049</xdr:colOff>
      <xdr:row>14</xdr:row>
      <xdr:rowOff>85725</xdr:rowOff>
    </xdr:from>
    <xdr:to>
      <xdr:col>41</xdr:col>
      <xdr:colOff>466724</xdr:colOff>
      <xdr:row>35</xdr:row>
      <xdr:rowOff>23812</xdr:rowOff>
    </xdr:to>
    <xdr:graphicFrame macro="">
      <xdr:nvGraphicFramePr>
        <xdr:cNvPr id="2205" name="Chart 2204">
          <a:extLst>
            <a:ext uri="{FF2B5EF4-FFF2-40B4-BE49-F238E27FC236}">
              <a16:creationId xmlns:a16="http://schemas.microsoft.com/office/drawing/2014/main" id="{00000000-0008-0000-0100-00009D08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263037</xdr:colOff>
      <xdr:row>5</xdr:row>
      <xdr:rowOff>187935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63037" y="114043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445475</xdr:colOff>
      <xdr:row>1</xdr:row>
      <xdr:rowOff>139211</xdr:rowOff>
    </xdr:from>
    <xdr:ext cx="3415813" cy="41588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𝜑</m:t>
                  </m:r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𝐶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8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18</m:t>
                      </m:r>
                    </m:sub>
                  </m:sSub>
                </m:oMath>
              </a14:m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( </m:t>
                  </m:r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+</m:t>
                  </m:r>
                  <m:f>
                    <m:f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79</m:t>
                      </m:r>
                    </m:num>
                    <m:den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21</m:t>
                      </m:r>
                    </m:den>
                  </m:f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)</m:t>
                  </m:r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Cambria Math" panose="02040503050406030204" pitchFamily="18" charset="0"/>
                      <a:cs typeface="+mn-cs"/>
                    </a:rPr>
                    <m:t>→</m:t>
                  </m:r>
                </m:oMath>
              </a14:m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𝐶𝑂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+</m:t>
                  </m:r>
                </m:oMath>
              </a14:m>
              <a:r>
                <a:rPr lang="en-GB" sz="500">
                  <a:effectLst/>
                </a:rPr>
                <a:t>n2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𝑂</m:t>
                  </m:r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endParaRPr lang="en-GB">
                <a:effectLst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A73FBD8B-C694-448B-8BC8-AA59386CA4CB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r>
                <a:rPr lang="en-GB" sz="1100" b="0" i="0">
                  <a:latin typeface="Cambria Math" panose="02040503050406030204" pitchFamily="18" charset="0"/>
                </a:rPr>
                <a:t>𝐶_8 𝐻_18</a:t>
              </a:r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 𝑂_2+79/21 𝑁_2)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→</a:t>
              </a:r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:r>
                <a:rPr lang="en-GB" sz="1100" i="0">
                  <a:effectLst/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𝐶𝑂〗_2+</a:t>
              </a:r>
              <a:r>
                <a:rPr lang="en-GB" sz="500">
                  <a:effectLst/>
                </a:rPr>
                <a:t>n2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𝐻_2 𝑂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𝑂_2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𝑁_2</a:t>
              </a:r>
              <a:endParaRPr lang="en-GB">
                <a:effectLst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161925</xdr:colOff>
      <xdr:row>6</xdr:row>
      <xdr:rowOff>19050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5038725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235194</xdr:colOff>
      <xdr:row>5</xdr:row>
      <xdr:rowOff>187569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6331194" y="1140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220541</xdr:colOff>
      <xdr:row>6</xdr:row>
      <xdr:rowOff>19050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7535741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542192</xdr:colOff>
      <xdr:row>5</xdr:row>
      <xdr:rowOff>165588</xdr:rowOff>
    </xdr:from>
    <xdr:ext cx="996462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2370992" y="1118088"/>
          <a:ext cx="99646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359752</xdr:colOff>
      <xdr:row>13</xdr:row>
      <xdr:rowOff>180242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969352" y="26567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183906</xdr:colOff>
      <xdr:row>14</xdr:row>
      <xdr:rowOff>4396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2012706" y="267139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117231</xdr:colOff>
      <xdr:row>14</xdr:row>
      <xdr:rowOff>7327</xdr:rowOff>
    </xdr:from>
    <xdr:ext cx="445190" cy="176623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2555631" y="2674327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176578</xdr:colOff>
      <xdr:row>13</xdr:row>
      <xdr:rowOff>187569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3224578" y="2664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154599</xdr:colOff>
      <xdr:row>14</xdr:row>
      <xdr:rowOff>11723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3812199" y="267872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117964</xdr:colOff>
      <xdr:row>4</xdr:row>
      <xdr:rowOff>99646</xdr:rowOff>
    </xdr:from>
    <xdr:ext cx="479170" cy="3157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0000000-0008-0000-0200-00000D000000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𝑃𝑉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𝑅𝑇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52EEE5CF-2A7C-4A19-9E53-4FD631E0ACC4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𝑃𝑉/𝑅𝑇=𝑛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323118</xdr:colOff>
      <xdr:row>15</xdr:row>
      <xdr:rowOff>180243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323118" y="30377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183173</xdr:colOff>
      <xdr:row>14</xdr:row>
      <xdr:rowOff>14654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4450373" y="2681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175846</xdr:colOff>
      <xdr:row>14</xdr:row>
      <xdr:rowOff>7327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/>
      </xdr:nvSpPr>
      <xdr:spPr>
        <a:xfrm>
          <a:off x="5052646" y="267432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1219200" y="5943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31</xdr:row>
      <xdr:rowOff>0</xdr:rowOff>
    </xdr:from>
    <xdr:ext cx="445190" cy="176623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/>
      </xdr:nvSpPr>
      <xdr:spPr>
        <a:xfrm>
          <a:off x="18288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31</xdr:row>
      <xdr:rowOff>0</xdr:rowOff>
    </xdr:from>
    <xdr:ext cx="445190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/>
      </xdr:nvSpPr>
      <xdr:spPr>
        <a:xfrm>
          <a:off x="2436934" y="5943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31</xdr:row>
      <xdr:rowOff>0</xdr:rowOff>
    </xdr:from>
    <xdr:ext cx="445190" cy="176623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30480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68</xdr:row>
      <xdr:rowOff>0</xdr:rowOff>
    </xdr:from>
    <xdr:ext cx="445190" cy="176623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3048000" y="129921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68</xdr:row>
      <xdr:rowOff>0</xdr:rowOff>
    </xdr:from>
    <xdr:ext cx="445190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3656134" y="129921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69</xdr:row>
      <xdr:rowOff>0</xdr:rowOff>
    </xdr:from>
    <xdr:ext cx="445190" cy="176623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30480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69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/>
      </xdr:nvSpPr>
      <xdr:spPr>
        <a:xfrm>
          <a:off x="5486400" y="13182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69</xdr:row>
      <xdr:rowOff>0</xdr:rowOff>
    </xdr:from>
    <xdr:ext cx="445190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/>
      </xdr:nvSpPr>
      <xdr:spPr>
        <a:xfrm>
          <a:off x="6096000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69</xdr:row>
      <xdr:rowOff>0</xdr:rowOff>
    </xdr:from>
    <xdr:ext cx="445190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/>
      </xdr:nvSpPr>
      <xdr:spPr>
        <a:xfrm>
          <a:off x="67041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69</xdr:row>
      <xdr:rowOff>0</xdr:rowOff>
    </xdr:from>
    <xdr:ext cx="445190" cy="176623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/>
      </xdr:nvSpPr>
      <xdr:spPr>
        <a:xfrm>
          <a:off x="73152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69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/>
      </xdr:nvSpPr>
      <xdr:spPr>
        <a:xfrm>
          <a:off x="9753600" y="13182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69</xdr:row>
      <xdr:rowOff>0</xdr:rowOff>
    </xdr:from>
    <xdr:ext cx="392206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10363200" y="13182600"/>
          <a:ext cx="392206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69</xdr:row>
      <xdr:rowOff>0</xdr:rowOff>
    </xdr:from>
    <xdr:ext cx="445190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109713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69</xdr:row>
      <xdr:rowOff>0</xdr:rowOff>
    </xdr:from>
    <xdr:ext cx="445190" cy="176623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115824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65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3048000" y="12420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84</xdr:row>
      <xdr:rowOff>0</xdr:rowOff>
    </xdr:from>
    <xdr:ext cx="445190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10971334" y="160401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73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12192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72</xdr:row>
      <xdr:rowOff>0</xdr:rowOff>
    </xdr:from>
    <xdr:ext cx="445190" cy="176623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3048000" y="137541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72</xdr:row>
      <xdr:rowOff>0</xdr:rowOff>
    </xdr:from>
    <xdr:ext cx="445190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3656134" y="137541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73</xdr:row>
      <xdr:rowOff>0</xdr:rowOff>
    </xdr:from>
    <xdr:ext cx="445190" cy="176623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/>
      </xdr:nvSpPr>
      <xdr:spPr>
        <a:xfrm>
          <a:off x="30480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73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/>
      </xdr:nvSpPr>
      <xdr:spPr>
        <a:xfrm>
          <a:off x="54864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73</xdr:row>
      <xdr:rowOff>0</xdr:rowOff>
    </xdr:from>
    <xdr:ext cx="445190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/>
      </xdr:nvSpPr>
      <xdr:spPr>
        <a:xfrm>
          <a:off x="6096000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73</xdr:row>
      <xdr:rowOff>0</xdr:rowOff>
    </xdr:from>
    <xdr:ext cx="445190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/>
      </xdr:nvSpPr>
      <xdr:spPr>
        <a:xfrm>
          <a:off x="67041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73</xdr:row>
      <xdr:rowOff>0</xdr:rowOff>
    </xdr:from>
    <xdr:ext cx="445190" cy="176623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/>
      </xdr:nvSpPr>
      <xdr:spPr>
        <a:xfrm>
          <a:off x="7315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73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/>
      </xdr:nvSpPr>
      <xdr:spPr>
        <a:xfrm>
          <a:off x="97536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73</xdr:row>
      <xdr:rowOff>0</xdr:rowOff>
    </xdr:from>
    <xdr:ext cx="445190" cy="176623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/>
      </xdr:nvSpPr>
      <xdr:spPr>
        <a:xfrm>
          <a:off x="10363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73</xdr:row>
      <xdr:rowOff>0</xdr:rowOff>
    </xdr:from>
    <xdr:ext cx="445190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/>
      </xdr:nvSpPr>
      <xdr:spPr>
        <a:xfrm>
          <a:off x="109713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73</xdr:row>
      <xdr:rowOff>0</xdr:rowOff>
    </xdr:from>
    <xdr:ext cx="445190" cy="176623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/>
      </xdr:nvSpPr>
      <xdr:spPr>
        <a:xfrm>
          <a:off x="115824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359752</xdr:colOff>
      <xdr:row>15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7" name="TextBox 46">
              <a:extLst>
                <a:ext uri="{FF2B5EF4-FFF2-40B4-BE49-F238E27FC236}">
                  <a16:creationId xmlns:a16="http://schemas.microsoft.com/office/drawing/2014/main" id="{00000000-0008-0000-0200-00002F000000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7" name="TextBox 46">
              <a:extLst>
                <a:ext uri="{FF2B5EF4-FFF2-40B4-BE49-F238E27FC236}">
                  <a16:creationId xmlns:a16="http://schemas.microsoft.com/office/drawing/2014/main" id="{5EE63E1E-1F1C-407B-B7F2-00358312DA7A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</xdr:col>
      <xdr:colOff>183906</xdr:colOff>
      <xdr:row>16</xdr:row>
      <xdr:rowOff>4396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8" name="TextBox 47">
              <a:extLst>
                <a:ext uri="{FF2B5EF4-FFF2-40B4-BE49-F238E27FC236}">
                  <a16:creationId xmlns:a16="http://schemas.microsoft.com/office/drawing/2014/main" id="{00000000-0008-0000-0200-000030000000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8" name="TextBox 47">
              <a:extLst>
                <a:ext uri="{FF2B5EF4-FFF2-40B4-BE49-F238E27FC236}">
                  <a16:creationId xmlns:a16="http://schemas.microsoft.com/office/drawing/2014/main" id="{0B8FA3E7-A357-40EF-9DBD-1D0E7675FC0A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117231</xdr:colOff>
      <xdr:row>16</xdr:row>
      <xdr:rowOff>7327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9" name="TextBox 48">
              <a:extLst>
                <a:ext uri="{FF2B5EF4-FFF2-40B4-BE49-F238E27FC236}">
                  <a16:creationId xmlns:a16="http://schemas.microsoft.com/office/drawing/2014/main" id="{00000000-0008-0000-0200-000031000000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9" name="TextBox 48">
              <a:extLst>
                <a:ext uri="{FF2B5EF4-FFF2-40B4-BE49-F238E27FC236}">
                  <a16:creationId xmlns:a16="http://schemas.microsoft.com/office/drawing/2014/main" id="{38BB2FA0-1442-40E7-AB85-7C966AC7FBBD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176578</xdr:colOff>
      <xdr:row>15</xdr:row>
      <xdr:rowOff>187569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0" name="TextBox 49">
              <a:extLst>
                <a:ext uri="{FF2B5EF4-FFF2-40B4-BE49-F238E27FC236}">
                  <a16:creationId xmlns:a16="http://schemas.microsoft.com/office/drawing/2014/main" id="{00000000-0008-0000-0200-000032000000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0" name="TextBox 49">
              <a:extLst>
                <a:ext uri="{FF2B5EF4-FFF2-40B4-BE49-F238E27FC236}">
                  <a16:creationId xmlns:a16="http://schemas.microsoft.com/office/drawing/2014/main" id="{1D7F2826-2E20-4322-BC34-1FB889121F4F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154599</xdr:colOff>
      <xdr:row>16</xdr:row>
      <xdr:rowOff>11723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1" name="TextBox 50">
              <a:extLst>
                <a:ext uri="{FF2B5EF4-FFF2-40B4-BE49-F238E27FC236}">
                  <a16:creationId xmlns:a16="http://schemas.microsoft.com/office/drawing/2014/main" id="{00000000-0008-0000-0200-000033000000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1" name="TextBox 50">
              <a:extLst>
                <a:ext uri="{FF2B5EF4-FFF2-40B4-BE49-F238E27FC236}">
                  <a16:creationId xmlns:a16="http://schemas.microsoft.com/office/drawing/2014/main" id="{7FAAE06C-FC65-4221-B81C-280F275C984C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228730</xdr:colOff>
      <xdr:row>15</xdr:row>
      <xdr:rowOff>150072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2" name="TextBox 51">
              <a:extLst>
                <a:ext uri="{FF2B5EF4-FFF2-40B4-BE49-F238E27FC236}">
                  <a16:creationId xmlns:a16="http://schemas.microsoft.com/office/drawing/2014/main" id="{00000000-0008-0000-0200-000034000000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2" name="TextBox 51">
              <a:extLst>
                <a:ext uri="{FF2B5EF4-FFF2-40B4-BE49-F238E27FC236}">
                  <a16:creationId xmlns:a16="http://schemas.microsoft.com/office/drawing/2014/main" id="{BB51339C-5B50-46E6-B791-3E09A573A3D9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330143</xdr:colOff>
      <xdr:row>15</xdr:row>
      <xdr:rowOff>175415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3" name="TextBox 52">
              <a:extLst>
                <a:ext uri="{FF2B5EF4-FFF2-40B4-BE49-F238E27FC236}">
                  <a16:creationId xmlns:a16="http://schemas.microsoft.com/office/drawing/2014/main" id="{00000000-0008-0000-0200-000035000000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3" name="TextBox 52">
              <a:extLst>
                <a:ext uri="{FF2B5EF4-FFF2-40B4-BE49-F238E27FC236}">
                  <a16:creationId xmlns:a16="http://schemas.microsoft.com/office/drawing/2014/main" id="{1A613BE1-ABFC-44EB-8571-42C2D534BE83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14</xdr:col>
      <xdr:colOff>333460</xdr:colOff>
      <xdr:row>15</xdr:row>
      <xdr:rowOff>153951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id="{00000000-0008-0000-0200-000036000000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id="{68C931AE-F010-4F2F-8A73-D48B7AE504A2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266657</xdr:colOff>
      <xdr:row>15</xdr:row>
      <xdr:rowOff>157399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5" name="TextBox 54">
              <a:extLst>
                <a:ext uri="{FF2B5EF4-FFF2-40B4-BE49-F238E27FC236}">
                  <a16:creationId xmlns:a16="http://schemas.microsoft.com/office/drawing/2014/main" id="{00000000-0008-0000-0200-000037000000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5" name="TextBox 54">
              <a:extLst>
                <a:ext uri="{FF2B5EF4-FFF2-40B4-BE49-F238E27FC236}">
                  <a16:creationId xmlns:a16="http://schemas.microsoft.com/office/drawing/2014/main" id="{174CC684-68AB-429C-BF47-6B3186585646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390525</xdr:colOff>
      <xdr:row>62</xdr:row>
      <xdr:rowOff>33337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 txBox="1"/>
      </xdr:nvSpPr>
      <xdr:spPr>
        <a:xfrm>
          <a:off x="390525" y="118824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276225</xdr:colOff>
      <xdr:row>60</xdr:row>
      <xdr:rowOff>185737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 txBox="1"/>
      </xdr:nvSpPr>
      <xdr:spPr>
        <a:xfrm>
          <a:off x="885825" y="116538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323118</xdr:colOff>
      <xdr:row>15</xdr:row>
      <xdr:rowOff>180243</xdr:rowOff>
    </xdr:from>
    <xdr:ext cx="12073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8" name="TextBox 57">
              <a:extLst>
                <a:ext uri="{FF2B5EF4-FFF2-40B4-BE49-F238E27FC236}">
                  <a16:creationId xmlns:a16="http://schemas.microsoft.com/office/drawing/2014/main" id="{00000000-0008-0000-0200-00003A000000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𝛼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8" name="TextBox 57">
              <a:extLst>
                <a:ext uri="{FF2B5EF4-FFF2-40B4-BE49-F238E27FC236}">
                  <a16:creationId xmlns:a16="http://schemas.microsoft.com/office/drawing/2014/main" id="{ADE28AC3-7818-457A-9185-ADE62FA60475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𝛼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183173</xdr:colOff>
      <xdr:row>16</xdr:row>
      <xdr:rowOff>14654</xdr:rowOff>
    </xdr:from>
    <xdr:ext cx="28520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9" name="TextBox 58">
              <a:extLst>
                <a:ext uri="{FF2B5EF4-FFF2-40B4-BE49-F238E27FC236}">
                  <a16:creationId xmlns:a16="http://schemas.microsoft.com/office/drawing/2014/main" id="{00000000-0008-0000-0200-00003B000000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9" name="TextBox 58">
              <a:extLst>
                <a:ext uri="{FF2B5EF4-FFF2-40B4-BE49-F238E27FC236}">
                  <a16:creationId xmlns:a16="http://schemas.microsoft.com/office/drawing/2014/main" id="{50DA841C-60BF-49C9-843D-289C1FBD079F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[𝑂〗_2]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175846</xdr:colOff>
      <xdr:row>16</xdr:row>
      <xdr:rowOff>7327</xdr:rowOff>
    </xdr:from>
    <xdr:ext cx="28757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0" name="TextBox 59">
              <a:extLst>
                <a:ext uri="{FF2B5EF4-FFF2-40B4-BE49-F238E27FC236}">
                  <a16:creationId xmlns:a16="http://schemas.microsoft.com/office/drawing/2014/main" id="{00000000-0008-0000-0200-00003C000000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0" name="TextBox 59">
              <a:extLst>
                <a:ext uri="{FF2B5EF4-FFF2-40B4-BE49-F238E27FC236}">
                  <a16:creationId xmlns:a16="http://schemas.microsoft.com/office/drawing/2014/main" id="{D04AC11B-39F8-4806-8AB9-22ECA5CECEA1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[𝑁〗_2]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0</xdr:colOff>
      <xdr:row>69</xdr:row>
      <xdr:rowOff>0</xdr:rowOff>
    </xdr:from>
    <xdr:ext cx="445190" cy="176623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 txBox="1"/>
      </xdr:nvSpPr>
      <xdr:spPr>
        <a:xfrm>
          <a:off x="30480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69</xdr:row>
      <xdr:rowOff>0</xdr:rowOff>
    </xdr:from>
    <xdr:ext cx="445190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 txBox="1"/>
      </xdr:nvSpPr>
      <xdr:spPr>
        <a:xfrm>
          <a:off x="36561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0</xdr:colOff>
      <xdr:row>73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 txBox="1"/>
      </xdr:nvSpPr>
      <xdr:spPr>
        <a:xfrm>
          <a:off x="24384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73</xdr:row>
      <xdr:rowOff>0</xdr:rowOff>
    </xdr:from>
    <xdr:ext cx="445190" cy="176623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 txBox="1"/>
      </xdr:nvSpPr>
      <xdr:spPr>
        <a:xfrm>
          <a:off x="30480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73</xdr:row>
      <xdr:rowOff>0</xdr:rowOff>
    </xdr:from>
    <xdr:ext cx="445190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 txBox="1"/>
      </xdr:nvSpPr>
      <xdr:spPr>
        <a:xfrm>
          <a:off x="36561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69</xdr:row>
      <xdr:rowOff>0</xdr:rowOff>
    </xdr:from>
    <xdr:ext cx="445190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 txBox="1"/>
      </xdr:nvSpPr>
      <xdr:spPr>
        <a:xfrm>
          <a:off x="36561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445190" cy="176623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 txBox="1"/>
      </xdr:nvSpPr>
      <xdr:spPr>
        <a:xfrm>
          <a:off x="42672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73</xdr:row>
      <xdr:rowOff>0</xdr:rowOff>
    </xdr:from>
    <xdr:ext cx="445190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 txBox="1"/>
      </xdr:nvSpPr>
      <xdr:spPr>
        <a:xfrm>
          <a:off x="36561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445190" cy="176623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 txBox="1"/>
      </xdr:nvSpPr>
      <xdr:spPr>
        <a:xfrm>
          <a:off x="4267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445190" cy="176623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 txBox="1"/>
      </xdr:nvSpPr>
      <xdr:spPr>
        <a:xfrm>
          <a:off x="42672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608134</xdr:colOff>
      <xdr:row>69</xdr:row>
      <xdr:rowOff>0</xdr:rowOff>
    </xdr:from>
    <xdr:ext cx="445190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 txBox="1"/>
      </xdr:nvSpPr>
      <xdr:spPr>
        <a:xfrm>
          <a:off x="48753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0</xdr:colOff>
      <xdr:row>73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/>
      </xdr:nvSpPr>
      <xdr:spPr>
        <a:xfrm>
          <a:off x="36576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445190" cy="176623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 txBox="1"/>
      </xdr:nvSpPr>
      <xdr:spPr>
        <a:xfrm>
          <a:off x="4267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608134</xdr:colOff>
      <xdr:row>73</xdr:row>
      <xdr:rowOff>0</xdr:rowOff>
    </xdr:from>
    <xdr:ext cx="445190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 txBox="1"/>
      </xdr:nvSpPr>
      <xdr:spPr>
        <a:xfrm>
          <a:off x="48753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323118</xdr:colOff>
      <xdr:row>82</xdr:row>
      <xdr:rowOff>180243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 txBox="1"/>
      </xdr:nvSpPr>
      <xdr:spPr>
        <a:xfrm>
          <a:off x="323118" y="158393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359752</xdr:colOff>
      <xdr:row>82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6" name="TextBox 75">
              <a:extLst>
                <a:ext uri="{FF2B5EF4-FFF2-40B4-BE49-F238E27FC236}">
                  <a16:creationId xmlns:a16="http://schemas.microsoft.com/office/drawing/2014/main" id="{00000000-0008-0000-0200-00004C000000}"/>
                </a:ext>
              </a:extLst>
            </xdr:cNvPr>
            <xdr:cNvSpPr txBox="1"/>
          </xdr:nvSpPr>
          <xdr:spPr>
            <a:xfrm>
              <a:off x="3597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6" name="TextBox 75">
              <a:extLst>
                <a:ext uri="{FF2B5EF4-FFF2-40B4-BE49-F238E27FC236}">
                  <a16:creationId xmlns:a16="http://schemas.microsoft.com/office/drawing/2014/main" id="{F0DE67F1-8ACD-4730-9A4F-87DEACE2800D}"/>
                </a:ext>
              </a:extLst>
            </xdr:cNvPr>
            <xdr:cNvSpPr txBox="1"/>
          </xdr:nvSpPr>
          <xdr:spPr>
            <a:xfrm>
              <a:off x="3597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18</xdr:col>
      <xdr:colOff>323118</xdr:colOff>
      <xdr:row>82</xdr:row>
      <xdr:rowOff>180243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 txBox="1"/>
      </xdr:nvSpPr>
      <xdr:spPr>
        <a:xfrm>
          <a:off x="11295918" y="158393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18</xdr:col>
      <xdr:colOff>359752</xdr:colOff>
      <xdr:row>82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8" name="TextBox 77">
              <a:extLst>
                <a:ext uri="{FF2B5EF4-FFF2-40B4-BE49-F238E27FC236}">
                  <a16:creationId xmlns:a16="http://schemas.microsoft.com/office/drawing/2014/main" id="{00000000-0008-0000-0200-00004E000000}"/>
                </a:ext>
              </a:extLst>
            </xdr:cNvPr>
            <xdr:cNvSpPr txBox="1"/>
          </xdr:nvSpPr>
          <xdr:spPr>
            <a:xfrm>
              <a:off x="113325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8" name="TextBox 77">
              <a:extLst>
                <a:ext uri="{FF2B5EF4-FFF2-40B4-BE49-F238E27FC236}">
                  <a16:creationId xmlns:a16="http://schemas.microsoft.com/office/drawing/2014/main" id="{97729AFA-B2E0-4113-A7CA-E2EDB93E9785}"/>
                </a:ext>
              </a:extLst>
            </xdr:cNvPr>
            <xdr:cNvSpPr txBox="1"/>
          </xdr:nvSpPr>
          <xdr:spPr>
            <a:xfrm>
              <a:off x="113325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263037</xdr:colOff>
      <xdr:row>5</xdr:row>
      <xdr:rowOff>187935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63037" y="114043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445475</xdr:colOff>
      <xdr:row>1</xdr:row>
      <xdr:rowOff>139211</xdr:rowOff>
    </xdr:from>
    <xdr:ext cx="3415813" cy="41588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𝜑</m:t>
                  </m:r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𝐶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8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18</m:t>
                      </m:r>
                    </m:sub>
                  </m:sSub>
                </m:oMath>
              </a14:m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( </m:t>
                  </m:r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+</m:t>
                  </m:r>
                  <m:f>
                    <m:f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79</m:t>
                      </m:r>
                    </m:num>
                    <m:den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21</m:t>
                      </m:r>
                    </m:den>
                  </m:f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)</m:t>
                  </m:r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Cambria Math" panose="02040503050406030204" pitchFamily="18" charset="0"/>
                      <a:cs typeface="+mn-cs"/>
                    </a:rPr>
                    <m:t>→</m:t>
                  </m:r>
                </m:oMath>
              </a14:m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𝐶𝑂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+</m:t>
                  </m:r>
                </m:oMath>
              </a14:m>
              <a:r>
                <a:rPr lang="en-GB" sz="500">
                  <a:effectLst/>
                </a:rPr>
                <a:t>n2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𝑂</m:t>
                  </m:r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endParaRPr lang="en-GB">
                <a:effectLst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A72006-3E68-46E9-A124-66AC144F7000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r>
                <a:rPr lang="en-GB" sz="1100" b="0" i="0">
                  <a:latin typeface="Cambria Math" panose="02040503050406030204" pitchFamily="18" charset="0"/>
                </a:rPr>
                <a:t>𝐶_8 𝐻_18</a:t>
              </a:r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 𝑂_2+79/21 𝑁_2)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→</a:t>
              </a:r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:r>
                <a:rPr lang="en-GB" sz="1100" i="0">
                  <a:effectLst/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𝐶𝑂〗_2+</a:t>
              </a:r>
              <a:r>
                <a:rPr lang="en-GB" sz="500">
                  <a:effectLst/>
                </a:rPr>
                <a:t>n2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𝐻_2 𝑂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𝑂_2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𝑁_2</a:t>
              </a:r>
              <a:endParaRPr lang="en-GB">
                <a:effectLst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161925</xdr:colOff>
      <xdr:row>6</xdr:row>
      <xdr:rowOff>19050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5038725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235194</xdr:colOff>
      <xdr:row>5</xdr:row>
      <xdr:rowOff>187569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6331194" y="1140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220541</xdr:colOff>
      <xdr:row>6</xdr:row>
      <xdr:rowOff>19050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7535741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542192</xdr:colOff>
      <xdr:row>5</xdr:row>
      <xdr:rowOff>165588</xdr:rowOff>
    </xdr:from>
    <xdr:ext cx="996462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2370992" y="1118088"/>
          <a:ext cx="99646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359752</xdr:colOff>
      <xdr:row>13</xdr:row>
      <xdr:rowOff>180242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969352" y="26567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183906</xdr:colOff>
      <xdr:row>14</xdr:row>
      <xdr:rowOff>4396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2012706" y="267139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117231</xdr:colOff>
      <xdr:row>14</xdr:row>
      <xdr:rowOff>7327</xdr:rowOff>
    </xdr:from>
    <xdr:ext cx="445190" cy="176623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2555631" y="2674327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176578</xdr:colOff>
      <xdr:row>13</xdr:row>
      <xdr:rowOff>187569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3224578" y="2664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154599</xdr:colOff>
      <xdr:row>14</xdr:row>
      <xdr:rowOff>11723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3812199" y="267872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117964</xdr:colOff>
      <xdr:row>4</xdr:row>
      <xdr:rowOff>99646</xdr:rowOff>
    </xdr:from>
    <xdr:ext cx="479170" cy="3157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0000000-0008-0000-0300-00000D000000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𝑃𝑉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𝑅𝑇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53E6641F-57F5-4F43-890F-FBD13A2EEA75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𝑃𝑉/𝑅𝑇=𝑛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323118</xdr:colOff>
      <xdr:row>15</xdr:row>
      <xdr:rowOff>180243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323118" y="30377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183173</xdr:colOff>
      <xdr:row>14</xdr:row>
      <xdr:rowOff>14654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4450373" y="2681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175846</xdr:colOff>
      <xdr:row>14</xdr:row>
      <xdr:rowOff>7327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5052646" y="267432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1219200" y="5943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31</xdr:row>
      <xdr:rowOff>0</xdr:rowOff>
    </xdr:from>
    <xdr:ext cx="445190" cy="176623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/>
      </xdr:nvSpPr>
      <xdr:spPr>
        <a:xfrm>
          <a:off x="18288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31</xdr:row>
      <xdr:rowOff>0</xdr:rowOff>
    </xdr:from>
    <xdr:ext cx="445190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/>
      </xdr:nvSpPr>
      <xdr:spPr>
        <a:xfrm>
          <a:off x="2436934" y="5943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31</xdr:row>
      <xdr:rowOff>0</xdr:rowOff>
    </xdr:from>
    <xdr:ext cx="445190" cy="176623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/>
      </xdr:nvSpPr>
      <xdr:spPr>
        <a:xfrm>
          <a:off x="30480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68</xdr:row>
      <xdr:rowOff>0</xdr:rowOff>
    </xdr:from>
    <xdr:ext cx="445190" cy="176623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/>
      </xdr:nvSpPr>
      <xdr:spPr>
        <a:xfrm>
          <a:off x="3048000" y="129921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68</xdr:row>
      <xdr:rowOff>0</xdr:rowOff>
    </xdr:from>
    <xdr:ext cx="445190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/>
      </xdr:nvSpPr>
      <xdr:spPr>
        <a:xfrm>
          <a:off x="3656134" y="129921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69</xdr:row>
      <xdr:rowOff>0</xdr:rowOff>
    </xdr:from>
    <xdr:ext cx="445190" cy="176623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/>
      </xdr:nvSpPr>
      <xdr:spPr>
        <a:xfrm>
          <a:off x="30480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69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/>
      </xdr:nvSpPr>
      <xdr:spPr>
        <a:xfrm>
          <a:off x="5486400" y="13182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69</xdr:row>
      <xdr:rowOff>0</xdr:rowOff>
    </xdr:from>
    <xdr:ext cx="445190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/>
      </xdr:nvSpPr>
      <xdr:spPr>
        <a:xfrm>
          <a:off x="6096000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69</xdr:row>
      <xdr:rowOff>0</xdr:rowOff>
    </xdr:from>
    <xdr:ext cx="445190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/>
      </xdr:nvSpPr>
      <xdr:spPr>
        <a:xfrm>
          <a:off x="67041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69</xdr:row>
      <xdr:rowOff>0</xdr:rowOff>
    </xdr:from>
    <xdr:ext cx="445190" cy="176623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/>
      </xdr:nvSpPr>
      <xdr:spPr>
        <a:xfrm>
          <a:off x="73152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69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/>
      </xdr:nvSpPr>
      <xdr:spPr>
        <a:xfrm>
          <a:off x="9753600" y="13182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69</xdr:row>
      <xdr:rowOff>0</xdr:rowOff>
    </xdr:from>
    <xdr:ext cx="392206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/>
      </xdr:nvSpPr>
      <xdr:spPr>
        <a:xfrm>
          <a:off x="10363200" y="13182600"/>
          <a:ext cx="392206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69</xdr:row>
      <xdr:rowOff>0</xdr:rowOff>
    </xdr:from>
    <xdr:ext cx="445190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/>
      </xdr:nvSpPr>
      <xdr:spPr>
        <a:xfrm>
          <a:off x="109713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69</xdr:row>
      <xdr:rowOff>0</xdr:rowOff>
    </xdr:from>
    <xdr:ext cx="445190" cy="176623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/>
      </xdr:nvSpPr>
      <xdr:spPr>
        <a:xfrm>
          <a:off x="115824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65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/>
      </xdr:nvSpPr>
      <xdr:spPr>
        <a:xfrm>
          <a:off x="3048000" y="12420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84</xdr:row>
      <xdr:rowOff>0</xdr:rowOff>
    </xdr:from>
    <xdr:ext cx="445190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/>
      </xdr:nvSpPr>
      <xdr:spPr>
        <a:xfrm>
          <a:off x="10971334" y="160401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73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/>
      </xdr:nvSpPr>
      <xdr:spPr>
        <a:xfrm>
          <a:off x="12192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72</xdr:row>
      <xdr:rowOff>0</xdr:rowOff>
    </xdr:from>
    <xdr:ext cx="445190" cy="176623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/>
      </xdr:nvSpPr>
      <xdr:spPr>
        <a:xfrm>
          <a:off x="3048000" y="137541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72</xdr:row>
      <xdr:rowOff>0</xdr:rowOff>
    </xdr:from>
    <xdr:ext cx="445190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/>
      </xdr:nvSpPr>
      <xdr:spPr>
        <a:xfrm>
          <a:off x="3656134" y="137541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73</xdr:row>
      <xdr:rowOff>0</xdr:rowOff>
    </xdr:from>
    <xdr:ext cx="445190" cy="176623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/>
      </xdr:nvSpPr>
      <xdr:spPr>
        <a:xfrm>
          <a:off x="30480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73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/>
      </xdr:nvSpPr>
      <xdr:spPr>
        <a:xfrm>
          <a:off x="54864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73</xdr:row>
      <xdr:rowOff>0</xdr:rowOff>
    </xdr:from>
    <xdr:ext cx="445190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/>
      </xdr:nvSpPr>
      <xdr:spPr>
        <a:xfrm>
          <a:off x="6096000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73</xdr:row>
      <xdr:rowOff>0</xdr:rowOff>
    </xdr:from>
    <xdr:ext cx="445190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/>
      </xdr:nvSpPr>
      <xdr:spPr>
        <a:xfrm>
          <a:off x="67041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73</xdr:row>
      <xdr:rowOff>0</xdr:rowOff>
    </xdr:from>
    <xdr:ext cx="445190" cy="176623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/>
      </xdr:nvSpPr>
      <xdr:spPr>
        <a:xfrm>
          <a:off x="7315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73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/>
      </xdr:nvSpPr>
      <xdr:spPr>
        <a:xfrm>
          <a:off x="97536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73</xdr:row>
      <xdr:rowOff>0</xdr:rowOff>
    </xdr:from>
    <xdr:ext cx="445190" cy="176623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10363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73</xdr:row>
      <xdr:rowOff>0</xdr:rowOff>
    </xdr:from>
    <xdr:ext cx="445190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109713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73</xdr:row>
      <xdr:rowOff>0</xdr:rowOff>
    </xdr:from>
    <xdr:ext cx="445190" cy="176623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 txBox="1"/>
      </xdr:nvSpPr>
      <xdr:spPr>
        <a:xfrm>
          <a:off x="115824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359752</xdr:colOff>
      <xdr:row>15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7" name="TextBox 46">
              <a:extLst>
                <a:ext uri="{FF2B5EF4-FFF2-40B4-BE49-F238E27FC236}">
                  <a16:creationId xmlns:a16="http://schemas.microsoft.com/office/drawing/2014/main" id="{00000000-0008-0000-0300-00002F000000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7" name="TextBox 46">
              <a:extLst>
                <a:ext uri="{FF2B5EF4-FFF2-40B4-BE49-F238E27FC236}">
                  <a16:creationId xmlns:a16="http://schemas.microsoft.com/office/drawing/2014/main" id="{3A6C6371-3E99-4C81-A341-59B46F7692DA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</xdr:col>
      <xdr:colOff>183906</xdr:colOff>
      <xdr:row>16</xdr:row>
      <xdr:rowOff>4396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8" name="TextBox 47">
              <a:extLst>
                <a:ext uri="{FF2B5EF4-FFF2-40B4-BE49-F238E27FC236}">
                  <a16:creationId xmlns:a16="http://schemas.microsoft.com/office/drawing/2014/main" id="{00000000-0008-0000-0300-000030000000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8" name="TextBox 47">
              <a:extLst>
                <a:ext uri="{FF2B5EF4-FFF2-40B4-BE49-F238E27FC236}">
                  <a16:creationId xmlns:a16="http://schemas.microsoft.com/office/drawing/2014/main" id="{9A0CBC94-556E-4107-B1B5-2F34E6C2F817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117231</xdr:colOff>
      <xdr:row>16</xdr:row>
      <xdr:rowOff>7327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9" name="TextBox 48">
              <a:extLst>
                <a:ext uri="{FF2B5EF4-FFF2-40B4-BE49-F238E27FC236}">
                  <a16:creationId xmlns:a16="http://schemas.microsoft.com/office/drawing/2014/main" id="{00000000-0008-0000-0300-000031000000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9" name="TextBox 48">
              <a:extLst>
                <a:ext uri="{FF2B5EF4-FFF2-40B4-BE49-F238E27FC236}">
                  <a16:creationId xmlns:a16="http://schemas.microsoft.com/office/drawing/2014/main" id="{8E22FC67-CEA6-4215-B07C-A74E21C53EAC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176578</xdr:colOff>
      <xdr:row>15</xdr:row>
      <xdr:rowOff>187569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0" name="TextBox 49"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0" name="TextBox 49">
              <a:extLst>
                <a:ext uri="{FF2B5EF4-FFF2-40B4-BE49-F238E27FC236}">
                  <a16:creationId xmlns:a16="http://schemas.microsoft.com/office/drawing/2014/main" id="{0E23FD0B-3A01-41D2-860C-ED84F59A5CA3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154599</xdr:colOff>
      <xdr:row>16</xdr:row>
      <xdr:rowOff>11723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1" name="TextBox 50">
              <a:extLst>
                <a:ext uri="{FF2B5EF4-FFF2-40B4-BE49-F238E27FC236}">
                  <a16:creationId xmlns:a16="http://schemas.microsoft.com/office/drawing/2014/main" id="{00000000-0008-0000-0300-000033000000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1" name="TextBox 50">
              <a:extLst>
                <a:ext uri="{FF2B5EF4-FFF2-40B4-BE49-F238E27FC236}">
                  <a16:creationId xmlns:a16="http://schemas.microsoft.com/office/drawing/2014/main" id="{E3F23DF5-EF37-481E-BA02-188CED63B4FA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228730</xdr:colOff>
      <xdr:row>15</xdr:row>
      <xdr:rowOff>150072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2" name="TextBox 51">
              <a:extLst>
                <a:ext uri="{FF2B5EF4-FFF2-40B4-BE49-F238E27FC236}">
                  <a16:creationId xmlns:a16="http://schemas.microsoft.com/office/drawing/2014/main" id="{00000000-0008-0000-0300-000034000000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2" name="TextBox 51">
              <a:extLst>
                <a:ext uri="{FF2B5EF4-FFF2-40B4-BE49-F238E27FC236}">
                  <a16:creationId xmlns:a16="http://schemas.microsoft.com/office/drawing/2014/main" id="{B1DC9916-6A4B-4C02-8912-A55BAA08E179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330143</xdr:colOff>
      <xdr:row>15</xdr:row>
      <xdr:rowOff>175415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3" name="TextBox 52">
              <a:extLst>
                <a:ext uri="{FF2B5EF4-FFF2-40B4-BE49-F238E27FC236}">
                  <a16:creationId xmlns:a16="http://schemas.microsoft.com/office/drawing/2014/main" id="{00000000-0008-0000-0300-000035000000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3" name="TextBox 52">
              <a:extLst>
                <a:ext uri="{FF2B5EF4-FFF2-40B4-BE49-F238E27FC236}">
                  <a16:creationId xmlns:a16="http://schemas.microsoft.com/office/drawing/2014/main" id="{8C462764-DC56-4BAA-AC10-7EEE3AB87C64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14</xdr:col>
      <xdr:colOff>333460</xdr:colOff>
      <xdr:row>15</xdr:row>
      <xdr:rowOff>153951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id="{00000000-0008-0000-0300-000036000000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id="{54B758AD-AD47-4B6F-851A-AA5DA63AB8AF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266657</xdr:colOff>
      <xdr:row>15</xdr:row>
      <xdr:rowOff>157399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5" name="TextBox 54">
              <a:extLst>
                <a:ext uri="{FF2B5EF4-FFF2-40B4-BE49-F238E27FC236}">
                  <a16:creationId xmlns:a16="http://schemas.microsoft.com/office/drawing/2014/main" id="{00000000-0008-0000-0300-000037000000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5" name="TextBox 54">
              <a:extLst>
                <a:ext uri="{FF2B5EF4-FFF2-40B4-BE49-F238E27FC236}">
                  <a16:creationId xmlns:a16="http://schemas.microsoft.com/office/drawing/2014/main" id="{080D5630-0727-46E3-9EE5-A806B7C5D14D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390525</xdr:colOff>
      <xdr:row>62</xdr:row>
      <xdr:rowOff>33337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 txBox="1"/>
      </xdr:nvSpPr>
      <xdr:spPr>
        <a:xfrm>
          <a:off x="390525" y="118824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276225</xdr:colOff>
      <xdr:row>60</xdr:row>
      <xdr:rowOff>185737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 txBox="1"/>
      </xdr:nvSpPr>
      <xdr:spPr>
        <a:xfrm>
          <a:off x="885825" y="116538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323118</xdr:colOff>
      <xdr:row>15</xdr:row>
      <xdr:rowOff>180243</xdr:rowOff>
    </xdr:from>
    <xdr:ext cx="12073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8" name="TextBox 57">
              <a:extLst>
                <a:ext uri="{FF2B5EF4-FFF2-40B4-BE49-F238E27FC236}">
                  <a16:creationId xmlns:a16="http://schemas.microsoft.com/office/drawing/2014/main" id="{00000000-0008-0000-0300-00003A000000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𝛼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8" name="TextBox 57">
              <a:extLst>
                <a:ext uri="{FF2B5EF4-FFF2-40B4-BE49-F238E27FC236}">
                  <a16:creationId xmlns:a16="http://schemas.microsoft.com/office/drawing/2014/main" id="{0A7B0BF5-2A30-4686-A72A-740FAD244A89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𝛼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183173</xdr:colOff>
      <xdr:row>16</xdr:row>
      <xdr:rowOff>14654</xdr:rowOff>
    </xdr:from>
    <xdr:ext cx="28520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9" name="TextBox 58">
              <a:extLst>
                <a:ext uri="{FF2B5EF4-FFF2-40B4-BE49-F238E27FC236}">
                  <a16:creationId xmlns:a16="http://schemas.microsoft.com/office/drawing/2014/main" id="{00000000-0008-0000-0300-00003B000000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9" name="TextBox 58">
              <a:extLst>
                <a:ext uri="{FF2B5EF4-FFF2-40B4-BE49-F238E27FC236}">
                  <a16:creationId xmlns:a16="http://schemas.microsoft.com/office/drawing/2014/main" id="{81CD7ECC-58B0-405F-8438-14D368A00DA6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[𝑂〗_2]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175846</xdr:colOff>
      <xdr:row>16</xdr:row>
      <xdr:rowOff>7327</xdr:rowOff>
    </xdr:from>
    <xdr:ext cx="28757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0" name="TextBox 59">
              <a:extLst>
                <a:ext uri="{FF2B5EF4-FFF2-40B4-BE49-F238E27FC236}">
                  <a16:creationId xmlns:a16="http://schemas.microsoft.com/office/drawing/2014/main" id="{00000000-0008-0000-0300-00003C000000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0" name="TextBox 59">
              <a:extLst>
                <a:ext uri="{FF2B5EF4-FFF2-40B4-BE49-F238E27FC236}">
                  <a16:creationId xmlns:a16="http://schemas.microsoft.com/office/drawing/2014/main" id="{A9240CE5-2AB0-4724-9083-DF2450C1C530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[𝑁〗_2]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0</xdr:colOff>
      <xdr:row>69</xdr:row>
      <xdr:rowOff>0</xdr:rowOff>
    </xdr:from>
    <xdr:ext cx="445190" cy="176623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 txBox="1"/>
      </xdr:nvSpPr>
      <xdr:spPr>
        <a:xfrm>
          <a:off x="30480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69</xdr:row>
      <xdr:rowOff>0</xdr:rowOff>
    </xdr:from>
    <xdr:ext cx="445190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 txBox="1"/>
      </xdr:nvSpPr>
      <xdr:spPr>
        <a:xfrm>
          <a:off x="36561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0</xdr:colOff>
      <xdr:row>73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 txBox="1"/>
      </xdr:nvSpPr>
      <xdr:spPr>
        <a:xfrm>
          <a:off x="24384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73</xdr:row>
      <xdr:rowOff>0</xdr:rowOff>
    </xdr:from>
    <xdr:ext cx="445190" cy="176623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 txBox="1"/>
      </xdr:nvSpPr>
      <xdr:spPr>
        <a:xfrm>
          <a:off x="30480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73</xdr:row>
      <xdr:rowOff>0</xdr:rowOff>
    </xdr:from>
    <xdr:ext cx="445190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/>
      </xdr:nvSpPr>
      <xdr:spPr>
        <a:xfrm>
          <a:off x="36561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69</xdr:row>
      <xdr:rowOff>0</xdr:rowOff>
    </xdr:from>
    <xdr:ext cx="445190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 txBox="1"/>
      </xdr:nvSpPr>
      <xdr:spPr>
        <a:xfrm>
          <a:off x="36561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445190" cy="176623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 txBox="1"/>
      </xdr:nvSpPr>
      <xdr:spPr>
        <a:xfrm>
          <a:off x="42672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73</xdr:row>
      <xdr:rowOff>0</xdr:rowOff>
    </xdr:from>
    <xdr:ext cx="445190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 txBox="1"/>
      </xdr:nvSpPr>
      <xdr:spPr>
        <a:xfrm>
          <a:off x="36561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445190" cy="176623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 txBox="1"/>
      </xdr:nvSpPr>
      <xdr:spPr>
        <a:xfrm>
          <a:off x="4267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445190" cy="176623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 txBox="1"/>
      </xdr:nvSpPr>
      <xdr:spPr>
        <a:xfrm>
          <a:off x="42672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608134</xdr:colOff>
      <xdr:row>69</xdr:row>
      <xdr:rowOff>0</xdr:rowOff>
    </xdr:from>
    <xdr:ext cx="445190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 txBox="1"/>
      </xdr:nvSpPr>
      <xdr:spPr>
        <a:xfrm>
          <a:off x="48753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0</xdr:colOff>
      <xdr:row>73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/>
      </xdr:nvSpPr>
      <xdr:spPr>
        <a:xfrm>
          <a:off x="36576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445190" cy="176623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 txBox="1"/>
      </xdr:nvSpPr>
      <xdr:spPr>
        <a:xfrm>
          <a:off x="4267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608134</xdr:colOff>
      <xdr:row>73</xdr:row>
      <xdr:rowOff>0</xdr:rowOff>
    </xdr:from>
    <xdr:ext cx="445190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 txBox="1"/>
      </xdr:nvSpPr>
      <xdr:spPr>
        <a:xfrm>
          <a:off x="48753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323118</xdr:colOff>
      <xdr:row>82</xdr:row>
      <xdr:rowOff>180243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 txBox="1"/>
      </xdr:nvSpPr>
      <xdr:spPr>
        <a:xfrm>
          <a:off x="323118" y="158393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359752</xdr:colOff>
      <xdr:row>82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6" name="TextBox 75">
              <a:extLst>
                <a:ext uri="{FF2B5EF4-FFF2-40B4-BE49-F238E27FC236}">
                  <a16:creationId xmlns:a16="http://schemas.microsoft.com/office/drawing/2014/main" id="{00000000-0008-0000-0300-00004C000000}"/>
                </a:ext>
              </a:extLst>
            </xdr:cNvPr>
            <xdr:cNvSpPr txBox="1"/>
          </xdr:nvSpPr>
          <xdr:spPr>
            <a:xfrm>
              <a:off x="3597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6" name="TextBox 75">
              <a:extLst>
                <a:ext uri="{FF2B5EF4-FFF2-40B4-BE49-F238E27FC236}">
                  <a16:creationId xmlns:a16="http://schemas.microsoft.com/office/drawing/2014/main" id="{7A52014B-64DF-46DE-A262-8B8DD8DC0707}"/>
                </a:ext>
              </a:extLst>
            </xdr:cNvPr>
            <xdr:cNvSpPr txBox="1"/>
          </xdr:nvSpPr>
          <xdr:spPr>
            <a:xfrm>
              <a:off x="3597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18</xdr:col>
      <xdr:colOff>323118</xdr:colOff>
      <xdr:row>82</xdr:row>
      <xdr:rowOff>180243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 txBox="1"/>
      </xdr:nvSpPr>
      <xdr:spPr>
        <a:xfrm>
          <a:off x="11295918" y="158393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18</xdr:col>
      <xdr:colOff>359752</xdr:colOff>
      <xdr:row>82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8" name="TextBox 77">
              <a:extLst>
                <a:ext uri="{FF2B5EF4-FFF2-40B4-BE49-F238E27FC236}">
                  <a16:creationId xmlns:a16="http://schemas.microsoft.com/office/drawing/2014/main" id="{00000000-0008-0000-0300-00004E000000}"/>
                </a:ext>
              </a:extLst>
            </xdr:cNvPr>
            <xdr:cNvSpPr txBox="1"/>
          </xdr:nvSpPr>
          <xdr:spPr>
            <a:xfrm>
              <a:off x="113325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8" name="TextBox 77">
              <a:extLst>
                <a:ext uri="{FF2B5EF4-FFF2-40B4-BE49-F238E27FC236}">
                  <a16:creationId xmlns:a16="http://schemas.microsoft.com/office/drawing/2014/main" id="{6292EA7D-889F-44C0-A2D3-A9AFC63B4DC8}"/>
                </a:ext>
              </a:extLst>
            </xdr:cNvPr>
            <xdr:cNvSpPr txBox="1"/>
          </xdr:nvSpPr>
          <xdr:spPr>
            <a:xfrm>
              <a:off x="113325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263037</xdr:colOff>
      <xdr:row>5</xdr:row>
      <xdr:rowOff>187935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63037" y="114043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445475</xdr:colOff>
      <xdr:row>1</xdr:row>
      <xdr:rowOff>139211</xdr:rowOff>
    </xdr:from>
    <xdr:ext cx="3415813" cy="41588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400-000003000000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𝜑</m:t>
                  </m:r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𝐶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8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18</m:t>
                      </m:r>
                    </m:sub>
                  </m:sSub>
                </m:oMath>
              </a14:m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( </m:t>
                  </m:r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+</m:t>
                  </m:r>
                  <m:f>
                    <m:f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79</m:t>
                      </m:r>
                    </m:num>
                    <m:den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21</m:t>
                      </m:r>
                    </m:den>
                  </m:f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)</m:t>
                  </m:r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Cambria Math" panose="02040503050406030204" pitchFamily="18" charset="0"/>
                      <a:cs typeface="+mn-cs"/>
                    </a:rPr>
                    <m:t>→</m:t>
                  </m:r>
                </m:oMath>
              </a14:m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𝐶𝑂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+</m:t>
                  </m:r>
                </m:oMath>
              </a14:m>
              <a:r>
                <a:rPr lang="en-GB" sz="500">
                  <a:effectLst/>
                </a:rPr>
                <a:t>n2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𝑂</m:t>
                  </m:r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endParaRPr lang="en-GB">
                <a:effectLst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57B92E80-817A-4292-9C5B-64661262869C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r>
                <a:rPr lang="en-GB" sz="1100" b="0" i="0">
                  <a:latin typeface="Cambria Math" panose="02040503050406030204" pitchFamily="18" charset="0"/>
                </a:rPr>
                <a:t>𝐶_8 𝐻_18</a:t>
              </a:r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 𝑂_2+79/21 𝑁_2)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→</a:t>
              </a:r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:r>
                <a:rPr lang="en-GB" sz="1100" i="0">
                  <a:effectLst/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𝐶𝑂〗_2+</a:t>
              </a:r>
              <a:r>
                <a:rPr lang="en-GB" sz="500">
                  <a:effectLst/>
                </a:rPr>
                <a:t>n2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𝐻_2 𝑂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𝑂_2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𝑁_2</a:t>
              </a:r>
              <a:endParaRPr lang="en-GB">
                <a:effectLst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161925</xdr:colOff>
      <xdr:row>6</xdr:row>
      <xdr:rowOff>19050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5038725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235194</xdr:colOff>
      <xdr:row>5</xdr:row>
      <xdr:rowOff>187569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6331194" y="1140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220541</xdr:colOff>
      <xdr:row>6</xdr:row>
      <xdr:rowOff>19050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7535741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542192</xdr:colOff>
      <xdr:row>5</xdr:row>
      <xdr:rowOff>165588</xdr:rowOff>
    </xdr:from>
    <xdr:ext cx="996462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2370992" y="1118088"/>
          <a:ext cx="99646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359752</xdr:colOff>
      <xdr:row>13</xdr:row>
      <xdr:rowOff>180242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969352" y="26567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183906</xdr:colOff>
      <xdr:row>14</xdr:row>
      <xdr:rowOff>4396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2012706" y="267139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117231</xdr:colOff>
      <xdr:row>14</xdr:row>
      <xdr:rowOff>7327</xdr:rowOff>
    </xdr:from>
    <xdr:ext cx="445190" cy="176623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2555631" y="2674327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176578</xdr:colOff>
      <xdr:row>13</xdr:row>
      <xdr:rowOff>187569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3224578" y="2664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154599</xdr:colOff>
      <xdr:row>14</xdr:row>
      <xdr:rowOff>11723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3812199" y="267872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117964</xdr:colOff>
      <xdr:row>4</xdr:row>
      <xdr:rowOff>99646</xdr:rowOff>
    </xdr:from>
    <xdr:ext cx="479170" cy="3157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0000000-0008-0000-0400-00000D000000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𝑃𝑉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𝑅𝑇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117AEF86-C18B-4448-8C03-43210CF3841D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𝑃𝑉/𝑅𝑇=𝑛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323118</xdr:colOff>
      <xdr:row>15</xdr:row>
      <xdr:rowOff>180243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323118" y="30377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183173</xdr:colOff>
      <xdr:row>14</xdr:row>
      <xdr:rowOff>14654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4450373" y="2681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175846</xdr:colOff>
      <xdr:row>14</xdr:row>
      <xdr:rowOff>7327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5052646" y="267432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1219200" y="5943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31</xdr:row>
      <xdr:rowOff>0</xdr:rowOff>
    </xdr:from>
    <xdr:ext cx="445190" cy="176623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/>
      </xdr:nvSpPr>
      <xdr:spPr>
        <a:xfrm>
          <a:off x="18288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31</xdr:row>
      <xdr:rowOff>0</xdr:rowOff>
    </xdr:from>
    <xdr:ext cx="445190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2436934" y="5943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31</xdr:row>
      <xdr:rowOff>0</xdr:rowOff>
    </xdr:from>
    <xdr:ext cx="445190" cy="176623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30480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68</xdr:row>
      <xdr:rowOff>0</xdr:rowOff>
    </xdr:from>
    <xdr:ext cx="445190" cy="176623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/>
      </xdr:nvSpPr>
      <xdr:spPr>
        <a:xfrm>
          <a:off x="3048000" y="129921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68</xdr:row>
      <xdr:rowOff>0</xdr:rowOff>
    </xdr:from>
    <xdr:ext cx="445190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/>
      </xdr:nvSpPr>
      <xdr:spPr>
        <a:xfrm>
          <a:off x="3656134" y="129921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69</xdr:row>
      <xdr:rowOff>0</xdr:rowOff>
    </xdr:from>
    <xdr:ext cx="445190" cy="176623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 txBox="1"/>
      </xdr:nvSpPr>
      <xdr:spPr>
        <a:xfrm>
          <a:off x="30480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69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/>
      </xdr:nvSpPr>
      <xdr:spPr>
        <a:xfrm>
          <a:off x="5486400" y="13182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69</xdr:row>
      <xdr:rowOff>0</xdr:rowOff>
    </xdr:from>
    <xdr:ext cx="445190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/>
      </xdr:nvSpPr>
      <xdr:spPr>
        <a:xfrm>
          <a:off x="6096000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69</xdr:row>
      <xdr:rowOff>0</xdr:rowOff>
    </xdr:from>
    <xdr:ext cx="445190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/>
      </xdr:nvSpPr>
      <xdr:spPr>
        <a:xfrm>
          <a:off x="67041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69</xdr:row>
      <xdr:rowOff>0</xdr:rowOff>
    </xdr:from>
    <xdr:ext cx="445190" cy="176623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/>
      </xdr:nvSpPr>
      <xdr:spPr>
        <a:xfrm>
          <a:off x="73152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69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 txBox="1"/>
      </xdr:nvSpPr>
      <xdr:spPr>
        <a:xfrm>
          <a:off x="9753600" y="13182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69</xdr:row>
      <xdr:rowOff>0</xdr:rowOff>
    </xdr:from>
    <xdr:ext cx="392206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 txBox="1"/>
      </xdr:nvSpPr>
      <xdr:spPr>
        <a:xfrm>
          <a:off x="10363200" y="13182600"/>
          <a:ext cx="392206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69</xdr:row>
      <xdr:rowOff>0</xdr:rowOff>
    </xdr:from>
    <xdr:ext cx="445190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 txBox="1"/>
      </xdr:nvSpPr>
      <xdr:spPr>
        <a:xfrm>
          <a:off x="109713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69</xdr:row>
      <xdr:rowOff>0</xdr:rowOff>
    </xdr:from>
    <xdr:ext cx="445190" cy="176623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 txBox="1"/>
      </xdr:nvSpPr>
      <xdr:spPr>
        <a:xfrm>
          <a:off x="115824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65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/>
      </xdr:nvSpPr>
      <xdr:spPr>
        <a:xfrm>
          <a:off x="3048000" y="12420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84</xdr:row>
      <xdr:rowOff>0</xdr:rowOff>
    </xdr:from>
    <xdr:ext cx="445190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/>
      </xdr:nvSpPr>
      <xdr:spPr>
        <a:xfrm>
          <a:off x="10971334" y="160401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73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/>
      </xdr:nvSpPr>
      <xdr:spPr>
        <a:xfrm>
          <a:off x="12192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72</xdr:row>
      <xdr:rowOff>0</xdr:rowOff>
    </xdr:from>
    <xdr:ext cx="445190" cy="176623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/>
      </xdr:nvSpPr>
      <xdr:spPr>
        <a:xfrm>
          <a:off x="3048000" y="137541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72</xdr:row>
      <xdr:rowOff>0</xdr:rowOff>
    </xdr:from>
    <xdr:ext cx="445190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/>
      </xdr:nvSpPr>
      <xdr:spPr>
        <a:xfrm>
          <a:off x="3656134" y="137541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73</xdr:row>
      <xdr:rowOff>0</xdr:rowOff>
    </xdr:from>
    <xdr:ext cx="445190" cy="176623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/>
      </xdr:nvSpPr>
      <xdr:spPr>
        <a:xfrm>
          <a:off x="30480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73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/>
      </xdr:nvSpPr>
      <xdr:spPr>
        <a:xfrm>
          <a:off x="54864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73</xdr:row>
      <xdr:rowOff>0</xdr:rowOff>
    </xdr:from>
    <xdr:ext cx="445190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/>
      </xdr:nvSpPr>
      <xdr:spPr>
        <a:xfrm>
          <a:off x="6096000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73</xdr:row>
      <xdr:rowOff>0</xdr:rowOff>
    </xdr:from>
    <xdr:ext cx="445190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/>
      </xdr:nvSpPr>
      <xdr:spPr>
        <a:xfrm>
          <a:off x="67041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73</xdr:row>
      <xdr:rowOff>0</xdr:rowOff>
    </xdr:from>
    <xdr:ext cx="445190" cy="176623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 txBox="1"/>
      </xdr:nvSpPr>
      <xdr:spPr>
        <a:xfrm>
          <a:off x="7315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73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 txBox="1"/>
      </xdr:nvSpPr>
      <xdr:spPr>
        <a:xfrm>
          <a:off x="97536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73</xdr:row>
      <xdr:rowOff>0</xdr:rowOff>
    </xdr:from>
    <xdr:ext cx="445190" cy="176623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 txBox="1"/>
      </xdr:nvSpPr>
      <xdr:spPr>
        <a:xfrm>
          <a:off x="10363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73</xdr:row>
      <xdr:rowOff>0</xdr:rowOff>
    </xdr:from>
    <xdr:ext cx="445190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 txBox="1"/>
      </xdr:nvSpPr>
      <xdr:spPr>
        <a:xfrm>
          <a:off x="109713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73</xdr:row>
      <xdr:rowOff>0</xdr:rowOff>
    </xdr:from>
    <xdr:ext cx="445190" cy="176623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 txBox="1"/>
      </xdr:nvSpPr>
      <xdr:spPr>
        <a:xfrm>
          <a:off x="115824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359752</xdr:colOff>
      <xdr:row>15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7" name="TextBox 46">
              <a:extLst>
                <a:ext uri="{FF2B5EF4-FFF2-40B4-BE49-F238E27FC236}">
                  <a16:creationId xmlns:a16="http://schemas.microsoft.com/office/drawing/2014/main" id="{00000000-0008-0000-0400-00002F000000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7" name="TextBox 46">
              <a:extLst>
                <a:ext uri="{FF2B5EF4-FFF2-40B4-BE49-F238E27FC236}">
                  <a16:creationId xmlns:a16="http://schemas.microsoft.com/office/drawing/2014/main" id="{ED9C8BC6-CAFF-413B-8363-B3C0555B40F9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</xdr:col>
      <xdr:colOff>183906</xdr:colOff>
      <xdr:row>16</xdr:row>
      <xdr:rowOff>4396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8" name="TextBox 47">
              <a:extLst>
                <a:ext uri="{FF2B5EF4-FFF2-40B4-BE49-F238E27FC236}">
                  <a16:creationId xmlns:a16="http://schemas.microsoft.com/office/drawing/2014/main" id="{00000000-0008-0000-0400-000030000000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8" name="TextBox 47">
              <a:extLst>
                <a:ext uri="{FF2B5EF4-FFF2-40B4-BE49-F238E27FC236}">
                  <a16:creationId xmlns:a16="http://schemas.microsoft.com/office/drawing/2014/main" id="{6462273A-4708-4AC7-BB1B-B5A97A166432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117231</xdr:colOff>
      <xdr:row>16</xdr:row>
      <xdr:rowOff>7327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9" name="TextBox 48">
              <a:extLst>
                <a:ext uri="{FF2B5EF4-FFF2-40B4-BE49-F238E27FC236}">
                  <a16:creationId xmlns:a16="http://schemas.microsoft.com/office/drawing/2014/main" id="{00000000-0008-0000-0400-000031000000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9" name="TextBox 48">
              <a:extLst>
                <a:ext uri="{FF2B5EF4-FFF2-40B4-BE49-F238E27FC236}">
                  <a16:creationId xmlns:a16="http://schemas.microsoft.com/office/drawing/2014/main" id="{AB24C885-E07F-419A-8EE0-E7FF734A48AF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176578</xdr:colOff>
      <xdr:row>15</xdr:row>
      <xdr:rowOff>187569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0" name="TextBox 49">
              <a:extLst>
                <a:ext uri="{FF2B5EF4-FFF2-40B4-BE49-F238E27FC236}">
                  <a16:creationId xmlns:a16="http://schemas.microsoft.com/office/drawing/2014/main" id="{00000000-0008-0000-0400-000032000000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0" name="TextBox 49">
              <a:extLst>
                <a:ext uri="{FF2B5EF4-FFF2-40B4-BE49-F238E27FC236}">
                  <a16:creationId xmlns:a16="http://schemas.microsoft.com/office/drawing/2014/main" id="{CE90804B-3C71-46DB-85B8-13440BA49156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154599</xdr:colOff>
      <xdr:row>16</xdr:row>
      <xdr:rowOff>11723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1" name="TextBox 50">
              <a:extLst>
                <a:ext uri="{FF2B5EF4-FFF2-40B4-BE49-F238E27FC236}">
                  <a16:creationId xmlns:a16="http://schemas.microsoft.com/office/drawing/2014/main" id="{00000000-0008-0000-0400-000033000000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1" name="TextBox 50">
              <a:extLst>
                <a:ext uri="{FF2B5EF4-FFF2-40B4-BE49-F238E27FC236}">
                  <a16:creationId xmlns:a16="http://schemas.microsoft.com/office/drawing/2014/main" id="{E90EE0D3-441A-4E28-A774-7A65DD22C901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228730</xdr:colOff>
      <xdr:row>15</xdr:row>
      <xdr:rowOff>150072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2" name="TextBox 51">
              <a:extLst>
                <a:ext uri="{FF2B5EF4-FFF2-40B4-BE49-F238E27FC236}">
                  <a16:creationId xmlns:a16="http://schemas.microsoft.com/office/drawing/2014/main" id="{00000000-0008-0000-0400-000034000000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2" name="TextBox 51">
              <a:extLst>
                <a:ext uri="{FF2B5EF4-FFF2-40B4-BE49-F238E27FC236}">
                  <a16:creationId xmlns:a16="http://schemas.microsoft.com/office/drawing/2014/main" id="{253B312C-CEE8-4DDA-AEF6-C5D16FC9513E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330143</xdr:colOff>
      <xdr:row>15</xdr:row>
      <xdr:rowOff>175415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3" name="TextBox 52">
              <a:extLst>
                <a:ext uri="{FF2B5EF4-FFF2-40B4-BE49-F238E27FC236}">
                  <a16:creationId xmlns:a16="http://schemas.microsoft.com/office/drawing/2014/main" id="{00000000-0008-0000-0400-000035000000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3" name="TextBox 52">
              <a:extLst>
                <a:ext uri="{FF2B5EF4-FFF2-40B4-BE49-F238E27FC236}">
                  <a16:creationId xmlns:a16="http://schemas.microsoft.com/office/drawing/2014/main" id="{32B90384-6313-4905-BE82-44CFAED5A325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14</xdr:col>
      <xdr:colOff>333460</xdr:colOff>
      <xdr:row>15</xdr:row>
      <xdr:rowOff>153951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id="{00000000-0008-0000-0400-000036000000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id="{F2965443-09E8-4E17-8536-78D08CE184B9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266657</xdr:colOff>
      <xdr:row>15</xdr:row>
      <xdr:rowOff>157399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5" name="TextBox 54">
              <a:extLst>
                <a:ext uri="{FF2B5EF4-FFF2-40B4-BE49-F238E27FC236}">
                  <a16:creationId xmlns:a16="http://schemas.microsoft.com/office/drawing/2014/main" id="{00000000-0008-0000-0400-000037000000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5" name="TextBox 54">
              <a:extLst>
                <a:ext uri="{FF2B5EF4-FFF2-40B4-BE49-F238E27FC236}">
                  <a16:creationId xmlns:a16="http://schemas.microsoft.com/office/drawing/2014/main" id="{06FFEFC8-B3EA-488B-8E88-E88D41272E17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390525</xdr:colOff>
      <xdr:row>62</xdr:row>
      <xdr:rowOff>33337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 txBox="1"/>
      </xdr:nvSpPr>
      <xdr:spPr>
        <a:xfrm>
          <a:off x="390525" y="118824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276225</xdr:colOff>
      <xdr:row>60</xdr:row>
      <xdr:rowOff>185737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 txBox="1"/>
      </xdr:nvSpPr>
      <xdr:spPr>
        <a:xfrm>
          <a:off x="885825" y="116538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323118</xdr:colOff>
      <xdr:row>15</xdr:row>
      <xdr:rowOff>180243</xdr:rowOff>
    </xdr:from>
    <xdr:ext cx="12073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8" name="TextBox 57">
              <a:extLst>
                <a:ext uri="{FF2B5EF4-FFF2-40B4-BE49-F238E27FC236}">
                  <a16:creationId xmlns:a16="http://schemas.microsoft.com/office/drawing/2014/main" id="{00000000-0008-0000-0400-00003A000000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𝛼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8" name="TextBox 57">
              <a:extLst>
                <a:ext uri="{FF2B5EF4-FFF2-40B4-BE49-F238E27FC236}">
                  <a16:creationId xmlns:a16="http://schemas.microsoft.com/office/drawing/2014/main" id="{57BB00CF-2770-494C-81FA-57D9EF4B2E3D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𝛼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183173</xdr:colOff>
      <xdr:row>16</xdr:row>
      <xdr:rowOff>14654</xdr:rowOff>
    </xdr:from>
    <xdr:ext cx="28520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9" name="TextBox 58">
              <a:extLst>
                <a:ext uri="{FF2B5EF4-FFF2-40B4-BE49-F238E27FC236}">
                  <a16:creationId xmlns:a16="http://schemas.microsoft.com/office/drawing/2014/main" id="{00000000-0008-0000-0400-00003B000000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9" name="TextBox 58">
              <a:extLst>
                <a:ext uri="{FF2B5EF4-FFF2-40B4-BE49-F238E27FC236}">
                  <a16:creationId xmlns:a16="http://schemas.microsoft.com/office/drawing/2014/main" id="{90BEBCE5-98EF-473F-92A4-1625015C89CC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[𝑂〗_2]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175846</xdr:colOff>
      <xdr:row>16</xdr:row>
      <xdr:rowOff>7327</xdr:rowOff>
    </xdr:from>
    <xdr:ext cx="28757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0" name="TextBox 59">
              <a:extLst>
                <a:ext uri="{FF2B5EF4-FFF2-40B4-BE49-F238E27FC236}">
                  <a16:creationId xmlns:a16="http://schemas.microsoft.com/office/drawing/2014/main" id="{00000000-0008-0000-0400-00003C000000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0" name="TextBox 59">
              <a:extLst>
                <a:ext uri="{FF2B5EF4-FFF2-40B4-BE49-F238E27FC236}">
                  <a16:creationId xmlns:a16="http://schemas.microsoft.com/office/drawing/2014/main" id="{E27AE7B9-1318-48A4-9FA0-EDD261D1321B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[𝑁〗_2]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0</xdr:colOff>
      <xdr:row>69</xdr:row>
      <xdr:rowOff>0</xdr:rowOff>
    </xdr:from>
    <xdr:ext cx="445190" cy="176623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 txBox="1"/>
      </xdr:nvSpPr>
      <xdr:spPr>
        <a:xfrm>
          <a:off x="30480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69</xdr:row>
      <xdr:rowOff>0</xdr:rowOff>
    </xdr:from>
    <xdr:ext cx="445190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 txBox="1"/>
      </xdr:nvSpPr>
      <xdr:spPr>
        <a:xfrm>
          <a:off x="36561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0</xdr:colOff>
      <xdr:row>73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 txBox="1"/>
      </xdr:nvSpPr>
      <xdr:spPr>
        <a:xfrm>
          <a:off x="24384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73</xdr:row>
      <xdr:rowOff>0</xdr:rowOff>
    </xdr:from>
    <xdr:ext cx="445190" cy="176623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 txBox="1"/>
      </xdr:nvSpPr>
      <xdr:spPr>
        <a:xfrm>
          <a:off x="30480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73</xdr:row>
      <xdr:rowOff>0</xdr:rowOff>
    </xdr:from>
    <xdr:ext cx="445190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 txBox="1"/>
      </xdr:nvSpPr>
      <xdr:spPr>
        <a:xfrm>
          <a:off x="36561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69</xdr:row>
      <xdr:rowOff>0</xdr:rowOff>
    </xdr:from>
    <xdr:ext cx="445190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 txBox="1"/>
      </xdr:nvSpPr>
      <xdr:spPr>
        <a:xfrm>
          <a:off x="36561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445190" cy="176623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 txBox="1"/>
      </xdr:nvSpPr>
      <xdr:spPr>
        <a:xfrm>
          <a:off x="42672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73</xdr:row>
      <xdr:rowOff>0</xdr:rowOff>
    </xdr:from>
    <xdr:ext cx="445190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 txBox="1"/>
      </xdr:nvSpPr>
      <xdr:spPr>
        <a:xfrm>
          <a:off x="36561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445190" cy="176623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 txBox="1"/>
      </xdr:nvSpPr>
      <xdr:spPr>
        <a:xfrm>
          <a:off x="4267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445190" cy="176623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 txBox="1"/>
      </xdr:nvSpPr>
      <xdr:spPr>
        <a:xfrm>
          <a:off x="42672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608134</xdr:colOff>
      <xdr:row>69</xdr:row>
      <xdr:rowOff>0</xdr:rowOff>
    </xdr:from>
    <xdr:ext cx="445190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 txBox="1"/>
      </xdr:nvSpPr>
      <xdr:spPr>
        <a:xfrm>
          <a:off x="48753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0</xdr:colOff>
      <xdr:row>73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/>
      </xdr:nvSpPr>
      <xdr:spPr>
        <a:xfrm>
          <a:off x="36576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445190" cy="176623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 txBox="1"/>
      </xdr:nvSpPr>
      <xdr:spPr>
        <a:xfrm>
          <a:off x="4267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608134</xdr:colOff>
      <xdr:row>73</xdr:row>
      <xdr:rowOff>0</xdr:rowOff>
    </xdr:from>
    <xdr:ext cx="445190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 txBox="1"/>
      </xdr:nvSpPr>
      <xdr:spPr>
        <a:xfrm>
          <a:off x="48753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323118</xdr:colOff>
      <xdr:row>82</xdr:row>
      <xdr:rowOff>180243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 txBox="1"/>
      </xdr:nvSpPr>
      <xdr:spPr>
        <a:xfrm>
          <a:off x="323118" y="158393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359752</xdr:colOff>
      <xdr:row>82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6" name="TextBox 75">
              <a:extLst>
                <a:ext uri="{FF2B5EF4-FFF2-40B4-BE49-F238E27FC236}">
                  <a16:creationId xmlns:a16="http://schemas.microsoft.com/office/drawing/2014/main" id="{00000000-0008-0000-0400-00004C000000}"/>
                </a:ext>
              </a:extLst>
            </xdr:cNvPr>
            <xdr:cNvSpPr txBox="1"/>
          </xdr:nvSpPr>
          <xdr:spPr>
            <a:xfrm>
              <a:off x="3597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6" name="TextBox 75">
              <a:extLst>
                <a:ext uri="{FF2B5EF4-FFF2-40B4-BE49-F238E27FC236}">
                  <a16:creationId xmlns:a16="http://schemas.microsoft.com/office/drawing/2014/main" id="{365FAB48-FBCC-458C-9F92-1FBF77333AC5}"/>
                </a:ext>
              </a:extLst>
            </xdr:cNvPr>
            <xdr:cNvSpPr txBox="1"/>
          </xdr:nvSpPr>
          <xdr:spPr>
            <a:xfrm>
              <a:off x="3597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18</xdr:col>
      <xdr:colOff>323118</xdr:colOff>
      <xdr:row>82</xdr:row>
      <xdr:rowOff>180243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 txBox="1"/>
      </xdr:nvSpPr>
      <xdr:spPr>
        <a:xfrm>
          <a:off x="11295918" y="158393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18</xdr:col>
      <xdr:colOff>359752</xdr:colOff>
      <xdr:row>82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8" name="TextBox 77">
              <a:extLst>
                <a:ext uri="{FF2B5EF4-FFF2-40B4-BE49-F238E27FC236}">
                  <a16:creationId xmlns:a16="http://schemas.microsoft.com/office/drawing/2014/main" id="{00000000-0008-0000-0400-00004E000000}"/>
                </a:ext>
              </a:extLst>
            </xdr:cNvPr>
            <xdr:cNvSpPr txBox="1"/>
          </xdr:nvSpPr>
          <xdr:spPr>
            <a:xfrm>
              <a:off x="113325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8" name="TextBox 77">
              <a:extLst>
                <a:ext uri="{FF2B5EF4-FFF2-40B4-BE49-F238E27FC236}">
                  <a16:creationId xmlns:a16="http://schemas.microsoft.com/office/drawing/2014/main" id="{7517B9DC-64E2-4076-8795-DE36AC634BD6}"/>
                </a:ext>
              </a:extLst>
            </xdr:cNvPr>
            <xdr:cNvSpPr txBox="1"/>
          </xdr:nvSpPr>
          <xdr:spPr>
            <a:xfrm>
              <a:off x="113325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263037</xdr:colOff>
      <xdr:row>5</xdr:row>
      <xdr:rowOff>187935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263037" y="114043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445475</xdr:colOff>
      <xdr:row>1</xdr:row>
      <xdr:rowOff>139211</xdr:rowOff>
    </xdr:from>
    <xdr:ext cx="3415813" cy="41588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𝜑</m:t>
                  </m:r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𝐶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8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18</m:t>
                      </m:r>
                    </m:sub>
                  </m:sSub>
                </m:oMath>
              </a14:m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( </m:t>
                  </m:r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+</m:t>
                  </m:r>
                  <m:f>
                    <m:f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79</m:t>
                      </m:r>
                    </m:num>
                    <m:den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21</m:t>
                      </m:r>
                    </m:den>
                  </m:f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)</m:t>
                  </m:r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Cambria Math" panose="02040503050406030204" pitchFamily="18" charset="0"/>
                      <a:cs typeface="+mn-cs"/>
                    </a:rPr>
                    <m:t>→</m:t>
                  </m:r>
                </m:oMath>
              </a14:m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𝐶𝑂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+</m:t>
                  </m:r>
                </m:oMath>
              </a14:m>
              <a:r>
                <a:rPr lang="en-GB" sz="500">
                  <a:effectLst/>
                </a:rPr>
                <a:t>n2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𝑂</m:t>
                  </m:r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endParaRPr lang="en-GB">
                <a:effectLst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6DA18BF7-C395-4AC1-A5A3-81D75491C89B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r>
                <a:rPr lang="en-GB" sz="1100" b="0" i="0">
                  <a:latin typeface="Cambria Math" panose="02040503050406030204" pitchFamily="18" charset="0"/>
                </a:rPr>
                <a:t>𝐶_8 𝐻_18</a:t>
              </a:r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 𝑂_2+79/21 𝑁_2)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→</a:t>
              </a:r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:r>
                <a:rPr lang="en-GB" sz="1100" i="0">
                  <a:effectLst/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𝐶𝑂〗_2+</a:t>
              </a:r>
              <a:r>
                <a:rPr lang="en-GB" sz="500">
                  <a:effectLst/>
                </a:rPr>
                <a:t>n2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𝐻_2 𝑂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𝑂_2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𝑁_2</a:t>
              </a:r>
              <a:endParaRPr lang="en-GB">
                <a:effectLst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161925</xdr:colOff>
      <xdr:row>6</xdr:row>
      <xdr:rowOff>19050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5038725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235194</xdr:colOff>
      <xdr:row>5</xdr:row>
      <xdr:rowOff>187569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6331194" y="1140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220541</xdr:colOff>
      <xdr:row>6</xdr:row>
      <xdr:rowOff>19050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7535741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542192</xdr:colOff>
      <xdr:row>5</xdr:row>
      <xdr:rowOff>165588</xdr:rowOff>
    </xdr:from>
    <xdr:ext cx="996462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2370992" y="1118088"/>
          <a:ext cx="99646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359752</xdr:colOff>
      <xdr:row>13</xdr:row>
      <xdr:rowOff>180242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969352" y="26567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183906</xdr:colOff>
      <xdr:row>14</xdr:row>
      <xdr:rowOff>4396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2012706" y="267139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117231</xdr:colOff>
      <xdr:row>14</xdr:row>
      <xdr:rowOff>7327</xdr:rowOff>
    </xdr:from>
    <xdr:ext cx="445190" cy="176623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2555631" y="2674327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176578</xdr:colOff>
      <xdr:row>13</xdr:row>
      <xdr:rowOff>187569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3224578" y="2664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154599</xdr:colOff>
      <xdr:row>14</xdr:row>
      <xdr:rowOff>11723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3812199" y="267872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117964</xdr:colOff>
      <xdr:row>4</xdr:row>
      <xdr:rowOff>99646</xdr:rowOff>
    </xdr:from>
    <xdr:ext cx="479170" cy="3157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0000000-0008-0000-0500-00000D000000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𝑃𝑉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𝑅𝑇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9355CDC8-416C-449F-AFEE-D38EB8FECA58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𝑃𝑉/𝑅𝑇=𝑛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323118</xdr:colOff>
      <xdr:row>15</xdr:row>
      <xdr:rowOff>180243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323118" y="30377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183173</xdr:colOff>
      <xdr:row>14</xdr:row>
      <xdr:rowOff>14654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/>
      </xdr:nvSpPr>
      <xdr:spPr>
        <a:xfrm>
          <a:off x="4450373" y="2681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175846</xdr:colOff>
      <xdr:row>14</xdr:row>
      <xdr:rowOff>7327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5052646" y="267432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/>
      </xdr:nvSpPr>
      <xdr:spPr>
        <a:xfrm>
          <a:off x="1219200" y="5943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31</xdr:row>
      <xdr:rowOff>0</xdr:rowOff>
    </xdr:from>
    <xdr:ext cx="445190" cy="176623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/>
      </xdr:nvSpPr>
      <xdr:spPr>
        <a:xfrm>
          <a:off x="18288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31</xdr:row>
      <xdr:rowOff>0</xdr:rowOff>
    </xdr:from>
    <xdr:ext cx="445190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/>
      </xdr:nvSpPr>
      <xdr:spPr>
        <a:xfrm>
          <a:off x="2436934" y="5943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31</xdr:row>
      <xdr:rowOff>0</xdr:rowOff>
    </xdr:from>
    <xdr:ext cx="445190" cy="176623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/>
      </xdr:nvSpPr>
      <xdr:spPr>
        <a:xfrm>
          <a:off x="30480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68</xdr:row>
      <xdr:rowOff>0</xdr:rowOff>
    </xdr:from>
    <xdr:ext cx="445190" cy="176623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/>
      </xdr:nvSpPr>
      <xdr:spPr>
        <a:xfrm>
          <a:off x="3048000" y="129921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68</xdr:row>
      <xdr:rowOff>0</xdr:rowOff>
    </xdr:from>
    <xdr:ext cx="445190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/>
      </xdr:nvSpPr>
      <xdr:spPr>
        <a:xfrm>
          <a:off x="3656134" y="129921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69</xdr:row>
      <xdr:rowOff>0</xdr:rowOff>
    </xdr:from>
    <xdr:ext cx="445190" cy="176623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 txBox="1"/>
      </xdr:nvSpPr>
      <xdr:spPr>
        <a:xfrm>
          <a:off x="30480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69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/>
      </xdr:nvSpPr>
      <xdr:spPr>
        <a:xfrm>
          <a:off x="5486400" y="13182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69</xdr:row>
      <xdr:rowOff>0</xdr:rowOff>
    </xdr:from>
    <xdr:ext cx="445190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/>
      </xdr:nvSpPr>
      <xdr:spPr>
        <a:xfrm>
          <a:off x="6096000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69</xdr:row>
      <xdr:rowOff>0</xdr:rowOff>
    </xdr:from>
    <xdr:ext cx="445190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/>
      </xdr:nvSpPr>
      <xdr:spPr>
        <a:xfrm>
          <a:off x="67041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69</xdr:row>
      <xdr:rowOff>0</xdr:rowOff>
    </xdr:from>
    <xdr:ext cx="445190" cy="176623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 txBox="1"/>
      </xdr:nvSpPr>
      <xdr:spPr>
        <a:xfrm>
          <a:off x="73152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69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 txBox="1"/>
      </xdr:nvSpPr>
      <xdr:spPr>
        <a:xfrm>
          <a:off x="9753600" y="13182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69</xdr:row>
      <xdr:rowOff>0</xdr:rowOff>
    </xdr:from>
    <xdr:ext cx="392206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 txBox="1"/>
      </xdr:nvSpPr>
      <xdr:spPr>
        <a:xfrm>
          <a:off x="10363200" y="13182600"/>
          <a:ext cx="392206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69</xdr:row>
      <xdr:rowOff>0</xdr:rowOff>
    </xdr:from>
    <xdr:ext cx="445190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 txBox="1"/>
      </xdr:nvSpPr>
      <xdr:spPr>
        <a:xfrm>
          <a:off x="109713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69</xdr:row>
      <xdr:rowOff>0</xdr:rowOff>
    </xdr:from>
    <xdr:ext cx="445190" cy="176623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 txBox="1"/>
      </xdr:nvSpPr>
      <xdr:spPr>
        <a:xfrm>
          <a:off x="115824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65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 txBox="1"/>
      </xdr:nvSpPr>
      <xdr:spPr>
        <a:xfrm>
          <a:off x="3048000" y="12420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84</xdr:row>
      <xdr:rowOff>0</xdr:rowOff>
    </xdr:from>
    <xdr:ext cx="445190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 txBox="1"/>
      </xdr:nvSpPr>
      <xdr:spPr>
        <a:xfrm>
          <a:off x="10971334" y="160401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73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 txBox="1"/>
      </xdr:nvSpPr>
      <xdr:spPr>
        <a:xfrm>
          <a:off x="12192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72</xdr:row>
      <xdr:rowOff>0</xdr:rowOff>
    </xdr:from>
    <xdr:ext cx="445190" cy="176623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 txBox="1"/>
      </xdr:nvSpPr>
      <xdr:spPr>
        <a:xfrm>
          <a:off x="3048000" y="137541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72</xdr:row>
      <xdr:rowOff>0</xdr:rowOff>
    </xdr:from>
    <xdr:ext cx="445190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 txBox="1"/>
      </xdr:nvSpPr>
      <xdr:spPr>
        <a:xfrm>
          <a:off x="3656134" y="137541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73</xdr:row>
      <xdr:rowOff>0</xdr:rowOff>
    </xdr:from>
    <xdr:ext cx="445190" cy="176623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 txBox="1"/>
      </xdr:nvSpPr>
      <xdr:spPr>
        <a:xfrm>
          <a:off x="30480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73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 txBox="1"/>
      </xdr:nvSpPr>
      <xdr:spPr>
        <a:xfrm>
          <a:off x="54864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73</xdr:row>
      <xdr:rowOff>0</xdr:rowOff>
    </xdr:from>
    <xdr:ext cx="445190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 txBox="1"/>
      </xdr:nvSpPr>
      <xdr:spPr>
        <a:xfrm>
          <a:off x="6096000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73</xdr:row>
      <xdr:rowOff>0</xdr:rowOff>
    </xdr:from>
    <xdr:ext cx="445190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 txBox="1"/>
      </xdr:nvSpPr>
      <xdr:spPr>
        <a:xfrm>
          <a:off x="67041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73</xdr:row>
      <xdr:rowOff>0</xdr:rowOff>
    </xdr:from>
    <xdr:ext cx="445190" cy="176623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 txBox="1"/>
      </xdr:nvSpPr>
      <xdr:spPr>
        <a:xfrm>
          <a:off x="7315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73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 txBox="1"/>
      </xdr:nvSpPr>
      <xdr:spPr>
        <a:xfrm>
          <a:off x="97536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73</xdr:row>
      <xdr:rowOff>0</xdr:rowOff>
    </xdr:from>
    <xdr:ext cx="445190" cy="176623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 txBox="1"/>
      </xdr:nvSpPr>
      <xdr:spPr>
        <a:xfrm>
          <a:off x="10363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73</xdr:row>
      <xdr:rowOff>0</xdr:rowOff>
    </xdr:from>
    <xdr:ext cx="445190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 txBox="1"/>
      </xdr:nvSpPr>
      <xdr:spPr>
        <a:xfrm>
          <a:off x="109713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73</xdr:row>
      <xdr:rowOff>0</xdr:rowOff>
    </xdr:from>
    <xdr:ext cx="445190" cy="176623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 txBox="1"/>
      </xdr:nvSpPr>
      <xdr:spPr>
        <a:xfrm>
          <a:off x="115824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359752</xdr:colOff>
      <xdr:row>15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7" name="TextBox 46">
              <a:extLst>
                <a:ext uri="{FF2B5EF4-FFF2-40B4-BE49-F238E27FC236}">
                  <a16:creationId xmlns:a16="http://schemas.microsoft.com/office/drawing/2014/main" id="{00000000-0008-0000-0500-00002F000000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7" name="TextBox 46">
              <a:extLst>
                <a:ext uri="{FF2B5EF4-FFF2-40B4-BE49-F238E27FC236}">
                  <a16:creationId xmlns:a16="http://schemas.microsoft.com/office/drawing/2014/main" id="{29136C90-999D-44D4-B9B6-E733A09BA0B7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</xdr:col>
      <xdr:colOff>183906</xdr:colOff>
      <xdr:row>16</xdr:row>
      <xdr:rowOff>4396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8" name="TextBox 47">
              <a:extLst>
                <a:ext uri="{FF2B5EF4-FFF2-40B4-BE49-F238E27FC236}">
                  <a16:creationId xmlns:a16="http://schemas.microsoft.com/office/drawing/2014/main" id="{00000000-0008-0000-0500-000030000000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8" name="TextBox 47">
              <a:extLst>
                <a:ext uri="{FF2B5EF4-FFF2-40B4-BE49-F238E27FC236}">
                  <a16:creationId xmlns:a16="http://schemas.microsoft.com/office/drawing/2014/main" id="{4F497146-B306-45BE-B5B1-BE251F155828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117231</xdr:colOff>
      <xdr:row>16</xdr:row>
      <xdr:rowOff>7327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9" name="TextBox 48">
              <a:extLst>
                <a:ext uri="{FF2B5EF4-FFF2-40B4-BE49-F238E27FC236}">
                  <a16:creationId xmlns:a16="http://schemas.microsoft.com/office/drawing/2014/main" id="{00000000-0008-0000-0500-000031000000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9" name="TextBox 48">
              <a:extLst>
                <a:ext uri="{FF2B5EF4-FFF2-40B4-BE49-F238E27FC236}">
                  <a16:creationId xmlns:a16="http://schemas.microsoft.com/office/drawing/2014/main" id="{5C410D37-6DEA-4919-81AB-1731A36849C2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176578</xdr:colOff>
      <xdr:row>15</xdr:row>
      <xdr:rowOff>187569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0" name="TextBox 49">
              <a:extLst>
                <a:ext uri="{FF2B5EF4-FFF2-40B4-BE49-F238E27FC236}">
                  <a16:creationId xmlns:a16="http://schemas.microsoft.com/office/drawing/2014/main" id="{00000000-0008-0000-0500-000032000000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0" name="TextBox 49">
              <a:extLst>
                <a:ext uri="{FF2B5EF4-FFF2-40B4-BE49-F238E27FC236}">
                  <a16:creationId xmlns:a16="http://schemas.microsoft.com/office/drawing/2014/main" id="{62F5F6E8-4E29-44AE-BC91-C963B632E210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154599</xdr:colOff>
      <xdr:row>16</xdr:row>
      <xdr:rowOff>11723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1" name="TextBox 50">
              <a:extLst>
                <a:ext uri="{FF2B5EF4-FFF2-40B4-BE49-F238E27FC236}">
                  <a16:creationId xmlns:a16="http://schemas.microsoft.com/office/drawing/2014/main" id="{00000000-0008-0000-0500-000033000000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1" name="TextBox 50">
              <a:extLst>
                <a:ext uri="{FF2B5EF4-FFF2-40B4-BE49-F238E27FC236}">
                  <a16:creationId xmlns:a16="http://schemas.microsoft.com/office/drawing/2014/main" id="{537C2720-5B65-4064-9486-7329B66A6994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228730</xdr:colOff>
      <xdr:row>15</xdr:row>
      <xdr:rowOff>150072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2" name="TextBox 51">
              <a:extLst>
                <a:ext uri="{FF2B5EF4-FFF2-40B4-BE49-F238E27FC236}">
                  <a16:creationId xmlns:a16="http://schemas.microsoft.com/office/drawing/2014/main" id="{00000000-0008-0000-0500-000034000000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2" name="TextBox 51">
              <a:extLst>
                <a:ext uri="{FF2B5EF4-FFF2-40B4-BE49-F238E27FC236}">
                  <a16:creationId xmlns:a16="http://schemas.microsoft.com/office/drawing/2014/main" id="{69B0F325-BBE5-494C-A57D-9CFE008BB276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330143</xdr:colOff>
      <xdr:row>15</xdr:row>
      <xdr:rowOff>175415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3" name="TextBox 52">
              <a:extLst>
                <a:ext uri="{FF2B5EF4-FFF2-40B4-BE49-F238E27FC236}">
                  <a16:creationId xmlns:a16="http://schemas.microsoft.com/office/drawing/2014/main" id="{00000000-0008-0000-0500-000035000000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3" name="TextBox 52">
              <a:extLst>
                <a:ext uri="{FF2B5EF4-FFF2-40B4-BE49-F238E27FC236}">
                  <a16:creationId xmlns:a16="http://schemas.microsoft.com/office/drawing/2014/main" id="{C9373F67-7DF4-411C-87E3-A139E4EB1A4F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14</xdr:col>
      <xdr:colOff>333460</xdr:colOff>
      <xdr:row>15</xdr:row>
      <xdr:rowOff>153951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id="{00000000-0008-0000-0500-000036000000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id="{363EEBEE-5F59-4372-90F6-44388040A912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266657</xdr:colOff>
      <xdr:row>15</xdr:row>
      <xdr:rowOff>157399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5" name="TextBox 54">
              <a:extLst>
                <a:ext uri="{FF2B5EF4-FFF2-40B4-BE49-F238E27FC236}">
                  <a16:creationId xmlns:a16="http://schemas.microsoft.com/office/drawing/2014/main" id="{00000000-0008-0000-0500-000037000000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5" name="TextBox 54">
              <a:extLst>
                <a:ext uri="{FF2B5EF4-FFF2-40B4-BE49-F238E27FC236}">
                  <a16:creationId xmlns:a16="http://schemas.microsoft.com/office/drawing/2014/main" id="{77F319B4-1804-460C-8325-B7E8ABEF410F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390525</xdr:colOff>
      <xdr:row>62</xdr:row>
      <xdr:rowOff>33337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 txBox="1"/>
      </xdr:nvSpPr>
      <xdr:spPr>
        <a:xfrm>
          <a:off x="390525" y="118824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276225</xdr:colOff>
      <xdr:row>60</xdr:row>
      <xdr:rowOff>185737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 txBox="1"/>
      </xdr:nvSpPr>
      <xdr:spPr>
        <a:xfrm>
          <a:off x="885825" y="116538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323118</xdr:colOff>
      <xdr:row>15</xdr:row>
      <xdr:rowOff>180243</xdr:rowOff>
    </xdr:from>
    <xdr:ext cx="12073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8" name="TextBox 57">
              <a:extLst>
                <a:ext uri="{FF2B5EF4-FFF2-40B4-BE49-F238E27FC236}">
                  <a16:creationId xmlns:a16="http://schemas.microsoft.com/office/drawing/2014/main" id="{00000000-0008-0000-0500-00003A000000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𝛼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8" name="TextBox 57">
              <a:extLst>
                <a:ext uri="{FF2B5EF4-FFF2-40B4-BE49-F238E27FC236}">
                  <a16:creationId xmlns:a16="http://schemas.microsoft.com/office/drawing/2014/main" id="{E708FC91-CE92-487D-88C6-8A87D3763633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𝛼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183173</xdr:colOff>
      <xdr:row>16</xdr:row>
      <xdr:rowOff>14654</xdr:rowOff>
    </xdr:from>
    <xdr:ext cx="28520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9" name="TextBox 58">
              <a:extLst>
                <a:ext uri="{FF2B5EF4-FFF2-40B4-BE49-F238E27FC236}">
                  <a16:creationId xmlns:a16="http://schemas.microsoft.com/office/drawing/2014/main" id="{00000000-0008-0000-0500-00003B000000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9" name="TextBox 58">
              <a:extLst>
                <a:ext uri="{FF2B5EF4-FFF2-40B4-BE49-F238E27FC236}">
                  <a16:creationId xmlns:a16="http://schemas.microsoft.com/office/drawing/2014/main" id="{B2202E8F-CADD-46A6-A66B-4343AADE2E39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[𝑂〗_2]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175846</xdr:colOff>
      <xdr:row>16</xdr:row>
      <xdr:rowOff>7327</xdr:rowOff>
    </xdr:from>
    <xdr:ext cx="28757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0" name="TextBox 59">
              <a:extLst>
                <a:ext uri="{FF2B5EF4-FFF2-40B4-BE49-F238E27FC236}">
                  <a16:creationId xmlns:a16="http://schemas.microsoft.com/office/drawing/2014/main" id="{00000000-0008-0000-0500-00003C000000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0" name="TextBox 59">
              <a:extLst>
                <a:ext uri="{FF2B5EF4-FFF2-40B4-BE49-F238E27FC236}">
                  <a16:creationId xmlns:a16="http://schemas.microsoft.com/office/drawing/2014/main" id="{F8E418BF-C9CE-4346-AEF4-1AA6AE65AA47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[𝑁〗_2]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0</xdr:colOff>
      <xdr:row>69</xdr:row>
      <xdr:rowOff>0</xdr:rowOff>
    </xdr:from>
    <xdr:ext cx="445190" cy="176623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 txBox="1"/>
      </xdr:nvSpPr>
      <xdr:spPr>
        <a:xfrm>
          <a:off x="30480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69</xdr:row>
      <xdr:rowOff>0</xdr:rowOff>
    </xdr:from>
    <xdr:ext cx="445190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 txBox="1"/>
      </xdr:nvSpPr>
      <xdr:spPr>
        <a:xfrm>
          <a:off x="36561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0</xdr:colOff>
      <xdr:row>73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 txBox="1"/>
      </xdr:nvSpPr>
      <xdr:spPr>
        <a:xfrm>
          <a:off x="24384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73</xdr:row>
      <xdr:rowOff>0</xdr:rowOff>
    </xdr:from>
    <xdr:ext cx="445190" cy="176623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 txBox="1"/>
      </xdr:nvSpPr>
      <xdr:spPr>
        <a:xfrm>
          <a:off x="30480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73</xdr:row>
      <xdr:rowOff>0</xdr:rowOff>
    </xdr:from>
    <xdr:ext cx="445190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 txBox="1"/>
      </xdr:nvSpPr>
      <xdr:spPr>
        <a:xfrm>
          <a:off x="36561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69</xdr:row>
      <xdr:rowOff>0</xdr:rowOff>
    </xdr:from>
    <xdr:ext cx="445190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 txBox="1"/>
      </xdr:nvSpPr>
      <xdr:spPr>
        <a:xfrm>
          <a:off x="36561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445190" cy="176623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 txBox="1"/>
      </xdr:nvSpPr>
      <xdr:spPr>
        <a:xfrm>
          <a:off x="42672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73</xdr:row>
      <xdr:rowOff>0</xdr:rowOff>
    </xdr:from>
    <xdr:ext cx="445190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 txBox="1"/>
      </xdr:nvSpPr>
      <xdr:spPr>
        <a:xfrm>
          <a:off x="36561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445190" cy="176623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 txBox="1"/>
      </xdr:nvSpPr>
      <xdr:spPr>
        <a:xfrm>
          <a:off x="4267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445190" cy="176623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 txBox="1"/>
      </xdr:nvSpPr>
      <xdr:spPr>
        <a:xfrm>
          <a:off x="42672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608134</xdr:colOff>
      <xdr:row>69</xdr:row>
      <xdr:rowOff>0</xdr:rowOff>
    </xdr:from>
    <xdr:ext cx="445190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 txBox="1"/>
      </xdr:nvSpPr>
      <xdr:spPr>
        <a:xfrm>
          <a:off x="48753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0</xdr:colOff>
      <xdr:row>73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/>
      </xdr:nvSpPr>
      <xdr:spPr>
        <a:xfrm>
          <a:off x="36576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445190" cy="176623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 txBox="1"/>
      </xdr:nvSpPr>
      <xdr:spPr>
        <a:xfrm>
          <a:off x="4267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608134</xdr:colOff>
      <xdr:row>73</xdr:row>
      <xdr:rowOff>0</xdr:rowOff>
    </xdr:from>
    <xdr:ext cx="445190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 txBox="1"/>
      </xdr:nvSpPr>
      <xdr:spPr>
        <a:xfrm>
          <a:off x="48753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323118</xdr:colOff>
      <xdr:row>82</xdr:row>
      <xdr:rowOff>180243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 txBox="1"/>
      </xdr:nvSpPr>
      <xdr:spPr>
        <a:xfrm>
          <a:off x="323118" y="158393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359752</xdr:colOff>
      <xdr:row>82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6" name="TextBox 75">
              <a:extLst>
                <a:ext uri="{FF2B5EF4-FFF2-40B4-BE49-F238E27FC236}">
                  <a16:creationId xmlns:a16="http://schemas.microsoft.com/office/drawing/2014/main" id="{00000000-0008-0000-0500-00004C000000}"/>
                </a:ext>
              </a:extLst>
            </xdr:cNvPr>
            <xdr:cNvSpPr txBox="1"/>
          </xdr:nvSpPr>
          <xdr:spPr>
            <a:xfrm>
              <a:off x="3597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6" name="TextBox 75">
              <a:extLst>
                <a:ext uri="{FF2B5EF4-FFF2-40B4-BE49-F238E27FC236}">
                  <a16:creationId xmlns:a16="http://schemas.microsoft.com/office/drawing/2014/main" id="{D72394B1-D437-4CAD-9E6F-93F2D020180E}"/>
                </a:ext>
              </a:extLst>
            </xdr:cNvPr>
            <xdr:cNvSpPr txBox="1"/>
          </xdr:nvSpPr>
          <xdr:spPr>
            <a:xfrm>
              <a:off x="3597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18</xdr:col>
      <xdr:colOff>323118</xdr:colOff>
      <xdr:row>82</xdr:row>
      <xdr:rowOff>180243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 txBox="1"/>
      </xdr:nvSpPr>
      <xdr:spPr>
        <a:xfrm>
          <a:off x="11295918" y="158393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18</xdr:col>
      <xdr:colOff>359752</xdr:colOff>
      <xdr:row>82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8" name="TextBox 77">
              <a:extLst>
                <a:ext uri="{FF2B5EF4-FFF2-40B4-BE49-F238E27FC236}">
                  <a16:creationId xmlns:a16="http://schemas.microsoft.com/office/drawing/2014/main" id="{00000000-0008-0000-0500-00004E000000}"/>
                </a:ext>
              </a:extLst>
            </xdr:cNvPr>
            <xdr:cNvSpPr txBox="1"/>
          </xdr:nvSpPr>
          <xdr:spPr>
            <a:xfrm>
              <a:off x="113325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8" name="TextBox 77">
              <a:extLst>
                <a:ext uri="{FF2B5EF4-FFF2-40B4-BE49-F238E27FC236}">
                  <a16:creationId xmlns:a16="http://schemas.microsoft.com/office/drawing/2014/main" id="{0FFEEC94-E618-48F9-B998-9B45E75B352C}"/>
                </a:ext>
              </a:extLst>
            </xdr:cNvPr>
            <xdr:cNvSpPr txBox="1"/>
          </xdr:nvSpPr>
          <xdr:spPr>
            <a:xfrm>
              <a:off x="113325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263037</xdr:colOff>
      <xdr:row>5</xdr:row>
      <xdr:rowOff>187935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263037" y="114043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445475</xdr:colOff>
      <xdr:row>1</xdr:row>
      <xdr:rowOff>139211</xdr:rowOff>
    </xdr:from>
    <xdr:ext cx="3415813" cy="41588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600-000003000000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𝜑</m:t>
                  </m:r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𝐶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8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18</m:t>
                      </m:r>
                    </m:sub>
                  </m:sSub>
                </m:oMath>
              </a14:m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( </m:t>
                  </m:r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+</m:t>
                  </m:r>
                  <m:f>
                    <m:f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79</m:t>
                      </m:r>
                    </m:num>
                    <m:den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21</m:t>
                      </m:r>
                    </m:den>
                  </m:f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)</m:t>
                  </m:r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Cambria Math" panose="02040503050406030204" pitchFamily="18" charset="0"/>
                      <a:cs typeface="+mn-cs"/>
                    </a:rPr>
                    <m:t>→</m:t>
                  </m:r>
                </m:oMath>
              </a14:m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𝐶𝑂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+</m:t>
                  </m:r>
                </m:oMath>
              </a14:m>
              <a:r>
                <a:rPr lang="en-GB" sz="500">
                  <a:effectLst/>
                </a:rPr>
                <a:t>n2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𝑂</m:t>
                  </m:r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endParaRPr lang="en-GB">
                <a:effectLst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9C5F2358-A0F2-452A-8A73-C3BC29D6CD25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r>
                <a:rPr lang="en-GB" sz="1100" b="0" i="0">
                  <a:latin typeface="Cambria Math" panose="02040503050406030204" pitchFamily="18" charset="0"/>
                </a:rPr>
                <a:t>𝐶_8 𝐻_18</a:t>
              </a:r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 𝑂_2+79/21 𝑁_2)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→</a:t>
              </a:r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:r>
                <a:rPr lang="en-GB" sz="1100" i="0">
                  <a:effectLst/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𝐶𝑂〗_2+</a:t>
              </a:r>
              <a:r>
                <a:rPr lang="en-GB" sz="500">
                  <a:effectLst/>
                </a:rPr>
                <a:t>n2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𝐻_2 𝑂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𝑂_2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𝑁_2</a:t>
              </a:r>
              <a:endParaRPr lang="en-GB">
                <a:effectLst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161925</xdr:colOff>
      <xdr:row>6</xdr:row>
      <xdr:rowOff>19050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5038725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235194</xdr:colOff>
      <xdr:row>5</xdr:row>
      <xdr:rowOff>187569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6331194" y="1140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220541</xdr:colOff>
      <xdr:row>6</xdr:row>
      <xdr:rowOff>19050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7535741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542192</xdr:colOff>
      <xdr:row>5</xdr:row>
      <xdr:rowOff>165588</xdr:rowOff>
    </xdr:from>
    <xdr:ext cx="996462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/>
      </xdr:nvSpPr>
      <xdr:spPr>
        <a:xfrm>
          <a:off x="2370992" y="1118088"/>
          <a:ext cx="99646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359752</xdr:colOff>
      <xdr:row>13</xdr:row>
      <xdr:rowOff>180242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969352" y="26567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183906</xdr:colOff>
      <xdr:row>14</xdr:row>
      <xdr:rowOff>4396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2012706" y="267139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117231</xdr:colOff>
      <xdr:row>14</xdr:row>
      <xdr:rowOff>7327</xdr:rowOff>
    </xdr:from>
    <xdr:ext cx="445190" cy="176623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2555631" y="2674327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176578</xdr:colOff>
      <xdr:row>13</xdr:row>
      <xdr:rowOff>187569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3224578" y="2664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154599</xdr:colOff>
      <xdr:row>14</xdr:row>
      <xdr:rowOff>11723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/>
      </xdr:nvSpPr>
      <xdr:spPr>
        <a:xfrm>
          <a:off x="3812199" y="267872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117964</xdr:colOff>
      <xdr:row>4</xdr:row>
      <xdr:rowOff>99646</xdr:rowOff>
    </xdr:from>
    <xdr:ext cx="479170" cy="3157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0000000-0008-0000-0600-00000D000000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𝑃𝑉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𝑅𝑇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EFCC45C7-5E0F-4A5E-85F9-BF730D16E74C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𝑃𝑉/𝑅𝑇=𝑛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323118</xdr:colOff>
      <xdr:row>15</xdr:row>
      <xdr:rowOff>180243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/>
      </xdr:nvSpPr>
      <xdr:spPr>
        <a:xfrm>
          <a:off x="323118" y="30377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183173</xdr:colOff>
      <xdr:row>14</xdr:row>
      <xdr:rowOff>14654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/>
      </xdr:nvSpPr>
      <xdr:spPr>
        <a:xfrm>
          <a:off x="4450373" y="2681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175846</xdr:colOff>
      <xdr:row>14</xdr:row>
      <xdr:rowOff>7327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5052646" y="267432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/>
      </xdr:nvSpPr>
      <xdr:spPr>
        <a:xfrm>
          <a:off x="1219200" y="5943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31</xdr:row>
      <xdr:rowOff>0</xdr:rowOff>
    </xdr:from>
    <xdr:ext cx="445190" cy="176623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/>
      </xdr:nvSpPr>
      <xdr:spPr>
        <a:xfrm>
          <a:off x="18288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31</xdr:row>
      <xdr:rowOff>0</xdr:rowOff>
    </xdr:from>
    <xdr:ext cx="445190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/>
      </xdr:nvSpPr>
      <xdr:spPr>
        <a:xfrm>
          <a:off x="2436934" y="5943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31</xdr:row>
      <xdr:rowOff>0</xdr:rowOff>
    </xdr:from>
    <xdr:ext cx="445190" cy="176623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/>
      </xdr:nvSpPr>
      <xdr:spPr>
        <a:xfrm>
          <a:off x="30480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68</xdr:row>
      <xdr:rowOff>0</xdr:rowOff>
    </xdr:from>
    <xdr:ext cx="445190" cy="176623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/>
      </xdr:nvSpPr>
      <xdr:spPr>
        <a:xfrm>
          <a:off x="3048000" y="129921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68</xdr:row>
      <xdr:rowOff>0</xdr:rowOff>
    </xdr:from>
    <xdr:ext cx="445190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/>
      </xdr:nvSpPr>
      <xdr:spPr>
        <a:xfrm>
          <a:off x="3656134" y="129921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69</xdr:row>
      <xdr:rowOff>0</xdr:rowOff>
    </xdr:from>
    <xdr:ext cx="445190" cy="176623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/>
      </xdr:nvSpPr>
      <xdr:spPr>
        <a:xfrm>
          <a:off x="30480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69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/>
      </xdr:nvSpPr>
      <xdr:spPr>
        <a:xfrm>
          <a:off x="5486400" y="13182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69</xdr:row>
      <xdr:rowOff>0</xdr:rowOff>
    </xdr:from>
    <xdr:ext cx="445190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/>
      </xdr:nvSpPr>
      <xdr:spPr>
        <a:xfrm>
          <a:off x="6096000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69</xdr:row>
      <xdr:rowOff>0</xdr:rowOff>
    </xdr:from>
    <xdr:ext cx="445190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/>
      </xdr:nvSpPr>
      <xdr:spPr>
        <a:xfrm>
          <a:off x="67041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69</xdr:row>
      <xdr:rowOff>0</xdr:rowOff>
    </xdr:from>
    <xdr:ext cx="445190" cy="176623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/>
      </xdr:nvSpPr>
      <xdr:spPr>
        <a:xfrm>
          <a:off x="73152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69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/>
      </xdr:nvSpPr>
      <xdr:spPr>
        <a:xfrm>
          <a:off x="9753600" y="13182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69</xdr:row>
      <xdr:rowOff>0</xdr:rowOff>
    </xdr:from>
    <xdr:ext cx="392206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/>
      </xdr:nvSpPr>
      <xdr:spPr>
        <a:xfrm>
          <a:off x="10363200" y="13182600"/>
          <a:ext cx="392206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69</xdr:row>
      <xdr:rowOff>0</xdr:rowOff>
    </xdr:from>
    <xdr:ext cx="445190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/>
      </xdr:nvSpPr>
      <xdr:spPr>
        <a:xfrm>
          <a:off x="109713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69</xdr:row>
      <xdr:rowOff>0</xdr:rowOff>
    </xdr:from>
    <xdr:ext cx="445190" cy="176623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 txBox="1"/>
      </xdr:nvSpPr>
      <xdr:spPr>
        <a:xfrm>
          <a:off x="115824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65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 txBox="1"/>
      </xdr:nvSpPr>
      <xdr:spPr>
        <a:xfrm>
          <a:off x="3048000" y="12420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84</xdr:row>
      <xdr:rowOff>0</xdr:rowOff>
    </xdr:from>
    <xdr:ext cx="445190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 txBox="1"/>
      </xdr:nvSpPr>
      <xdr:spPr>
        <a:xfrm>
          <a:off x="10971334" y="160401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73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 txBox="1"/>
      </xdr:nvSpPr>
      <xdr:spPr>
        <a:xfrm>
          <a:off x="12192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72</xdr:row>
      <xdr:rowOff>0</xdr:rowOff>
    </xdr:from>
    <xdr:ext cx="445190" cy="176623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 txBox="1"/>
      </xdr:nvSpPr>
      <xdr:spPr>
        <a:xfrm>
          <a:off x="3048000" y="137541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72</xdr:row>
      <xdr:rowOff>0</xdr:rowOff>
    </xdr:from>
    <xdr:ext cx="445190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 txBox="1"/>
      </xdr:nvSpPr>
      <xdr:spPr>
        <a:xfrm>
          <a:off x="3656134" y="137541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73</xdr:row>
      <xdr:rowOff>0</xdr:rowOff>
    </xdr:from>
    <xdr:ext cx="445190" cy="176623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 txBox="1"/>
      </xdr:nvSpPr>
      <xdr:spPr>
        <a:xfrm>
          <a:off x="30480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73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 txBox="1"/>
      </xdr:nvSpPr>
      <xdr:spPr>
        <a:xfrm>
          <a:off x="54864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73</xdr:row>
      <xdr:rowOff>0</xdr:rowOff>
    </xdr:from>
    <xdr:ext cx="445190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 txBox="1"/>
      </xdr:nvSpPr>
      <xdr:spPr>
        <a:xfrm>
          <a:off x="6096000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73</xdr:row>
      <xdr:rowOff>0</xdr:rowOff>
    </xdr:from>
    <xdr:ext cx="445190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 txBox="1"/>
      </xdr:nvSpPr>
      <xdr:spPr>
        <a:xfrm>
          <a:off x="67041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73</xdr:row>
      <xdr:rowOff>0</xdr:rowOff>
    </xdr:from>
    <xdr:ext cx="445190" cy="176623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 txBox="1"/>
      </xdr:nvSpPr>
      <xdr:spPr>
        <a:xfrm>
          <a:off x="7315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73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 txBox="1"/>
      </xdr:nvSpPr>
      <xdr:spPr>
        <a:xfrm>
          <a:off x="97536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73</xdr:row>
      <xdr:rowOff>0</xdr:rowOff>
    </xdr:from>
    <xdr:ext cx="445190" cy="176623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 txBox="1"/>
      </xdr:nvSpPr>
      <xdr:spPr>
        <a:xfrm>
          <a:off x="10363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73</xdr:row>
      <xdr:rowOff>0</xdr:rowOff>
    </xdr:from>
    <xdr:ext cx="445190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 txBox="1"/>
      </xdr:nvSpPr>
      <xdr:spPr>
        <a:xfrm>
          <a:off x="109713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73</xdr:row>
      <xdr:rowOff>0</xdr:rowOff>
    </xdr:from>
    <xdr:ext cx="445190" cy="176623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 txBox="1"/>
      </xdr:nvSpPr>
      <xdr:spPr>
        <a:xfrm>
          <a:off x="115824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359752</xdr:colOff>
      <xdr:row>15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7" name="TextBox 46">
              <a:extLst>
                <a:ext uri="{FF2B5EF4-FFF2-40B4-BE49-F238E27FC236}">
                  <a16:creationId xmlns:a16="http://schemas.microsoft.com/office/drawing/2014/main" id="{00000000-0008-0000-0600-00002F000000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7" name="TextBox 46">
              <a:extLst>
                <a:ext uri="{FF2B5EF4-FFF2-40B4-BE49-F238E27FC236}">
                  <a16:creationId xmlns:a16="http://schemas.microsoft.com/office/drawing/2014/main" id="{69BB70C7-1DA3-4952-B841-12F74712EC79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</xdr:col>
      <xdr:colOff>183906</xdr:colOff>
      <xdr:row>16</xdr:row>
      <xdr:rowOff>4396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8" name="TextBox 47">
              <a:extLst>
                <a:ext uri="{FF2B5EF4-FFF2-40B4-BE49-F238E27FC236}">
                  <a16:creationId xmlns:a16="http://schemas.microsoft.com/office/drawing/2014/main" id="{00000000-0008-0000-0600-000030000000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8" name="TextBox 47">
              <a:extLst>
                <a:ext uri="{FF2B5EF4-FFF2-40B4-BE49-F238E27FC236}">
                  <a16:creationId xmlns:a16="http://schemas.microsoft.com/office/drawing/2014/main" id="{5094544D-5A1A-41CF-A7AC-D8F8DBA83044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117231</xdr:colOff>
      <xdr:row>16</xdr:row>
      <xdr:rowOff>7327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9" name="TextBox 48">
              <a:extLst>
                <a:ext uri="{FF2B5EF4-FFF2-40B4-BE49-F238E27FC236}">
                  <a16:creationId xmlns:a16="http://schemas.microsoft.com/office/drawing/2014/main" id="{00000000-0008-0000-0600-000031000000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9" name="TextBox 48">
              <a:extLst>
                <a:ext uri="{FF2B5EF4-FFF2-40B4-BE49-F238E27FC236}">
                  <a16:creationId xmlns:a16="http://schemas.microsoft.com/office/drawing/2014/main" id="{0A8673B1-8063-4B9F-8E89-F931FF360CC7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176578</xdr:colOff>
      <xdr:row>15</xdr:row>
      <xdr:rowOff>187569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0" name="TextBox 49">
              <a:extLst>
                <a:ext uri="{FF2B5EF4-FFF2-40B4-BE49-F238E27FC236}">
                  <a16:creationId xmlns:a16="http://schemas.microsoft.com/office/drawing/2014/main" id="{00000000-0008-0000-0600-000032000000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0" name="TextBox 49">
              <a:extLst>
                <a:ext uri="{FF2B5EF4-FFF2-40B4-BE49-F238E27FC236}">
                  <a16:creationId xmlns:a16="http://schemas.microsoft.com/office/drawing/2014/main" id="{105309C6-E8A5-4FA2-9E3F-93F0A020C23B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154599</xdr:colOff>
      <xdr:row>16</xdr:row>
      <xdr:rowOff>11723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1" name="TextBox 50">
              <a:extLst>
                <a:ext uri="{FF2B5EF4-FFF2-40B4-BE49-F238E27FC236}">
                  <a16:creationId xmlns:a16="http://schemas.microsoft.com/office/drawing/2014/main" id="{00000000-0008-0000-0600-000033000000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1" name="TextBox 50">
              <a:extLst>
                <a:ext uri="{FF2B5EF4-FFF2-40B4-BE49-F238E27FC236}">
                  <a16:creationId xmlns:a16="http://schemas.microsoft.com/office/drawing/2014/main" id="{322E10AD-644F-4BC9-9243-4944BF9E28D1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228730</xdr:colOff>
      <xdr:row>15</xdr:row>
      <xdr:rowOff>150072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2" name="TextBox 51">
              <a:extLst>
                <a:ext uri="{FF2B5EF4-FFF2-40B4-BE49-F238E27FC236}">
                  <a16:creationId xmlns:a16="http://schemas.microsoft.com/office/drawing/2014/main" id="{00000000-0008-0000-0600-000034000000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2" name="TextBox 51">
              <a:extLst>
                <a:ext uri="{FF2B5EF4-FFF2-40B4-BE49-F238E27FC236}">
                  <a16:creationId xmlns:a16="http://schemas.microsoft.com/office/drawing/2014/main" id="{8A1A4A03-E269-413E-9142-1C4A84AB344A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330143</xdr:colOff>
      <xdr:row>15</xdr:row>
      <xdr:rowOff>175415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3" name="TextBox 52">
              <a:extLst>
                <a:ext uri="{FF2B5EF4-FFF2-40B4-BE49-F238E27FC236}">
                  <a16:creationId xmlns:a16="http://schemas.microsoft.com/office/drawing/2014/main" id="{00000000-0008-0000-0600-000035000000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3" name="TextBox 52">
              <a:extLst>
                <a:ext uri="{FF2B5EF4-FFF2-40B4-BE49-F238E27FC236}">
                  <a16:creationId xmlns:a16="http://schemas.microsoft.com/office/drawing/2014/main" id="{4685AAA0-1BFC-4EE5-BFF3-39B304B6C90E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14</xdr:col>
      <xdr:colOff>333460</xdr:colOff>
      <xdr:row>15</xdr:row>
      <xdr:rowOff>153951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id="{00000000-0008-0000-0600-000036000000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id="{0A7B5C57-EB6B-48D3-8B87-6226624D944E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266657</xdr:colOff>
      <xdr:row>15</xdr:row>
      <xdr:rowOff>157399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5" name="TextBox 54">
              <a:extLst>
                <a:ext uri="{FF2B5EF4-FFF2-40B4-BE49-F238E27FC236}">
                  <a16:creationId xmlns:a16="http://schemas.microsoft.com/office/drawing/2014/main" id="{00000000-0008-0000-0600-000037000000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5" name="TextBox 54">
              <a:extLst>
                <a:ext uri="{FF2B5EF4-FFF2-40B4-BE49-F238E27FC236}">
                  <a16:creationId xmlns:a16="http://schemas.microsoft.com/office/drawing/2014/main" id="{E258816F-4478-419B-89A0-6DE3BCDF708F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390525</xdr:colOff>
      <xdr:row>62</xdr:row>
      <xdr:rowOff>33337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 txBox="1"/>
      </xdr:nvSpPr>
      <xdr:spPr>
        <a:xfrm>
          <a:off x="390525" y="118824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276225</xdr:colOff>
      <xdr:row>60</xdr:row>
      <xdr:rowOff>185737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 txBox="1"/>
      </xdr:nvSpPr>
      <xdr:spPr>
        <a:xfrm>
          <a:off x="885825" y="116538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323118</xdr:colOff>
      <xdr:row>15</xdr:row>
      <xdr:rowOff>180243</xdr:rowOff>
    </xdr:from>
    <xdr:ext cx="12073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8" name="TextBox 57">
              <a:extLst>
                <a:ext uri="{FF2B5EF4-FFF2-40B4-BE49-F238E27FC236}">
                  <a16:creationId xmlns:a16="http://schemas.microsoft.com/office/drawing/2014/main" id="{00000000-0008-0000-0600-00003A000000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𝛼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8" name="TextBox 57">
              <a:extLst>
                <a:ext uri="{FF2B5EF4-FFF2-40B4-BE49-F238E27FC236}">
                  <a16:creationId xmlns:a16="http://schemas.microsoft.com/office/drawing/2014/main" id="{A444E6EB-FA2C-4801-B232-0C7414A53ED2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𝛼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183173</xdr:colOff>
      <xdr:row>16</xdr:row>
      <xdr:rowOff>14654</xdr:rowOff>
    </xdr:from>
    <xdr:ext cx="28520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9" name="TextBox 58">
              <a:extLst>
                <a:ext uri="{FF2B5EF4-FFF2-40B4-BE49-F238E27FC236}">
                  <a16:creationId xmlns:a16="http://schemas.microsoft.com/office/drawing/2014/main" id="{00000000-0008-0000-0600-00003B000000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9" name="TextBox 58">
              <a:extLst>
                <a:ext uri="{FF2B5EF4-FFF2-40B4-BE49-F238E27FC236}">
                  <a16:creationId xmlns:a16="http://schemas.microsoft.com/office/drawing/2014/main" id="{639CA72F-1BDE-4177-B498-2E86C2EEE330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[𝑂〗_2]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175846</xdr:colOff>
      <xdr:row>16</xdr:row>
      <xdr:rowOff>7327</xdr:rowOff>
    </xdr:from>
    <xdr:ext cx="28757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0" name="TextBox 59">
              <a:extLst>
                <a:ext uri="{FF2B5EF4-FFF2-40B4-BE49-F238E27FC236}">
                  <a16:creationId xmlns:a16="http://schemas.microsoft.com/office/drawing/2014/main" id="{00000000-0008-0000-0600-00003C000000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0" name="TextBox 59">
              <a:extLst>
                <a:ext uri="{FF2B5EF4-FFF2-40B4-BE49-F238E27FC236}">
                  <a16:creationId xmlns:a16="http://schemas.microsoft.com/office/drawing/2014/main" id="{6D07FB32-F3F3-4435-BD8A-0F9E6297951A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[𝑁〗_2]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0</xdr:colOff>
      <xdr:row>69</xdr:row>
      <xdr:rowOff>0</xdr:rowOff>
    </xdr:from>
    <xdr:ext cx="445190" cy="176623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 txBox="1"/>
      </xdr:nvSpPr>
      <xdr:spPr>
        <a:xfrm>
          <a:off x="30480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69</xdr:row>
      <xdr:rowOff>0</xdr:rowOff>
    </xdr:from>
    <xdr:ext cx="445190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 txBox="1"/>
      </xdr:nvSpPr>
      <xdr:spPr>
        <a:xfrm>
          <a:off x="36561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0</xdr:colOff>
      <xdr:row>73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 txBox="1"/>
      </xdr:nvSpPr>
      <xdr:spPr>
        <a:xfrm>
          <a:off x="24384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73</xdr:row>
      <xdr:rowOff>0</xdr:rowOff>
    </xdr:from>
    <xdr:ext cx="445190" cy="176623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 txBox="1"/>
      </xdr:nvSpPr>
      <xdr:spPr>
        <a:xfrm>
          <a:off x="30480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73</xdr:row>
      <xdr:rowOff>0</xdr:rowOff>
    </xdr:from>
    <xdr:ext cx="445190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 txBox="1"/>
      </xdr:nvSpPr>
      <xdr:spPr>
        <a:xfrm>
          <a:off x="36561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69</xdr:row>
      <xdr:rowOff>0</xdr:rowOff>
    </xdr:from>
    <xdr:ext cx="445190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 txBox="1"/>
      </xdr:nvSpPr>
      <xdr:spPr>
        <a:xfrm>
          <a:off x="36561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445190" cy="176623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 txBox="1"/>
      </xdr:nvSpPr>
      <xdr:spPr>
        <a:xfrm>
          <a:off x="42672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608134</xdr:colOff>
      <xdr:row>73</xdr:row>
      <xdr:rowOff>0</xdr:rowOff>
    </xdr:from>
    <xdr:ext cx="445190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/>
      </xdr:nvSpPr>
      <xdr:spPr>
        <a:xfrm>
          <a:off x="36561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445190" cy="176623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 txBox="1"/>
      </xdr:nvSpPr>
      <xdr:spPr>
        <a:xfrm>
          <a:off x="4267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445190" cy="176623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 txBox="1"/>
      </xdr:nvSpPr>
      <xdr:spPr>
        <a:xfrm>
          <a:off x="4267200" y="13182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608134</xdr:colOff>
      <xdr:row>69</xdr:row>
      <xdr:rowOff>0</xdr:rowOff>
    </xdr:from>
    <xdr:ext cx="445190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 txBox="1"/>
      </xdr:nvSpPr>
      <xdr:spPr>
        <a:xfrm>
          <a:off x="4875334" y="13182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0</xdr:colOff>
      <xdr:row>73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/>
      </xdr:nvSpPr>
      <xdr:spPr>
        <a:xfrm>
          <a:off x="3657600" y="13944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445190" cy="176623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 txBox="1"/>
      </xdr:nvSpPr>
      <xdr:spPr>
        <a:xfrm>
          <a:off x="4267200" y="13944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608134</xdr:colOff>
      <xdr:row>73</xdr:row>
      <xdr:rowOff>0</xdr:rowOff>
    </xdr:from>
    <xdr:ext cx="445190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 txBox="1"/>
      </xdr:nvSpPr>
      <xdr:spPr>
        <a:xfrm>
          <a:off x="4875334" y="13944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323118</xdr:colOff>
      <xdr:row>82</xdr:row>
      <xdr:rowOff>180243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 txBox="1"/>
      </xdr:nvSpPr>
      <xdr:spPr>
        <a:xfrm>
          <a:off x="323118" y="158393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359752</xdr:colOff>
      <xdr:row>82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6" name="TextBox 75">
              <a:extLst>
                <a:ext uri="{FF2B5EF4-FFF2-40B4-BE49-F238E27FC236}">
                  <a16:creationId xmlns:a16="http://schemas.microsoft.com/office/drawing/2014/main" id="{00000000-0008-0000-0600-00004C000000}"/>
                </a:ext>
              </a:extLst>
            </xdr:cNvPr>
            <xdr:cNvSpPr txBox="1"/>
          </xdr:nvSpPr>
          <xdr:spPr>
            <a:xfrm>
              <a:off x="3597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6" name="TextBox 75">
              <a:extLst>
                <a:ext uri="{FF2B5EF4-FFF2-40B4-BE49-F238E27FC236}">
                  <a16:creationId xmlns:a16="http://schemas.microsoft.com/office/drawing/2014/main" id="{E38604D4-C651-4FF9-97EE-C6AA44226F2B}"/>
                </a:ext>
              </a:extLst>
            </xdr:cNvPr>
            <xdr:cNvSpPr txBox="1"/>
          </xdr:nvSpPr>
          <xdr:spPr>
            <a:xfrm>
              <a:off x="3597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18</xdr:col>
      <xdr:colOff>323118</xdr:colOff>
      <xdr:row>82</xdr:row>
      <xdr:rowOff>180243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 txBox="1"/>
      </xdr:nvSpPr>
      <xdr:spPr>
        <a:xfrm>
          <a:off x="11295918" y="158393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18</xdr:col>
      <xdr:colOff>359752</xdr:colOff>
      <xdr:row>82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8" name="TextBox 77">
              <a:extLst>
                <a:ext uri="{FF2B5EF4-FFF2-40B4-BE49-F238E27FC236}">
                  <a16:creationId xmlns:a16="http://schemas.microsoft.com/office/drawing/2014/main" id="{00000000-0008-0000-0600-00004E000000}"/>
                </a:ext>
              </a:extLst>
            </xdr:cNvPr>
            <xdr:cNvSpPr txBox="1"/>
          </xdr:nvSpPr>
          <xdr:spPr>
            <a:xfrm>
              <a:off x="113325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8" name="TextBox 77">
              <a:extLst>
                <a:ext uri="{FF2B5EF4-FFF2-40B4-BE49-F238E27FC236}">
                  <a16:creationId xmlns:a16="http://schemas.microsoft.com/office/drawing/2014/main" id="{67B65D61-0AAD-4E7B-8B91-293C23B2D131}"/>
                </a:ext>
              </a:extLst>
            </xdr:cNvPr>
            <xdr:cNvSpPr txBox="1"/>
          </xdr:nvSpPr>
          <xdr:spPr>
            <a:xfrm>
              <a:off x="11332552" y="158393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219075</xdr:colOff>
      <xdr:row>0</xdr:row>
      <xdr:rowOff>61912</xdr:rowOff>
    </xdr:from>
    <xdr:to>
      <xdr:col>30</xdr:col>
      <xdr:colOff>523875</xdr:colOff>
      <xdr:row>14</xdr:row>
      <xdr:rowOff>138112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200025</xdr:colOff>
      <xdr:row>14</xdr:row>
      <xdr:rowOff>138112</xdr:rowOff>
    </xdr:from>
    <xdr:to>
      <xdr:col>30</xdr:col>
      <xdr:colOff>504825</xdr:colOff>
      <xdr:row>29</xdr:row>
      <xdr:rowOff>23812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0</xdr:colOff>
      <xdr:row>0</xdr:row>
      <xdr:rowOff>42862</xdr:rowOff>
    </xdr:from>
    <xdr:to>
      <xdr:col>38</xdr:col>
      <xdr:colOff>304800</xdr:colOff>
      <xdr:row>14</xdr:row>
      <xdr:rowOff>119062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31</xdr:col>
      <xdr:colOff>28575</xdr:colOff>
      <xdr:row>14</xdr:row>
      <xdr:rowOff>166687</xdr:rowOff>
    </xdr:from>
    <xdr:to>
      <xdr:col>38</xdr:col>
      <xdr:colOff>333375</xdr:colOff>
      <xdr:row>29</xdr:row>
      <xdr:rowOff>52387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263037</xdr:colOff>
      <xdr:row>5</xdr:row>
      <xdr:rowOff>187935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263037" y="114043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445475</xdr:colOff>
      <xdr:row>1</xdr:row>
      <xdr:rowOff>139211</xdr:rowOff>
    </xdr:from>
    <xdr:ext cx="3415813" cy="41588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800-000003000000}"/>
                </a:ext>
              </a:extLst>
            </xdr:cNvPr>
            <xdr:cNvSpPr txBox="1"/>
          </xdr:nvSpPr>
          <xdr:spPr>
            <a:xfrm>
              <a:off x="5332533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𝜑</m:t>
                  </m:r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𝐶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8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18</m:t>
                      </m:r>
                    </m:sub>
                  </m:sSub>
                </m:oMath>
              </a14:m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( </m:t>
                  </m:r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+</m:t>
                  </m:r>
                  <m:f>
                    <m:f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79</m:t>
                      </m:r>
                    </m:num>
                    <m:den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21</m:t>
                      </m:r>
                    </m:den>
                  </m:f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)</m:t>
                  </m:r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Cambria Math" panose="02040503050406030204" pitchFamily="18" charset="0"/>
                      <a:cs typeface="+mn-cs"/>
                    </a:rPr>
                    <m:t>→</m:t>
                  </m:r>
                </m:oMath>
              </a14:m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𝐶𝑂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+</m:t>
                  </m:r>
                </m:oMath>
              </a14:m>
              <a:r>
                <a:rPr lang="en-GB" sz="500">
                  <a:effectLst/>
                </a:rPr>
                <a:t>n2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𝑂</m:t>
                  </m:r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endParaRPr lang="en-GB">
                <a:effectLst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6E98ABE-1596-45EA-8ABE-42366A9D0F90}"/>
                </a:ext>
              </a:extLst>
            </xdr:cNvPr>
            <xdr:cNvSpPr txBox="1"/>
          </xdr:nvSpPr>
          <xdr:spPr>
            <a:xfrm>
              <a:off x="5332533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r>
                <a:rPr lang="en-GB" sz="1100" b="0" i="0">
                  <a:latin typeface="Cambria Math" panose="02040503050406030204" pitchFamily="18" charset="0"/>
                </a:rPr>
                <a:t>𝐶_8 𝐻_18</a:t>
              </a:r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( 𝑂_2+79/21 𝑁_2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→</a:t>
              </a:r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:r>
                <a:rPr lang="en-GB" sz="1100" i="0">
                  <a:effectLst/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𝐶𝑂〗_2+</a:t>
              </a:r>
              <a:r>
                <a:rPr lang="en-GB" sz="500">
                  <a:effectLst/>
                </a:rPr>
                <a:t>n2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𝐻_2 𝑂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𝑂_2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𝑁_2</a:t>
              </a:r>
              <a:endParaRPr lang="en-GB">
                <a:effectLst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161925</xdr:colOff>
      <xdr:row>6</xdr:row>
      <xdr:rowOff>19050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5048983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235194</xdr:colOff>
      <xdr:row>5</xdr:row>
      <xdr:rowOff>187569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/>
      </xdr:nvSpPr>
      <xdr:spPr>
        <a:xfrm>
          <a:off x="6338521" y="1140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220541</xdr:colOff>
      <xdr:row>6</xdr:row>
      <xdr:rowOff>19050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/>
      </xdr:nvSpPr>
      <xdr:spPr>
        <a:xfrm>
          <a:off x="7540137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542192</xdr:colOff>
      <xdr:row>5</xdr:row>
      <xdr:rowOff>165588</xdr:rowOff>
    </xdr:from>
    <xdr:ext cx="996462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/>
      </xdr:nvSpPr>
      <xdr:spPr>
        <a:xfrm>
          <a:off x="2366596" y="1118088"/>
          <a:ext cx="99646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359752</xdr:colOff>
      <xdr:row>13</xdr:row>
      <xdr:rowOff>180242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 txBox="1"/>
      </xdr:nvSpPr>
      <xdr:spPr>
        <a:xfrm>
          <a:off x="964870" y="26903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183906</xdr:colOff>
      <xdr:row>14</xdr:row>
      <xdr:rowOff>4396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 txBox="1"/>
      </xdr:nvSpPr>
      <xdr:spPr>
        <a:xfrm>
          <a:off x="1999259" y="270501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117231</xdr:colOff>
      <xdr:row>14</xdr:row>
      <xdr:rowOff>7327</xdr:rowOff>
    </xdr:from>
    <xdr:ext cx="445190" cy="176623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 txBox="1"/>
      </xdr:nvSpPr>
      <xdr:spPr>
        <a:xfrm>
          <a:off x="2549769" y="2674327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176578</xdr:colOff>
      <xdr:row>13</xdr:row>
      <xdr:rowOff>187569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/>
      </xdr:nvSpPr>
      <xdr:spPr>
        <a:xfrm>
          <a:off x="3224578" y="26976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154599</xdr:colOff>
      <xdr:row>14</xdr:row>
      <xdr:rowOff>11723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/>
      </xdr:nvSpPr>
      <xdr:spPr>
        <a:xfrm>
          <a:off x="3807717" y="271234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117964</xdr:colOff>
      <xdr:row>4</xdr:row>
      <xdr:rowOff>99646</xdr:rowOff>
    </xdr:from>
    <xdr:ext cx="479170" cy="3157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6" name="TextBox 35">
              <a:extLst>
                <a:ext uri="{FF2B5EF4-FFF2-40B4-BE49-F238E27FC236}">
                  <a16:creationId xmlns:a16="http://schemas.microsoft.com/office/drawing/2014/main" id="{00000000-0008-0000-0800-000024000000}"/>
                </a:ext>
              </a:extLst>
            </xdr:cNvPr>
            <xdr:cNvSpPr txBox="1"/>
          </xdr:nvSpPr>
          <xdr:spPr>
            <a:xfrm>
              <a:off x="5649791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𝑃𝑉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𝑅𝑇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6" name="TextBox 35">
              <a:extLst>
                <a:ext uri="{FF2B5EF4-FFF2-40B4-BE49-F238E27FC236}">
                  <a16:creationId xmlns:a16="http://schemas.microsoft.com/office/drawing/2014/main" id="{82F3445E-8E60-481A-983C-1A7DE1035774}"/>
                </a:ext>
              </a:extLst>
            </xdr:cNvPr>
            <xdr:cNvSpPr txBox="1"/>
          </xdr:nvSpPr>
          <xdr:spPr>
            <a:xfrm>
              <a:off x="5649791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𝑃𝑉/𝑅𝑇=𝑛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323118</xdr:colOff>
      <xdr:row>15</xdr:row>
      <xdr:rowOff>180243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 txBox="1"/>
      </xdr:nvSpPr>
      <xdr:spPr>
        <a:xfrm>
          <a:off x="5836412" y="269036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183173</xdr:colOff>
      <xdr:row>14</xdr:row>
      <xdr:rowOff>14654</xdr:rowOff>
    </xdr:from>
    <xdr:ext cx="65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 txBox="1"/>
      </xdr:nvSpPr>
      <xdr:spPr>
        <a:xfrm>
          <a:off x="4441408" y="271527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175846</xdr:colOff>
      <xdr:row>14</xdr:row>
      <xdr:rowOff>7327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 txBox="1"/>
      </xdr:nvSpPr>
      <xdr:spPr>
        <a:xfrm>
          <a:off x="5084022" y="270794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 txBox="1"/>
      </xdr:nvSpPr>
      <xdr:spPr>
        <a:xfrm>
          <a:off x="1210235" y="593911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31</xdr:row>
      <xdr:rowOff>0</xdr:rowOff>
    </xdr:from>
    <xdr:ext cx="445190" cy="176623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 txBox="1"/>
      </xdr:nvSpPr>
      <xdr:spPr>
        <a:xfrm>
          <a:off x="1824404" y="59055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31</xdr:row>
      <xdr:rowOff>0</xdr:rowOff>
    </xdr:from>
    <xdr:ext cx="445190" cy="172227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 txBox="1"/>
      </xdr:nvSpPr>
      <xdr:spPr>
        <a:xfrm>
          <a:off x="2432538" y="59055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31</xdr:row>
      <xdr:rowOff>0</xdr:rowOff>
    </xdr:from>
    <xdr:ext cx="445190" cy="176623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 txBox="1"/>
      </xdr:nvSpPr>
      <xdr:spPr>
        <a:xfrm>
          <a:off x="3062654" y="59055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43</xdr:row>
      <xdr:rowOff>0</xdr:rowOff>
    </xdr:from>
    <xdr:ext cx="445190" cy="176623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 txBox="1"/>
      </xdr:nvSpPr>
      <xdr:spPr>
        <a:xfrm>
          <a:off x="1815353" y="8292353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43</xdr:row>
      <xdr:rowOff>0</xdr:rowOff>
    </xdr:from>
    <xdr:ext cx="445190" cy="172227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 txBox="1"/>
      </xdr:nvSpPr>
      <xdr:spPr>
        <a:xfrm>
          <a:off x="2432538" y="59055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43</xdr:row>
      <xdr:rowOff>0</xdr:rowOff>
    </xdr:from>
    <xdr:ext cx="445190" cy="176623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 txBox="1"/>
      </xdr:nvSpPr>
      <xdr:spPr>
        <a:xfrm>
          <a:off x="3062654" y="59055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43</xdr:row>
      <xdr:rowOff>0</xdr:rowOff>
    </xdr:from>
    <xdr:ext cx="65" cy="172227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 txBox="1"/>
      </xdr:nvSpPr>
      <xdr:spPr>
        <a:xfrm>
          <a:off x="5513294" y="829235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43</xdr:row>
      <xdr:rowOff>0</xdr:rowOff>
    </xdr:from>
    <xdr:ext cx="445190" cy="172227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 txBox="1"/>
      </xdr:nvSpPr>
      <xdr:spPr>
        <a:xfrm>
          <a:off x="6376147" y="8292353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43</xdr:row>
      <xdr:rowOff>0</xdr:rowOff>
    </xdr:from>
    <xdr:ext cx="445190" cy="172227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 txBox="1"/>
      </xdr:nvSpPr>
      <xdr:spPr>
        <a:xfrm>
          <a:off x="2432538" y="59055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43</xdr:row>
      <xdr:rowOff>0</xdr:rowOff>
    </xdr:from>
    <xdr:ext cx="445190" cy="176623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 txBox="1"/>
      </xdr:nvSpPr>
      <xdr:spPr>
        <a:xfrm>
          <a:off x="3062654" y="59055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43</xdr:row>
      <xdr:rowOff>0</xdr:rowOff>
    </xdr:from>
    <xdr:ext cx="65" cy="172227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 txBox="1"/>
      </xdr:nvSpPr>
      <xdr:spPr>
        <a:xfrm>
          <a:off x="10455088" y="829235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43</xdr:row>
      <xdr:rowOff>0</xdr:rowOff>
    </xdr:from>
    <xdr:ext cx="392206" cy="172227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 txBox="1"/>
      </xdr:nvSpPr>
      <xdr:spPr>
        <a:xfrm>
          <a:off x="11060206" y="8292353"/>
          <a:ext cx="392206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43</xdr:row>
      <xdr:rowOff>0</xdr:rowOff>
    </xdr:from>
    <xdr:ext cx="445190" cy="172227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 txBox="1"/>
      </xdr:nvSpPr>
      <xdr:spPr>
        <a:xfrm>
          <a:off x="2432538" y="59055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43</xdr:row>
      <xdr:rowOff>0</xdr:rowOff>
    </xdr:from>
    <xdr:ext cx="445190" cy="176623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 txBox="1"/>
      </xdr:nvSpPr>
      <xdr:spPr>
        <a:xfrm>
          <a:off x="3062654" y="59055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58</xdr:row>
      <xdr:rowOff>0</xdr:rowOff>
    </xdr:from>
    <xdr:ext cx="65" cy="172227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 txBox="1"/>
      </xdr:nvSpPr>
      <xdr:spPr>
        <a:xfrm>
          <a:off x="1210235" y="1114985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58</xdr:row>
      <xdr:rowOff>0</xdr:rowOff>
    </xdr:from>
    <xdr:ext cx="445190" cy="172227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 txBox="1"/>
      </xdr:nvSpPr>
      <xdr:spPr>
        <a:xfrm>
          <a:off x="1815353" y="11149853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58</xdr:row>
      <xdr:rowOff>0</xdr:rowOff>
    </xdr:from>
    <xdr:ext cx="445190" cy="172227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 txBox="1"/>
      </xdr:nvSpPr>
      <xdr:spPr>
        <a:xfrm>
          <a:off x="2432538" y="59055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58</xdr:row>
      <xdr:rowOff>0</xdr:rowOff>
    </xdr:from>
    <xdr:ext cx="445190" cy="176623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 txBox="1"/>
      </xdr:nvSpPr>
      <xdr:spPr>
        <a:xfrm>
          <a:off x="3062654" y="59055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58</xdr:row>
      <xdr:rowOff>0</xdr:rowOff>
    </xdr:from>
    <xdr:ext cx="65" cy="172227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 txBox="1"/>
      </xdr:nvSpPr>
      <xdr:spPr>
        <a:xfrm>
          <a:off x="5513294" y="1114985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58</xdr:row>
      <xdr:rowOff>0</xdr:rowOff>
    </xdr:from>
    <xdr:ext cx="445190" cy="176623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 txBox="1"/>
      </xdr:nvSpPr>
      <xdr:spPr>
        <a:xfrm>
          <a:off x="1824404" y="59055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58</xdr:row>
      <xdr:rowOff>0</xdr:rowOff>
    </xdr:from>
    <xdr:ext cx="445190" cy="172227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 txBox="1"/>
      </xdr:nvSpPr>
      <xdr:spPr>
        <a:xfrm>
          <a:off x="2432538" y="59055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58</xdr:row>
      <xdr:rowOff>0</xdr:rowOff>
    </xdr:from>
    <xdr:ext cx="445190" cy="176623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 txBox="1"/>
      </xdr:nvSpPr>
      <xdr:spPr>
        <a:xfrm>
          <a:off x="3062654" y="59055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58</xdr:row>
      <xdr:rowOff>0</xdr:rowOff>
    </xdr:from>
    <xdr:ext cx="65" cy="172227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 txBox="1"/>
      </xdr:nvSpPr>
      <xdr:spPr>
        <a:xfrm>
          <a:off x="10455088" y="1114985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58</xdr:row>
      <xdr:rowOff>0</xdr:rowOff>
    </xdr:from>
    <xdr:ext cx="445190" cy="172227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 txBox="1"/>
      </xdr:nvSpPr>
      <xdr:spPr>
        <a:xfrm>
          <a:off x="11060206" y="11149853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58</xdr:row>
      <xdr:rowOff>0</xdr:rowOff>
    </xdr:from>
    <xdr:ext cx="445190" cy="172227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 txBox="1"/>
      </xdr:nvSpPr>
      <xdr:spPr>
        <a:xfrm>
          <a:off x="2432538" y="59055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58</xdr:row>
      <xdr:rowOff>0</xdr:rowOff>
    </xdr:from>
    <xdr:ext cx="445190" cy="176623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 txBox="1"/>
      </xdr:nvSpPr>
      <xdr:spPr>
        <a:xfrm>
          <a:off x="3062654" y="59055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73</xdr:row>
      <xdr:rowOff>0</xdr:rowOff>
    </xdr:from>
    <xdr:ext cx="65" cy="172227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 txBox="1"/>
      </xdr:nvSpPr>
      <xdr:spPr>
        <a:xfrm>
          <a:off x="1210235" y="1400735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73</xdr:row>
      <xdr:rowOff>0</xdr:rowOff>
    </xdr:from>
    <xdr:ext cx="445190" cy="176623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 txBox="1"/>
      </xdr:nvSpPr>
      <xdr:spPr>
        <a:xfrm>
          <a:off x="1824404" y="59055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73</xdr:row>
      <xdr:rowOff>0</xdr:rowOff>
    </xdr:from>
    <xdr:ext cx="445190" cy="172227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 txBox="1"/>
      </xdr:nvSpPr>
      <xdr:spPr>
        <a:xfrm>
          <a:off x="2432538" y="59055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73</xdr:row>
      <xdr:rowOff>0</xdr:rowOff>
    </xdr:from>
    <xdr:ext cx="445190" cy="176623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 txBox="1"/>
      </xdr:nvSpPr>
      <xdr:spPr>
        <a:xfrm>
          <a:off x="3062654" y="59055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73</xdr:row>
      <xdr:rowOff>0</xdr:rowOff>
    </xdr:from>
    <xdr:ext cx="65" cy="172227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 txBox="1"/>
      </xdr:nvSpPr>
      <xdr:spPr>
        <a:xfrm>
          <a:off x="5513294" y="1400735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73</xdr:row>
      <xdr:rowOff>0</xdr:rowOff>
    </xdr:from>
    <xdr:ext cx="445190" cy="172227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 txBox="1"/>
      </xdr:nvSpPr>
      <xdr:spPr>
        <a:xfrm>
          <a:off x="6376147" y="14007353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73</xdr:row>
      <xdr:rowOff>0</xdr:rowOff>
    </xdr:from>
    <xdr:ext cx="445190" cy="172227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 txBox="1"/>
      </xdr:nvSpPr>
      <xdr:spPr>
        <a:xfrm>
          <a:off x="2432538" y="59055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73</xdr:row>
      <xdr:rowOff>0</xdr:rowOff>
    </xdr:from>
    <xdr:ext cx="445190" cy="176623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 txBox="1"/>
      </xdr:nvSpPr>
      <xdr:spPr>
        <a:xfrm>
          <a:off x="3062654" y="59055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73</xdr:row>
      <xdr:rowOff>0</xdr:rowOff>
    </xdr:from>
    <xdr:ext cx="65" cy="172227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 txBox="1"/>
      </xdr:nvSpPr>
      <xdr:spPr>
        <a:xfrm>
          <a:off x="10455088" y="1400735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73</xdr:row>
      <xdr:rowOff>0</xdr:rowOff>
    </xdr:from>
    <xdr:ext cx="445190" cy="176623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 txBox="1"/>
      </xdr:nvSpPr>
      <xdr:spPr>
        <a:xfrm>
          <a:off x="1824404" y="59055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73</xdr:row>
      <xdr:rowOff>0</xdr:rowOff>
    </xdr:from>
    <xdr:ext cx="445190" cy="172227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 txBox="1"/>
      </xdr:nvSpPr>
      <xdr:spPr>
        <a:xfrm>
          <a:off x="2432538" y="59055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73</xdr:row>
      <xdr:rowOff>0</xdr:rowOff>
    </xdr:from>
    <xdr:ext cx="445190" cy="176623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 txBox="1"/>
      </xdr:nvSpPr>
      <xdr:spPr>
        <a:xfrm>
          <a:off x="3062654" y="59055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22</xdr:col>
      <xdr:colOff>89646</xdr:colOff>
      <xdr:row>13</xdr:row>
      <xdr:rowOff>67236</xdr:rowOff>
    </xdr:from>
    <xdr:to>
      <xdr:col>32</xdr:col>
      <xdr:colOff>33617</xdr:colOff>
      <xdr:row>33</xdr:row>
      <xdr:rowOff>188260</xdr:rowOff>
    </xdr:to>
    <xdr:graphicFrame macro="">
      <xdr:nvGraphicFramePr>
        <xdr:cNvPr id="172" name="Chart 171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359752</xdr:colOff>
      <xdr:row>15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9" name="TextBox 68">
              <a:extLst>
                <a:ext uri="{FF2B5EF4-FFF2-40B4-BE49-F238E27FC236}">
                  <a16:creationId xmlns:a16="http://schemas.microsoft.com/office/drawing/2014/main" id="{00000000-0008-0000-0800-000045000000}"/>
                </a:ext>
              </a:extLst>
            </xdr:cNvPr>
            <xdr:cNvSpPr txBox="1"/>
          </xdr:nvSpPr>
          <xdr:spPr>
            <a:xfrm>
              <a:off x="969352" y="2685317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9" name="TextBox 68">
              <a:extLst>
                <a:ext uri="{FF2B5EF4-FFF2-40B4-BE49-F238E27FC236}">
                  <a16:creationId xmlns:a16="http://schemas.microsoft.com/office/drawing/2014/main" id="{48B4BFC3-7CF0-4EEA-91B4-07AFF8C65011}"/>
                </a:ext>
              </a:extLst>
            </xdr:cNvPr>
            <xdr:cNvSpPr txBox="1"/>
          </xdr:nvSpPr>
          <xdr:spPr>
            <a:xfrm>
              <a:off x="969352" y="2685317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</xdr:col>
      <xdr:colOff>183906</xdr:colOff>
      <xdr:row>16</xdr:row>
      <xdr:rowOff>4396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0" name="TextBox 69">
              <a:extLst>
                <a:ext uri="{FF2B5EF4-FFF2-40B4-BE49-F238E27FC236}">
                  <a16:creationId xmlns:a16="http://schemas.microsoft.com/office/drawing/2014/main" id="{00000000-0008-0000-0800-000046000000}"/>
                </a:ext>
              </a:extLst>
            </xdr:cNvPr>
            <xdr:cNvSpPr txBox="1"/>
          </xdr:nvSpPr>
          <xdr:spPr>
            <a:xfrm>
              <a:off x="2012706" y="2699971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0" name="TextBox 69">
              <a:extLst>
                <a:ext uri="{FF2B5EF4-FFF2-40B4-BE49-F238E27FC236}">
                  <a16:creationId xmlns:a16="http://schemas.microsoft.com/office/drawing/2014/main" id="{BAFD880C-A7B9-4411-B006-49BFBB237319}"/>
                </a:ext>
              </a:extLst>
            </xdr:cNvPr>
            <xdr:cNvSpPr txBox="1"/>
          </xdr:nvSpPr>
          <xdr:spPr>
            <a:xfrm>
              <a:off x="2012706" y="2699971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117231</xdr:colOff>
      <xdr:row>16</xdr:row>
      <xdr:rowOff>7327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1" name="TextBox 70">
              <a:extLst>
                <a:ext uri="{FF2B5EF4-FFF2-40B4-BE49-F238E27FC236}">
                  <a16:creationId xmlns:a16="http://schemas.microsoft.com/office/drawing/2014/main" id="{00000000-0008-0000-0800-000047000000}"/>
                </a:ext>
              </a:extLst>
            </xdr:cNvPr>
            <xdr:cNvSpPr txBox="1"/>
          </xdr:nvSpPr>
          <xdr:spPr>
            <a:xfrm>
              <a:off x="2555631" y="2702902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1" name="TextBox 70">
              <a:extLst>
                <a:ext uri="{FF2B5EF4-FFF2-40B4-BE49-F238E27FC236}">
                  <a16:creationId xmlns:a16="http://schemas.microsoft.com/office/drawing/2014/main" id="{A9045BCA-D3BF-431D-B698-F7E149A7F75A}"/>
                </a:ext>
              </a:extLst>
            </xdr:cNvPr>
            <xdr:cNvSpPr txBox="1"/>
          </xdr:nvSpPr>
          <xdr:spPr>
            <a:xfrm>
              <a:off x="2555631" y="2702902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176578</xdr:colOff>
      <xdr:row>15</xdr:row>
      <xdr:rowOff>187569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2" name="TextBox 71">
              <a:extLst>
                <a:ext uri="{FF2B5EF4-FFF2-40B4-BE49-F238E27FC236}">
                  <a16:creationId xmlns:a16="http://schemas.microsoft.com/office/drawing/2014/main" id="{00000000-0008-0000-0800-000048000000}"/>
                </a:ext>
              </a:extLst>
            </xdr:cNvPr>
            <xdr:cNvSpPr txBox="1"/>
          </xdr:nvSpPr>
          <xdr:spPr>
            <a:xfrm>
              <a:off x="3243628" y="2692644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2" name="TextBox 71">
              <a:extLst>
                <a:ext uri="{FF2B5EF4-FFF2-40B4-BE49-F238E27FC236}">
                  <a16:creationId xmlns:a16="http://schemas.microsoft.com/office/drawing/2014/main" id="{2AE98CA8-B0C3-479C-A0D4-B6FF3801F246}"/>
                </a:ext>
              </a:extLst>
            </xdr:cNvPr>
            <xdr:cNvSpPr txBox="1"/>
          </xdr:nvSpPr>
          <xdr:spPr>
            <a:xfrm>
              <a:off x="3243628" y="2692644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154599</xdr:colOff>
      <xdr:row>16</xdr:row>
      <xdr:rowOff>11723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3" name="TextBox 72">
              <a:extLst>
                <a:ext uri="{FF2B5EF4-FFF2-40B4-BE49-F238E27FC236}">
                  <a16:creationId xmlns:a16="http://schemas.microsoft.com/office/drawing/2014/main" id="{00000000-0008-0000-0800-000049000000}"/>
                </a:ext>
              </a:extLst>
            </xdr:cNvPr>
            <xdr:cNvSpPr txBox="1"/>
          </xdr:nvSpPr>
          <xdr:spPr>
            <a:xfrm>
              <a:off x="3831249" y="2707298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3" name="TextBox 72">
              <a:extLst>
                <a:ext uri="{FF2B5EF4-FFF2-40B4-BE49-F238E27FC236}">
                  <a16:creationId xmlns:a16="http://schemas.microsoft.com/office/drawing/2014/main" id="{817E766A-EFA0-4A07-9BC3-9FCB95859282}"/>
                </a:ext>
              </a:extLst>
            </xdr:cNvPr>
            <xdr:cNvSpPr txBox="1"/>
          </xdr:nvSpPr>
          <xdr:spPr>
            <a:xfrm>
              <a:off x="3831249" y="2707298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228730</xdr:colOff>
      <xdr:row>15</xdr:row>
      <xdr:rowOff>150072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0" name="TextBox 79">
              <a:extLst>
                <a:ext uri="{FF2B5EF4-FFF2-40B4-BE49-F238E27FC236}">
                  <a16:creationId xmlns:a16="http://schemas.microsoft.com/office/drawing/2014/main" id="{00000000-0008-0000-0800-000050000000}"/>
                </a:ext>
              </a:extLst>
            </xdr:cNvPr>
            <xdr:cNvSpPr txBox="1"/>
          </xdr:nvSpPr>
          <xdr:spPr>
            <a:xfrm>
              <a:off x="6885024" y="3041190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0" name="TextBox 79">
              <a:extLst>
                <a:ext uri="{FF2B5EF4-FFF2-40B4-BE49-F238E27FC236}">
                  <a16:creationId xmlns:a16="http://schemas.microsoft.com/office/drawing/2014/main" id="{C1E8B401-391F-4342-AD63-80D04C7294A7}"/>
                </a:ext>
              </a:extLst>
            </xdr:cNvPr>
            <xdr:cNvSpPr txBox="1"/>
          </xdr:nvSpPr>
          <xdr:spPr>
            <a:xfrm>
              <a:off x="6885024" y="3041190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330143</xdr:colOff>
      <xdr:row>15</xdr:row>
      <xdr:rowOff>175415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1" name="TextBox 80">
              <a:extLst>
                <a:ext uri="{FF2B5EF4-FFF2-40B4-BE49-F238E27FC236}">
                  <a16:creationId xmlns:a16="http://schemas.microsoft.com/office/drawing/2014/main" id="{00000000-0008-0000-0800-000051000000}"/>
                </a:ext>
              </a:extLst>
            </xdr:cNvPr>
            <xdr:cNvSpPr txBox="1"/>
          </xdr:nvSpPr>
          <xdr:spPr>
            <a:xfrm>
              <a:off x="8667319" y="3066533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1" name="TextBox 80">
              <a:extLst>
                <a:ext uri="{FF2B5EF4-FFF2-40B4-BE49-F238E27FC236}">
                  <a16:creationId xmlns:a16="http://schemas.microsoft.com/office/drawing/2014/main" id="{4DD24097-BF6D-4B4D-A8D1-93C8012C200E}"/>
                </a:ext>
              </a:extLst>
            </xdr:cNvPr>
            <xdr:cNvSpPr txBox="1"/>
          </xdr:nvSpPr>
          <xdr:spPr>
            <a:xfrm>
              <a:off x="8667319" y="3066533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14</xdr:col>
      <xdr:colOff>333460</xdr:colOff>
      <xdr:row>15</xdr:row>
      <xdr:rowOff>153951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2" name="TextBox 81">
              <a:extLst>
                <a:ext uri="{FF2B5EF4-FFF2-40B4-BE49-F238E27FC236}">
                  <a16:creationId xmlns:a16="http://schemas.microsoft.com/office/drawing/2014/main" id="{00000000-0008-0000-0800-000052000000}"/>
                </a:ext>
              </a:extLst>
            </xdr:cNvPr>
            <xdr:cNvSpPr txBox="1"/>
          </xdr:nvSpPr>
          <xdr:spPr>
            <a:xfrm>
              <a:off x="10284284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2" name="TextBox 81">
              <a:extLst>
                <a:ext uri="{FF2B5EF4-FFF2-40B4-BE49-F238E27FC236}">
                  <a16:creationId xmlns:a16="http://schemas.microsoft.com/office/drawing/2014/main" id="{EE625096-3737-4089-B6C0-AA02660654D5}"/>
                </a:ext>
              </a:extLst>
            </xdr:cNvPr>
            <xdr:cNvSpPr txBox="1"/>
          </xdr:nvSpPr>
          <xdr:spPr>
            <a:xfrm>
              <a:off x="10284284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266657</xdr:colOff>
      <xdr:row>15</xdr:row>
      <xdr:rowOff>157399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3" name="TextBox 82">
              <a:extLst>
                <a:ext uri="{FF2B5EF4-FFF2-40B4-BE49-F238E27FC236}">
                  <a16:creationId xmlns:a16="http://schemas.microsoft.com/office/drawing/2014/main" id="{00000000-0008-0000-0800-000053000000}"/>
                </a:ext>
              </a:extLst>
            </xdr:cNvPr>
            <xdr:cNvSpPr txBox="1"/>
          </xdr:nvSpPr>
          <xdr:spPr>
            <a:xfrm>
              <a:off x="11427716" y="3048517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3" name="TextBox 82">
              <a:extLst>
                <a:ext uri="{FF2B5EF4-FFF2-40B4-BE49-F238E27FC236}">
                  <a16:creationId xmlns:a16="http://schemas.microsoft.com/office/drawing/2014/main" id="{0AA6463F-D17D-479B-ABAF-0F73C31D4F2F}"/>
                </a:ext>
              </a:extLst>
            </xdr:cNvPr>
            <xdr:cNvSpPr txBox="1"/>
          </xdr:nvSpPr>
          <xdr:spPr>
            <a:xfrm>
              <a:off x="11427716" y="3048517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390525</xdr:colOff>
      <xdr:row>36</xdr:row>
      <xdr:rowOff>33337</xdr:rowOff>
    </xdr:from>
    <xdr:ext cx="16421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6" name="TextBox 75">
              <a:extLst>
                <a:ext uri="{FF2B5EF4-FFF2-40B4-BE49-F238E27FC236}">
                  <a16:creationId xmlns:a16="http://schemas.microsoft.com/office/drawing/2014/main" id="{00000000-0008-0000-0800-00004C000000}"/>
                </a:ext>
              </a:extLst>
            </xdr:cNvPr>
            <xdr:cNvSpPr txBox="1"/>
          </xdr:nvSpPr>
          <xdr:spPr>
            <a:xfrm>
              <a:off x="1609725" y="1176337"/>
              <a:ext cx="16421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𝜃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°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6" name="TextBox 75">
              <a:extLst>
                <a:ext uri="{FF2B5EF4-FFF2-40B4-BE49-F238E27FC236}">
                  <a16:creationId xmlns:a16="http://schemas.microsoft.com/office/drawing/2014/main" id="{8D0A57EE-C428-4285-B571-E87F433EB43C}"/>
                </a:ext>
              </a:extLst>
            </xdr:cNvPr>
            <xdr:cNvSpPr txBox="1"/>
          </xdr:nvSpPr>
          <xdr:spPr>
            <a:xfrm>
              <a:off x="1609725" y="1176337"/>
              <a:ext cx="16421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𝜃°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276225</xdr:colOff>
      <xdr:row>34</xdr:row>
      <xdr:rowOff>185737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7" name="TextBox 76">
              <a:extLst>
                <a:ext uri="{FF2B5EF4-FFF2-40B4-BE49-F238E27FC236}">
                  <a16:creationId xmlns:a16="http://schemas.microsoft.com/office/drawing/2014/main" id="{00000000-0008-0000-0800-00004D000000}"/>
                </a:ext>
              </a:extLst>
            </xdr:cNvPr>
            <xdr:cNvSpPr txBox="1"/>
          </xdr:nvSpPr>
          <xdr:spPr>
            <a:xfrm>
              <a:off x="2105025" y="947737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7" name="TextBox 76">
              <a:extLst>
                <a:ext uri="{FF2B5EF4-FFF2-40B4-BE49-F238E27FC236}">
                  <a16:creationId xmlns:a16="http://schemas.microsoft.com/office/drawing/2014/main" id="{FFFD1BAA-622A-46E8-ACDA-8743F47D8695}"/>
                </a:ext>
              </a:extLst>
            </xdr:cNvPr>
            <xdr:cNvSpPr txBox="1"/>
          </xdr:nvSpPr>
          <xdr:spPr>
            <a:xfrm>
              <a:off x="2105025" y="947737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323118</xdr:colOff>
      <xdr:row>15</xdr:row>
      <xdr:rowOff>180243</xdr:rowOff>
    </xdr:from>
    <xdr:ext cx="12073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8" name="TextBox 77">
              <a:extLst>
                <a:ext uri="{FF2B5EF4-FFF2-40B4-BE49-F238E27FC236}">
                  <a16:creationId xmlns:a16="http://schemas.microsoft.com/office/drawing/2014/main" id="{00000000-0008-0000-0800-00004E000000}"/>
                </a:ext>
              </a:extLst>
            </xdr:cNvPr>
            <xdr:cNvSpPr txBox="1"/>
          </xdr:nvSpPr>
          <xdr:spPr>
            <a:xfrm>
              <a:off x="5866668" y="2685318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𝛼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8" name="TextBox 77">
              <a:extLst>
                <a:ext uri="{FF2B5EF4-FFF2-40B4-BE49-F238E27FC236}">
                  <a16:creationId xmlns:a16="http://schemas.microsoft.com/office/drawing/2014/main" id="{FE59DFF4-5A8B-429B-9576-2A922C817903}"/>
                </a:ext>
              </a:extLst>
            </xdr:cNvPr>
            <xdr:cNvSpPr txBox="1"/>
          </xdr:nvSpPr>
          <xdr:spPr>
            <a:xfrm>
              <a:off x="5866668" y="2685318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𝛼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183173</xdr:colOff>
      <xdr:row>16</xdr:row>
      <xdr:rowOff>14654</xdr:rowOff>
    </xdr:from>
    <xdr:ext cx="28520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9" name="TextBox 78">
              <a:extLst>
                <a:ext uri="{FF2B5EF4-FFF2-40B4-BE49-F238E27FC236}">
                  <a16:creationId xmlns:a16="http://schemas.microsoft.com/office/drawing/2014/main" id="{00000000-0008-0000-0800-00004F000000}"/>
                </a:ext>
              </a:extLst>
            </xdr:cNvPr>
            <xdr:cNvSpPr txBox="1"/>
          </xdr:nvSpPr>
          <xdr:spPr>
            <a:xfrm>
              <a:off x="4469423" y="2710229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9" name="TextBox 78">
              <a:extLst>
                <a:ext uri="{FF2B5EF4-FFF2-40B4-BE49-F238E27FC236}">
                  <a16:creationId xmlns:a16="http://schemas.microsoft.com/office/drawing/2014/main" id="{03A895B4-873E-4092-9C51-C62C1FA285A0}"/>
                </a:ext>
              </a:extLst>
            </xdr:cNvPr>
            <xdr:cNvSpPr txBox="1"/>
          </xdr:nvSpPr>
          <xdr:spPr>
            <a:xfrm>
              <a:off x="4469423" y="2710229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[𝑂〗_2]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175846</xdr:colOff>
      <xdr:row>16</xdr:row>
      <xdr:rowOff>7327</xdr:rowOff>
    </xdr:from>
    <xdr:ext cx="28757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4" name="TextBox 83">
              <a:extLst>
                <a:ext uri="{FF2B5EF4-FFF2-40B4-BE49-F238E27FC236}">
                  <a16:creationId xmlns:a16="http://schemas.microsoft.com/office/drawing/2014/main" id="{00000000-0008-0000-0800-000054000000}"/>
                </a:ext>
              </a:extLst>
            </xdr:cNvPr>
            <xdr:cNvSpPr txBox="1"/>
          </xdr:nvSpPr>
          <xdr:spPr>
            <a:xfrm>
              <a:off x="5109796" y="2702902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4" name="TextBox 83">
              <a:extLst>
                <a:ext uri="{FF2B5EF4-FFF2-40B4-BE49-F238E27FC236}">
                  <a16:creationId xmlns:a16="http://schemas.microsoft.com/office/drawing/2014/main" id="{E99BC41A-71D7-4F4F-AA9E-44FADF21D07E}"/>
                </a:ext>
              </a:extLst>
            </xdr:cNvPr>
            <xdr:cNvSpPr txBox="1"/>
          </xdr:nvSpPr>
          <xdr:spPr>
            <a:xfrm>
              <a:off x="5109796" y="2702902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[𝑁〗_2]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32</xdr:col>
      <xdr:colOff>22410</xdr:colOff>
      <xdr:row>13</xdr:row>
      <xdr:rowOff>56029</xdr:rowOff>
    </xdr:from>
    <xdr:to>
      <xdr:col>40</xdr:col>
      <xdr:colOff>313764</xdr:colOff>
      <xdr:row>33</xdr:row>
      <xdr:rowOff>179293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263037</xdr:colOff>
      <xdr:row>5</xdr:row>
      <xdr:rowOff>187935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263037" y="116901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445475</xdr:colOff>
      <xdr:row>1</xdr:row>
      <xdr:rowOff>139211</xdr:rowOff>
    </xdr:from>
    <xdr:ext cx="3415813" cy="41588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900-000003000000}"/>
                </a:ext>
              </a:extLst>
            </xdr:cNvPr>
            <xdr:cNvSpPr txBox="1"/>
          </xdr:nvSpPr>
          <xdr:spPr>
            <a:xfrm>
              <a:off x="55889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𝜑</m:t>
                  </m:r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𝐶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8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18</m:t>
                      </m:r>
                    </m:sub>
                  </m:sSub>
                </m:oMath>
              </a14:m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( </m:t>
                  </m:r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+</m:t>
                  </m:r>
                  <m:f>
                    <m:f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79</m:t>
                      </m:r>
                    </m:num>
                    <m:den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21</m:t>
                      </m:r>
                    </m:den>
                  </m:f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)</m:t>
                  </m:r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Cambria Math" panose="02040503050406030204" pitchFamily="18" charset="0"/>
                      <a:cs typeface="+mn-cs"/>
                    </a:rPr>
                    <m:t>→</m:t>
                  </m:r>
                </m:oMath>
              </a14:m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𝐶𝑂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+</m:t>
                  </m:r>
                </m:oMath>
              </a14:m>
              <a:r>
                <a:rPr lang="en-GB" sz="500">
                  <a:effectLst/>
                </a:rPr>
                <a:t>n2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𝑂</m:t>
                  </m:r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endParaRPr lang="en-GB">
                <a:effectLst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6E98ABE-1596-45EA-8ABE-42366A9D0F90}"/>
                </a:ext>
              </a:extLst>
            </xdr:cNvPr>
            <xdr:cNvSpPr txBox="1"/>
          </xdr:nvSpPr>
          <xdr:spPr>
            <a:xfrm>
              <a:off x="55889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r>
                <a:rPr lang="en-GB" sz="1100" b="0" i="0">
                  <a:latin typeface="Cambria Math" panose="02040503050406030204" pitchFamily="18" charset="0"/>
                </a:rPr>
                <a:t>𝐶_8 𝐻_18</a:t>
              </a:r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 𝑂_2+79/21 𝑁_2)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→</a:t>
              </a:r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:r>
                <a:rPr lang="en-GB" sz="1100" i="0">
                  <a:effectLst/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𝐶𝑂〗_2+</a:t>
              </a:r>
              <a:r>
                <a:rPr lang="en-GB" sz="500">
                  <a:effectLst/>
                </a:rPr>
                <a:t>n2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𝐻_2 𝑂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𝑂_2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𝑁_2</a:t>
              </a:r>
              <a:endParaRPr lang="en-GB">
                <a:effectLst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161925</xdr:colOff>
      <xdr:row>6</xdr:row>
      <xdr:rowOff>19050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5305425" y="119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235194</xdr:colOff>
      <xdr:row>5</xdr:row>
      <xdr:rowOff>187569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/>
      </xdr:nvSpPr>
      <xdr:spPr>
        <a:xfrm>
          <a:off x="6921744" y="116864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220541</xdr:colOff>
      <xdr:row>6</xdr:row>
      <xdr:rowOff>19050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/>
      </xdr:nvSpPr>
      <xdr:spPr>
        <a:xfrm>
          <a:off x="8535866" y="1190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542192</xdr:colOff>
      <xdr:row>5</xdr:row>
      <xdr:rowOff>165588</xdr:rowOff>
    </xdr:from>
    <xdr:ext cx="996462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/>
      </xdr:nvSpPr>
      <xdr:spPr>
        <a:xfrm>
          <a:off x="2370992" y="1146663"/>
          <a:ext cx="99646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359752</xdr:colOff>
      <xdr:row>13</xdr:row>
      <xdr:rowOff>180242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/>
      </xdr:nvSpPr>
      <xdr:spPr>
        <a:xfrm>
          <a:off x="969352" y="268531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183906</xdr:colOff>
      <xdr:row>14</xdr:row>
      <xdr:rowOff>4396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/>
      </xdr:nvSpPr>
      <xdr:spPr>
        <a:xfrm>
          <a:off x="2012706" y="2699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117231</xdr:colOff>
      <xdr:row>14</xdr:row>
      <xdr:rowOff>7327</xdr:rowOff>
    </xdr:from>
    <xdr:ext cx="445190" cy="176623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/>
      </xdr:nvSpPr>
      <xdr:spPr>
        <a:xfrm>
          <a:off x="2555631" y="2702902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176578</xdr:colOff>
      <xdr:row>13</xdr:row>
      <xdr:rowOff>187569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/>
      </xdr:nvSpPr>
      <xdr:spPr>
        <a:xfrm>
          <a:off x="3243628" y="269264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154599</xdr:colOff>
      <xdr:row>14</xdr:row>
      <xdr:rowOff>11723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/>
      </xdr:nvSpPr>
      <xdr:spPr>
        <a:xfrm>
          <a:off x="4040799" y="270729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117964</xdr:colOff>
      <xdr:row>4</xdr:row>
      <xdr:rowOff>99646</xdr:rowOff>
    </xdr:from>
    <xdr:ext cx="479170" cy="3157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0000000-0008-0000-0900-00000D000000}"/>
                </a:ext>
              </a:extLst>
            </xdr:cNvPr>
            <xdr:cNvSpPr txBox="1"/>
          </xdr:nvSpPr>
          <xdr:spPr>
            <a:xfrm>
              <a:off x="5871064" y="890221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𝑃𝑉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𝑅𝑇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82F3445E-8E60-481A-983C-1A7DE1035774}"/>
                </a:ext>
              </a:extLst>
            </xdr:cNvPr>
            <xdr:cNvSpPr txBox="1"/>
          </xdr:nvSpPr>
          <xdr:spPr>
            <a:xfrm>
              <a:off x="5871064" y="890221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𝑃𝑉/𝑅𝑇=𝑛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323118</xdr:colOff>
      <xdr:row>15</xdr:row>
      <xdr:rowOff>180243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/>
      </xdr:nvSpPr>
      <xdr:spPr>
        <a:xfrm>
          <a:off x="323118" y="306631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183173</xdr:colOff>
      <xdr:row>14</xdr:row>
      <xdr:rowOff>14654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/>
      </xdr:nvSpPr>
      <xdr:spPr>
        <a:xfrm>
          <a:off x="4678973" y="271022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175846</xdr:colOff>
      <xdr:row>14</xdr:row>
      <xdr:rowOff>7327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/>
      </xdr:nvSpPr>
      <xdr:spPr>
        <a:xfrm>
          <a:off x="5319346" y="270290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/>
      </xdr:nvSpPr>
      <xdr:spPr>
        <a:xfrm>
          <a:off x="1219200" y="5972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31</xdr:row>
      <xdr:rowOff>0</xdr:rowOff>
    </xdr:from>
    <xdr:ext cx="445190" cy="176623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/>
      </xdr:nvSpPr>
      <xdr:spPr>
        <a:xfrm>
          <a:off x="1828800" y="597217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31</xdr:row>
      <xdr:rowOff>0</xdr:rowOff>
    </xdr:from>
    <xdr:ext cx="445190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/>
      </xdr:nvSpPr>
      <xdr:spPr>
        <a:xfrm>
          <a:off x="2436934" y="5972175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31</xdr:row>
      <xdr:rowOff>0</xdr:rowOff>
    </xdr:from>
    <xdr:ext cx="445190" cy="176623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 txBox="1"/>
      </xdr:nvSpPr>
      <xdr:spPr>
        <a:xfrm>
          <a:off x="3067050" y="597217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43</xdr:row>
      <xdr:rowOff>0</xdr:rowOff>
    </xdr:from>
    <xdr:ext cx="445190" cy="176623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 txBox="1"/>
      </xdr:nvSpPr>
      <xdr:spPr>
        <a:xfrm>
          <a:off x="1828800" y="831532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43</xdr:row>
      <xdr:rowOff>0</xdr:rowOff>
    </xdr:from>
    <xdr:ext cx="445190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/>
      </xdr:nvSpPr>
      <xdr:spPr>
        <a:xfrm>
          <a:off x="2436934" y="8315325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43</xdr:row>
      <xdr:rowOff>0</xdr:rowOff>
    </xdr:from>
    <xdr:ext cx="445190" cy="176623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 txBox="1"/>
      </xdr:nvSpPr>
      <xdr:spPr>
        <a:xfrm>
          <a:off x="3067050" y="831532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43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 txBox="1"/>
      </xdr:nvSpPr>
      <xdr:spPr>
        <a:xfrm>
          <a:off x="5753100" y="831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43</xdr:row>
      <xdr:rowOff>0</xdr:rowOff>
    </xdr:from>
    <xdr:ext cx="445190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/>
      </xdr:nvSpPr>
      <xdr:spPr>
        <a:xfrm>
          <a:off x="6686550" y="8315325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43</xdr:row>
      <xdr:rowOff>0</xdr:rowOff>
    </xdr:from>
    <xdr:ext cx="445190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/>
      </xdr:nvSpPr>
      <xdr:spPr>
        <a:xfrm>
          <a:off x="7294684" y="8315325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43</xdr:row>
      <xdr:rowOff>0</xdr:rowOff>
    </xdr:from>
    <xdr:ext cx="445190" cy="176623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 txBox="1"/>
      </xdr:nvSpPr>
      <xdr:spPr>
        <a:xfrm>
          <a:off x="8315325" y="831532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43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 txBox="1"/>
      </xdr:nvSpPr>
      <xdr:spPr>
        <a:xfrm>
          <a:off x="11020425" y="8315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43</xdr:row>
      <xdr:rowOff>0</xdr:rowOff>
    </xdr:from>
    <xdr:ext cx="392206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 txBox="1"/>
      </xdr:nvSpPr>
      <xdr:spPr>
        <a:xfrm>
          <a:off x="11630025" y="8315325"/>
          <a:ext cx="392206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43</xdr:row>
      <xdr:rowOff>0</xdr:rowOff>
    </xdr:from>
    <xdr:ext cx="445190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 txBox="1"/>
      </xdr:nvSpPr>
      <xdr:spPr>
        <a:xfrm>
          <a:off x="12238159" y="8315325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43</xdr:row>
      <xdr:rowOff>0</xdr:rowOff>
    </xdr:from>
    <xdr:ext cx="445190" cy="176623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 txBox="1"/>
      </xdr:nvSpPr>
      <xdr:spPr>
        <a:xfrm>
          <a:off x="12849225" y="8315325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22</xdr:col>
      <xdr:colOff>35858</xdr:colOff>
      <xdr:row>13</xdr:row>
      <xdr:rowOff>54909</xdr:rowOff>
    </xdr:from>
    <xdr:to>
      <xdr:col>31</xdr:col>
      <xdr:colOff>461683</xdr:colOff>
      <xdr:row>33</xdr:row>
      <xdr:rowOff>175933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359752</xdr:colOff>
      <xdr:row>15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3" name="TextBox 32">
              <a:extLst>
                <a:ext uri="{FF2B5EF4-FFF2-40B4-BE49-F238E27FC236}">
                  <a16:creationId xmlns:a16="http://schemas.microsoft.com/office/drawing/2014/main" id="{00000000-0008-0000-0900-000021000000}"/>
                </a:ext>
              </a:extLst>
            </xdr:cNvPr>
            <xdr:cNvSpPr txBox="1"/>
          </xdr:nvSpPr>
          <xdr:spPr>
            <a:xfrm>
              <a:off x="359752" y="3066317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3" name="TextBox 32">
              <a:extLst>
                <a:ext uri="{FF2B5EF4-FFF2-40B4-BE49-F238E27FC236}">
                  <a16:creationId xmlns:a16="http://schemas.microsoft.com/office/drawing/2014/main" id="{48B4BFC3-7CF0-4EEA-91B4-07AFF8C65011}"/>
                </a:ext>
              </a:extLst>
            </xdr:cNvPr>
            <xdr:cNvSpPr txBox="1"/>
          </xdr:nvSpPr>
          <xdr:spPr>
            <a:xfrm>
              <a:off x="359752" y="3066317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</xdr:col>
      <xdr:colOff>183906</xdr:colOff>
      <xdr:row>16</xdr:row>
      <xdr:rowOff>4396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4" name="TextBox 33">
              <a:extLst>
                <a:ext uri="{FF2B5EF4-FFF2-40B4-BE49-F238E27FC236}">
                  <a16:creationId xmlns:a16="http://schemas.microsoft.com/office/drawing/2014/main" id="{00000000-0008-0000-0900-000022000000}"/>
                </a:ext>
              </a:extLst>
            </xdr:cNvPr>
            <xdr:cNvSpPr txBox="1"/>
          </xdr:nvSpPr>
          <xdr:spPr>
            <a:xfrm>
              <a:off x="1403106" y="3080971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4" name="TextBox 33">
              <a:extLst>
                <a:ext uri="{FF2B5EF4-FFF2-40B4-BE49-F238E27FC236}">
                  <a16:creationId xmlns:a16="http://schemas.microsoft.com/office/drawing/2014/main" id="{BAFD880C-A7B9-4411-B006-49BFBB237319}"/>
                </a:ext>
              </a:extLst>
            </xdr:cNvPr>
            <xdr:cNvSpPr txBox="1"/>
          </xdr:nvSpPr>
          <xdr:spPr>
            <a:xfrm>
              <a:off x="1403106" y="3080971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117231</xdr:colOff>
      <xdr:row>16</xdr:row>
      <xdr:rowOff>7327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5" name="TextBox 34">
              <a:extLst>
                <a:ext uri="{FF2B5EF4-FFF2-40B4-BE49-F238E27FC236}">
                  <a16:creationId xmlns:a16="http://schemas.microsoft.com/office/drawing/2014/main" id="{00000000-0008-0000-0900-000023000000}"/>
                </a:ext>
              </a:extLst>
            </xdr:cNvPr>
            <xdr:cNvSpPr txBox="1"/>
          </xdr:nvSpPr>
          <xdr:spPr>
            <a:xfrm>
              <a:off x="1946031" y="3083902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5" name="TextBox 34">
              <a:extLst>
                <a:ext uri="{FF2B5EF4-FFF2-40B4-BE49-F238E27FC236}">
                  <a16:creationId xmlns:a16="http://schemas.microsoft.com/office/drawing/2014/main" id="{A9045BCA-D3BF-431D-B698-F7E149A7F75A}"/>
                </a:ext>
              </a:extLst>
            </xdr:cNvPr>
            <xdr:cNvSpPr txBox="1"/>
          </xdr:nvSpPr>
          <xdr:spPr>
            <a:xfrm>
              <a:off x="1946031" y="3083902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176578</xdr:colOff>
      <xdr:row>15</xdr:row>
      <xdr:rowOff>187569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6" name="TextBox 35">
              <a:extLst>
                <a:ext uri="{FF2B5EF4-FFF2-40B4-BE49-F238E27FC236}">
                  <a16:creationId xmlns:a16="http://schemas.microsoft.com/office/drawing/2014/main" id="{00000000-0008-0000-0900-000024000000}"/>
                </a:ext>
              </a:extLst>
            </xdr:cNvPr>
            <xdr:cNvSpPr txBox="1"/>
          </xdr:nvSpPr>
          <xdr:spPr>
            <a:xfrm>
              <a:off x="2614978" y="3073644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6" name="TextBox 35">
              <a:extLst>
                <a:ext uri="{FF2B5EF4-FFF2-40B4-BE49-F238E27FC236}">
                  <a16:creationId xmlns:a16="http://schemas.microsoft.com/office/drawing/2014/main" id="{2AE98CA8-B0C3-479C-A0D4-B6FF3801F246}"/>
                </a:ext>
              </a:extLst>
            </xdr:cNvPr>
            <xdr:cNvSpPr txBox="1"/>
          </xdr:nvSpPr>
          <xdr:spPr>
            <a:xfrm>
              <a:off x="2614978" y="3073644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154599</xdr:colOff>
      <xdr:row>16</xdr:row>
      <xdr:rowOff>11723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7" name="TextBox 36">
              <a:extLst>
                <a:ext uri="{FF2B5EF4-FFF2-40B4-BE49-F238E27FC236}">
                  <a16:creationId xmlns:a16="http://schemas.microsoft.com/office/drawing/2014/main" id="{00000000-0008-0000-0900-000025000000}"/>
                </a:ext>
              </a:extLst>
            </xdr:cNvPr>
            <xdr:cNvSpPr txBox="1"/>
          </xdr:nvSpPr>
          <xdr:spPr>
            <a:xfrm>
              <a:off x="3221649" y="3088298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7" name="TextBox 36">
              <a:extLst>
                <a:ext uri="{FF2B5EF4-FFF2-40B4-BE49-F238E27FC236}">
                  <a16:creationId xmlns:a16="http://schemas.microsoft.com/office/drawing/2014/main" id="{817E766A-EFA0-4A07-9BC3-9FCB95859282}"/>
                </a:ext>
              </a:extLst>
            </xdr:cNvPr>
            <xdr:cNvSpPr txBox="1"/>
          </xdr:nvSpPr>
          <xdr:spPr>
            <a:xfrm>
              <a:off x="3221649" y="3088298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228730</xdr:colOff>
      <xdr:row>15</xdr:row>
      <xdr:rowOff>150072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8" name="TextBox 37">
              <a:extLst>
                <a:ext uri="{FF2B5EF4-FFF2-40B4-BE49-F238E27FC236}">
                  <a16:creationId xmlns:a16="http://schemas.microsoft.com/office/drawing/2014/main" id="{00000000-0008-0000-0900-000026000000}"/>
                </a:ext>
              </a:extLst>
            </xdr:cNvPr>
            <xdr:cNvSpPr txBox="1"/>
          </xdr:nvSpPr>
          <xdr:spPr>
            <a:xfrm>
              <a:off x="6915280" y="3036147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8" name="TextBox 37">
              <a:extLst>
                <a:ext uri="{FF2B5EF4-FFF2-40B4-BE49-F238E27FC236}">
                  <a16:creationId xmlns:a16="http://schemas.microsoft.com/office/drawing/2014/main" id="{C1E8B401-391F-4342-AD63-80D04C7294A7}"/>
                </a:ext>
              </a:extLst>
            </xdr:cNvPr>
            <xdr:cNvSpPr txBox="1"/>
          </xdr:nvSpPr>
          <xdr:spPr>
            <a:xfrm>
              <a:off x="6915280" y="3036147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330143</xdr:colOff>
      <xdr:row>15</xdr:row>
      <xdr:rowOff>175415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9" name="TextBox 38">
              <a:extLst>
                <a:ext uri="{FF2B5EF4-FFF2-40B4-BE49-F238E27FC236}">
                  <a16:creationId xmlns:a16="http://schemas.microsoft.com/office/drawing/2014/main" id="{00000000-0008-0000-0900-000027000000}"/>
                </a:ext>
              </a:extLst>
            </xdr:cNvPr>
            <xdr:cNvSpPr txBox="1"/>
          </xdr:nvSpPr>
          <xdr:spPr>
            <a:xfrm>
              <a:off x="8645468" y="3061490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9" name="TextBox 38">
              <a:extLst>
                <a:ext uri="{FF2B5EF4-FFF2-40B4-BE49-F238E27FC236}">
                  <a16:creationId xmlns:a16="http://schemas.microsoft.com/office/drawing/2014/main" id="{4DD24097-BF6D-4B4D-A8D1-93C8012C200E}"/>
                </a:ext>
              </a:extLst>
            </xdr:cNvPr>
            <xdr:cNvSpPr txBox="1"/>
          </xdr:nvSpPr>
          <xdr:spPr>
            <a:xfrm>
              <a:off x="8645468" y="3061490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14</xdr:col>
      <xdr:colOff>333460</xdr:colOff>
      <xdr:row>15</xdr:row>
      <xdr:rowOff>153951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0" name="TextBox 39">
              <a:extLst>
                <a:ext uri="{FF2B5EF4-FFF2-40B4-BE49-F238E27FC236}">
                  <a16:creationId xmlns:a16="http://schemas.microsoft.com/office/drawing/2014/main" id="{00000000-0008-0000-0900-000028000000}"/>
                </a:ext>
              </a:extLst>
            </xdr:cNvPr>
            <xdr:cNvSpPr txBox="1"/>
          </xdr:nvSpPr>
          <xdr:spPr>
            <a:xfrm>
              <a:off x="10134685" y="3040026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0" name="TextBox 39">
              <a:extLst>
                <a:ext uri="{FF2B5EF4-FFF2-40B4-BE49-F238E27FC236}">
                  <a16:creationId xmlns:a16="http://schemas.microsoft.com/office/drawing/2014/main" id="{EE625096-3737-4089-B6C0-AA02660654D5}"/>
                </a:ext>
              </a:extLst>
            </xdr:cNvPr>
            <xdr:cNvSpPr txBox="1"/>
          </xdr:nvSpPr>
          <xdr:spPr>
            <a:xfrm>
              <a:off x="10134685" y="3040026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266657</xdr:colOff>
      <xdr:row>15</xdr:row>
      <xdr:rowOff>157399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1" name="TextBox 40">
              <a:extLst>
                <a:ext uri="{FF2B5EF4-FFF2-40B4-BE49-F238E27FC236}">
                  <a16:creationId xmlns:a16="http://schemas.microsoft.com/office/drawing/2014/main" id="{00000000-0008-0000-0900-000029000000}"/>
                </a:ext>
              </a:extLst>
            </xdr:cNvPr>
            <xdr:cNvSpPr txBox="1"/>
          </xdr:nvSpPr>
          <xdr:spPr>
            <a:xfrm>
              <a:off x="11287082" y="3043474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1" name="TextBox 40">
              <a:extLst>
                <a:ext uri="{FF2B5EF4-FFF2-40B4-BE49-F238E27FC236}">
                  <a16:creationId xmlns:a16="http://schemas.microsoft.com/office/drawing/2014/main" id="{0AA6463F-D17D-479B-ABAF-0F73C31D4F2F}"/>
                </a:ext>
              </a:extLst>
            </xdr:cNvPr>
            <xdr:cNvSpPr txBox="1"/>
          </xdr:nvSpPr>
          <xdr:spPr>
            <a:xfrm>
              <a:off x="11287082" y="3043474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390525</xdr:colOff>
      <xdr:row>36</xdr:row>
      <xdr:rowOff>33337</xdr:rowOff>
    </xdr:from>
    <xdr:ext cx="16421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2" name="TextBox 41">
              <a:extLst>
                <a:ext uri="{FF2B5EF4-FFF2-40B4-BE49-F238E27FC236}">
                  <a16:creationId xmlns:a16="http://schemas.microsoft.com/office/drawing/2014/main" id="{00000000-0008-0000-0900-00002A000000}"/>
                </a:ext>
              </a:extLst>
            </xdr:cNvPr>
            <xdr:cNvSpPr txBox="1"/>
          </xdr:nvSpPr>
          <xdr:spPr>
            <a:xfrm>
              <a:off x="390525" y="6986587"/>
              <a:ext cx="16421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𝜃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°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2" name="TextBox 41">
              <a:extLst>
                <a:ext uri="{FF2B5EF4-FFF2-40B4-BE49-F238E27FC236}">
                  <a16:creationId xmlns:a16="http://schemas.microsoft.com/office/drawing/2014/main" id="{8D0A57EE-C428-4285-B571-E87F433EB43C}"/>
                </a:ext>
              </a:extLst>
            </xdr:cNvPr>
            <xdr:cNvSpPr txBox="1"/>
          </xdr:nvSpPr>
          <xdr:spPr>
            <a:xfrm>
              <a:off x="390525" y="6986587"/>
              <a:ext cx="16421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𝜃°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276225</xdr:colOff>
      <xdr:row>34</xdr:row>
      <xdr:rowOff>185737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3" name="TextBox 42">
              <a:extLst>
                <a:ext uri="{FF2B5EF4-FFF2-40B4-BE49-F238E27FC236}">
                  <a16:creationId xmlns:a16="http://schemas.microsoft.com/office/drawing/2014/main" id="{00000000-0008-0000-0900-00002B000000}"/>
                </a:ext>
              </a:extLst>
            </xdr:cNvPr>
            <xdr:cNvSpPr txBox="1"/>
          </xdr:nvSpPr>
          <xdr:spPr>
            <a:xfrm>
              <a:off x="885825" y="672941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3" name="TextBox 42">
              <a:extLst>
                <a:ext uri="{FF2B5EF4-FFF2-40B4-BE49-F238E27FC236}">
                  <a16:creationId xmlns:a16="http://schemas.microsoft.com/office/drawing/2014/main" id="{FFFD1BAA-622A-46E8-ACDA-8743F47D8695}"/>
                </a:ext>
              </a:extLst>
            </xdr:cNvPr>
            <xdr:cNvSpPr txBox="1"/>
          </xdr:nvSpPr>
          <xdr:spPr>
            <a:xfrm>
              <a:off x="885825" y="672941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323118</xdr:colOff>
      <xdr:row>15</xdr:row>
      <xdr:rowOff>180243</xdr:rowOff>
    </xdr:from>
    <xdr:ext cx="12073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4" name="TextBox 43">
              <a:extLst>
                <a:ext uri="{FF2B5EF4-FFF2-40B4-BE49-F238E27FC236}">
                  <a16:creationId xmlns:a16="http://schemas.microsoft.com/office/drawing/2014/main" id="{00000000-0008-0000-0900-00002C000000}"/>
                </a:ext>
              </a:extLst>
            </xdr:cNvPr>
            <xdr:cNvSpPr txBox="1"/>
          </xdr:nvSpPr>
          <xdr:spPr>
            <a:xfrm>
              <a:off x="5466618" y="3066318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𝛼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4" name="TextBox 43">
              <a:extLst>
                <a:ext uri="{FF2B5EF4-FFF2-40B4-BE49-F238E27FC236}">
                  <a16:creationId xmlns:a16="http://schemas.microsoft.com/office/drawing/2014/main" id="{FE59DFF4-5A8B-429B-9576-2A922C817903}"/>
                </a:ext>
              </a:extLst>
            </xdr:cNvPr>
            <xdr:cNvSpPr txBox="1"/>
          </xdr:nvSpPr>
          <xdr:spPr>
            <a:xfrm>
              <a:off x="5466618" y="3066318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𝛼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183173</xdr:colOff>
      <xdr:row>16</xdr:row>
      <xdr:rowOff>14654</xdr:rowOff>
    </xdr:from>
    <xdr:ext cx="28520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5" name="TextBox 44">
              <a:extLst>
                <a:ext uri="{FF2B5EF4-FFF2-40B4-BE49-F238E27FC236}">
                  <a16:creationId xmlns:a16="http://schemas.microsoft.com/office/drawing/2014/main" id="{00000000-0008-0000-0900-00002D000000}"/>
                </a:ext>
              </a:extLst>
            </xdr:cNvPr>
            <xdr:cNvSpPr txBox="1"/>
          </xdr:nvSpPr>
          <xdr:spPr>
            <a:xfrm>
              <a:off x="4069373" y="3091229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5" name="TextBox 44">
              <a:extLst>
                <a:ext uri="{FF2B5EF4-FFF2-40B4-BE49-F238E27FC236}">
                  <a16:creationId xmlns:a16="http://schemas.microsoft.com/office/drawing/2014/main" id="{03A895B4-873E-4092-9C51-C62C1FA285A0}"/>
                </a:ext>
              </a:extLst>
            </xdr:cNvPr>
            <xdr:cNvSpPr txBox="1"/>
          </xdr:nvSpPr>
          <xdr:spPr>
            <a:xfrm>
              <a:off x="4069373" y="3091229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[𝑂〗_2]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175846</xdr:colOff>
      <xdr:row>16</xdr:row>
      <xdr:rowOff>7327</xdr:rowOff>
    </xdr:from>
    <xdr:ext cx="28757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6" name="TextBox 45">
              <a:extLst>
                <a:ext uri="{FF2B5EF4-FFF2-40B4-BE49-F238E27FC236}">
                  <a16:creationId xmlns:a16="http://schemas.microsoft.com/office/drawing/2014/main" id="{00000000-0008-0000-0900-00002E000000}"/>
                </a:ext>
              </a:extLst>
            </xdr:cNvPr>
            <xdr:cNvSpPr txBox="1"/>
          </xdr:nvSpPr>
          <xdr:spPr>
            <a:xfrm>
              <a:off x="4671646" y="3083902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6" name="TextBox 45">
              <a:extLst>
                <a:ext uri="{FF2B5EF4-FFF2-40B4-BE49-F238E27FC236}">
                  <a16:creationId xmlns:a16="http://schemas.microsoft.com/office/drawing/2014/main" id="{E99BC41A-71D7-4F4F-AA9E-44FADF21D07E}"/>
                </a:ext>
              </a:extLst>
            </xdr:cNvPr>
            <xdr:cNvSpPr txBox="1"/>
          </xdr:nvSpPr>
          <xdr:spPr>
            <a:xfrm>
              <a:off x="4671646" y="3083902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[𝑁〗_2]</a:t>
              </a:r>
              <a:endParaRPr lang="en-GB" sz="1100"/>
            </a:p>
          </xdr:txBody>
        </xdr:sp>
      </mc:Fallback>
    </mc:AlternateContent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263037</xdr:colOff>
      <xdr:row>5</xdr:row>
      <xdr:rowOff>187935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263037" y="114043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445475</xdr:colOff>
      <xdr:row>1</xdr:row>
      <xdr:rowOff>139211</xdr:rowOff>
    </xdr:from>
    <xdr:ext cx="3415813" cy="41588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A00-000003000000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𝜑</m:t>
                  </m:r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𝐶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8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18</m:t>
                      </m:r>
                    </m:sub>
                  </m:sSub>
                </m:oMath>
              </a14:m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( </m:t>
                  </m:r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+</m:t>
                  </m:r>
                  <m:f>
                    <m:f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79</m:t>
                      </m:r>
                    </m:num>
                    <m:den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21</m:t>
                      </m:r>
                    </m:den>
                  </m:f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)</m:t>
                  </m:r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Cambria Math" panose="02040503050406030204" pitchFamily="18" charset="0"/>
                      <a:cs typeface="+mn-cs"/>
                    </a:rPr>
                    <m:t>→</m:t>
                  </m:r>
                </m:oMath>
              </a14:m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𝐶𝑂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+</m:t>
                  </m:r>
                </m:oMath>
              </a14:m>
              <a:r>
                <a:rPr lang="en-GB" sz="500">
                  <a:effectLst/>
                </a:rPr>
                <a:t>n2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𝑂</m:t>
                  </m:r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endParaRPr lang="en-GB">
                <a:effectLst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6E98ABE-1596-45EA-8ABE-42366A9D0F90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r>
                <a:rPr lang="en-GB" sz="1100" b="0" i="0">
                  <a:latin typeface="Cambria Math" panose="02040503050406030204" pitchFamily="18" charset="0"/>
                </a:rPr>
                <a:t>𝐶_8 𝐻_18</a:t>
              </a:r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 𝑂_2+79/21 𝑁_2)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→</a:t>
              </a:r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:r>
                <a:rPr lang="en-GB" sz="1100" i="0">
                  <a:effectLst/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𝐶𝑂〗_2+</a:t>
              </a:r>
              <a:r>
                <a:rPr lang="en-GB" sz="500">
                  <a:effectLst/>
                </a:rPr>
                <a:t>n2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𝐻_2 𝑂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𝑂_2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𝑁_2</a:t>
              </a:r>
              <a:endParaRPr lang="en-GB">
                <a:effectLst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161925</xdr:colOff>
      <xdr:row>6</xdr:row>
      <xdr:rowOff>19050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5038725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235194</xdr:colOff>
      <xdr:row>5</xdr:row>
      <xdr:rowOff>187569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/>
      </xdr:nvSpPr>
      <xdr:spPr>
        <a:xfrm>
          <a:off x="6331194" y="1140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220541</xdr:colOff>
      <xdr:row>6</xdr:row>
      <xdr:rowOff>19050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/>
      </xdr:nvSpPr>
      <xdr:spPr>
        <a:xfrm>
          <a:off x="7535741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542192</xdr:colOff>
      <xdr:row>5</xdr:row>
      <xdr:rowOff>165588</xdr:rowOff>
    </xdr:from>
    <xdr:ext cx="996462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/>
      </xdr:nvSpPr>
      <xdr:spPr>
        <a:xfrm>
          <a:off x="2370992" y="1118088"/>
          <a:ext cx="99646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359752</xdr:colOff>
      <xdr:row>13</xdr:row>
      <xdr:rowOff>180242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 txBox="1"/>
      </xdr:nvSpPr>
      <xdr:spPr>
        <a:xfrm>
          <a:off x="969352" y="26567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183906</xdr:colOff>
      <xdr:row>14</xdr:row>
      <xdr:rowOff>4396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 txBox="1"/>
      </xdr:nvSpPr>
      <xdr:spPr>
        <a:xfrm>
          <a:off x="2012706" y="267139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117231</xdr:colOff>
      <xdr:row>14</xdr:row>
      <xdr:rowOff>7327</xdr:rowOff>
    </xdr:from>
    <xdr:ext cx="445190" cy="176623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 txBox="1"/>
      </xdr:nvSpPr>
      <xdr:spPr>
        <a:xfrm>
          <a:off x="2555631" y="2674327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176578</xdr:colOff>
      <xdr:row>13</xdr:row>
      <xdr:rowOff>187569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 txBox="1"/>
      </xdr:nvSpPr>
      <xdr:spPr>
        <a:xfrm>
          <a:off x="3224578" y="2664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154599</xdr:colOff>
      <xdr:row>14</xdr:row>
      <xdr:rowOff>11723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 txBox="1"/>
      </xdr:nvSpPr>
      <xdr:spPr>
        <a:xfrm>
          <a:off x="3812199" y="267872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117964</xdr:colOff>
      <xdr:row>4</xdr:row>
      <xdr:rowOff>99646</xdr:rowOff>
    </xdr:from>
    <xdr:ext cx="479170" cy="3157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0000000-0008-0000-0A00-00000D000000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𝑃𝑉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𝑅𝑇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82F3445E-8E60-481A-983C-1A7DE1035774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𝑃𝑉/𝑅𝑇=𝑛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323118</xdr:colOff>
      <xdr:row>15</xdr:row>
      <xdr:rowOff>180243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/>
      </xdr:nvSpPr>
      <xdr:spPr>
        <a:xfrm>
          <a:off x="323118" y="30377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183173</xdr:colOff>
      <xdr:row>14</xdr:row>
      <xdr:rowOff>14654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/>
      </xdr:nvSpPr>
      <xdr:spPr>
        <a:xfrm>
          <a:off x="4450373" y="2681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175846</xdr:colOff>
      <xdr:row>14</xdr:row>
      <xdr:rowOff>7327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/>
      </xdr:nvSpPr>
      <xdr:spPr>
        <a:xfrm>
          <a:off x="5052646" y="267432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/>
      </xdr:nvSpPr>
      <xdr:spPr>
        <a:xfrm>
          <a:off x="1219200" y="5943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31</xdr:row>
      <xdr:rowOff>0</xdr:rowOff>
    </xdr:from>
    <xdr:ext cx="445190" cy="176623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/>
      </xdr:nvSpPr>
      <xdr:spPr>
        <a:xfrm>
          <a:off x="18288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31</xdr:row>
      <xdr:rowOff>0</xdr:rowOff>
    </xdr:from>
    <xdr:ext cx="445190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/>
      </xdr:nvSpPr>
      <xdr:spPr>
        <a:xfrm>
          <a:off x="2436934" y="5943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31</xdr:row>
      <xdr:rowOff>0</xdr:rowOff>
    </xdr:from>
    <xdr:ext cx="445190" cy="176623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 txBox="1"/>
      </xdr:nvSpPr>
      <xdr:spPr>
        <a:xfrm>
          <a:off x="30480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43</xdr:row>
      <xdr:rowOff>0</xdr:rowOff>
    </xdr:from>
    <xdr:ext cx="445190" cy="176623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 txBox="1"/>
      </xdr:nvSpPr>
      <xdr:spPr>
        <a:xfrm>
          <a:off x="1828800" y="8286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43</xdr:row>
      <xdr:rowOff>0</xdr:rowOff>
    </xdr:from>
    <xdr:ext cx="445190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/>
      </xdr:nvSpPr>
      <xdr:spPr>
        <a:xfrm>
          <a:off x="2436934" y="8286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43</xdr:row>
      <xdr:rowOff>0</xdr:rowOff>
    </xdr:from>
    <xdr:ext cx="445190" cy="176623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/>
      </xdr:nvSpPr>
      <xdr:spPr>
        <a:xfrm>
          <a:off x="3048000" y="8286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43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/>
      </xdr:nvSpPr>
      <xdr:spPr>
        <a:xfrm>
          <a:off x="5486400" y="828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43</xdr:row>
      <xdr:rowOff>0</xdr:rowOff>
    </xdr:from>
    <xdr:ext cx="445190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/>
      </xdr:nvSpPr>
      <xdr:spPr>
        <a:xfrm>
          <a:off x="6096000" y="8286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43</xdr:row>
      <xdr:rowOff>0</xdr:rowOff>
    </xdr:from>
    <xdr:ext cx="445190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/>
      </xdr:nvSpPr>
      <xdr:spPr>
        <a:xfrm>
          <a:off x="6704134" y="8286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43</xdr:row>
      <xdr:rowOff>0</xdr:rowOff>
    </xdr:from>
    <xdr:ext cx="445190" cy="176623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 txBox="1"/>
      </xdr:nvSpPr>
      <xdr:spPr>
        <a:xfrm>
          <a:off x="7315200" y="8286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43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 txBox="1"/>
      </xdr:nvSpPr>
      <xdr:spPr>
        <a:xfrm>
          <a:off x="9753600" y="828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43</xdr:row>
      <xdr:rowOff>0</xdr:rowOff>
    </xdr:from>
    <xdr:ext cx="392206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 txBox="1"/>
      </xdr:nvSpPr>
      <xdr:spPr>
        <a:xfrm>
          <a:off x="10363200" y="8286750"/>
          <a:ext cx="392206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43</xdr:row>
      <xdr:rowOff>0</xdr:rowOff>
    </xdr:from>
    <xdr:ext cx="445190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 txBox="1"/>
      </xdr:nvSpPr>
      <xdr:spPr>
        <a:xfrm>
          <a:off x="10971334" y="8286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43</xdr:row>
      <xdr:rowOff>0</xdr:rowOff>
    </xdr:from>
    <xdr:ext cx="445190" cy="176623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 txBox="1"/>
      </xdr:nvSpPr>
      <xdr:spPr>
        <a:xfrm>
          <a:off x="11582400" y="8286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22</xdr:col>
      <xdr:colOff>89646</xdr:colOff>
      <xdr:row>13</xdr:row>
      <xdr:rowOff>67236</xdr:rowOff>
    </xdr:from>
    <xdr:to>
      <xdr:col>31</xdr:col>
      <xdr:colOff>515471</xdr:colOff>
      <xdr:row>33</xdr:row>
      <xdr:rowOff>188260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359752</xdr:colOff>
      <xdr:row>15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3" name="TextBox 32">
              <a:extLst>
                <a:ext uri="{FF2B5EF4-FFF2-40B4-BE49-F238E27FC236}">
                  <a16:creationId xmlns:a16="http://schemas.microsoft.com/office/drawing/2014/main" id="{00000000-0008-0000-0A00-000021000000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3" name="TextBox 32">
              <a:extLst>
                <a:ext uri="{FF2B5EF4-FFF2-40B4-BE49-F238E27FC236}">
                  <a16:creationId xmlns:a16="http://schemas.microsoft.com/office/drawing/2014/main" id="{48B4BFC3-7CF0-4EEA-91B4-07AFF8C65011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</xdr:col>
      <xdr:colOff>183906</xdr:colOff>
      <xdr:row>16</xdr:row>
      <xdr:rowOff>4396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4" name="TextBox 33">
              <a:extLst>
                <a:ext uri="{FF2B5EF4-FFF2-40B4-BE49-F238E27FC236}">
                  <a16:creationId xmlns:a16="http://schemas.microsoft.com/office/drawing/2014/main" id="{00000000-0008-0000-0A00-000022000000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4" name="TextBox 33">
              <a:extLst>
                <a:ext uri="{FF2B5EF4-FFF2-40B4-BE49-F238E27FC236}">
                  <a16:creationId xmlns:a16="http://schemas.microsoft.com/office/drawing/2014/main" id="{BAFD880C-A7B9-4411-B006-49BFBB237319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117231</xdr:colOff>
      <xdr:row>16</xdr:row>
      <xdr:rowOff>7327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5" name="TextBox 34">
              <a:extLst>
                <a:ext uri="{FF2B5EF4-FFF2-40B4-BE49-F238E27FC236}">
                  <a16:creationId xmlns:a16="http://schemas.microsoft.com/office/drawing/2014/main" id="{00000000-0008-0000-0A00-000023000000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5" name="TextBox 34">
              <a:extLst>
                <a:ext uri="{FF2B5EF4-FFF2-40B4-BE49-F238E27FC236}">
                  <a16:creationId xmlns:a16="http://schemas.microsoft.com/office/drawing/2014/main" id="{A9045BCA-D3BF-431D-B698-F7E149A7F75A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176578</xdr:colOff>
      <xdr:row>15</xdr:row>
      <xdr:rowOff>187569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6" name="TextBox 35">
              <a:extLst>
                <a:ext uri="{FF2B5EF4-FFF2-40B4-BE49-F238E27FC236}">
                  <a16:creationId xmlns:a16="http://schemas.microsoft.com/office/drawing/2014/main" id="{00000000-0008-0000-0A00-000024000000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6" name="TextBox 35">
              <a:extLst>
                <a:ext uri="{FF2B5EF4-FFF2-40B4-BE49-F238E27FC236}">
                  <a16:creationId xmlns:a16="http://schemas.microsoft.com/office/drawing/2014/main" id="{2AE98CA8-B0C3-479C-A0D4-B6FF3801F246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154599</xdr:colOff>
      <xdr:row>16</xdr:row>
      <xdr:rowOff>11723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7" name="TextBox 36">
              <a:extLst>
                <a:ext uri="{FF2B5EF4-FFF2-40B4-BE49-F238E27FC236}">
                  <a16:creationId xmlns:a16="http://schemas.microsoft.com/office/drawing/2014/main" id="{00000000-0008-0000-0A00-000025000000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7" name="TextBox 36">
              <a:extLst>
                <a:ext uri="{FF2B5EF4-FFF2-40B4-BE49-F238E27FC236}">
                  <a16:creationId xmlns:a16="http://schemas.microsoft.com/office/drawing/2014/main" id="{817E766A-EFA0-4A07-9BC3-9FCB95859282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228730</xdr:colOff>
      <xdr:row>15</xdr:row>
      <xdr:rowOff>150072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8" name="TextBox 37">
              <a:extLst>
                <a:ext uri="{FF2B5EF4-FFF2-40B4-BE49-F238E27FC236}">
                  <a16:creationId xmlns:a16="http://schemas.microsoft.com/office/drawing/2014/main" id="{00000000-0008-0000-0A00-000026000000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8" name="TextBox 37">
              <a:extLst>
                <a:ext uri="{FF2B5EF4-FFF2-40B4-BE49-F238E27FC236}">
                  <a16:creationId xmlns:a16="http://schemas.microsoft.com/office/drawing/2014/main" id="{C1E8B401-391F-4342-AD63-80D04C7294A7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330143</xdr:colOff>
      <xdr:row>15</xdr:row>
      <xdr:rowOff>175415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9" name="TextBox 38">
              <a:extLst>
                <a:ext uri="{FF2B5EF4-FFF2-40B4-BE49-F238E27FC236}">
                  <a16:creationId xmlns:a16="http://schemas.microsoft.com/office/drawing/2014/main" id="{00000000-0008-0000-0A00-000027000000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9" name="TextBox 38">
              <a:extLst>
                <a:ext uri="{FF2B5EF4-FFF2-40B4-BE49-F238E27FC236}">
                  <a16:creationId xmlns:a16="http://schemas.microsoft.com/office/drawing/2014/main" id="{4DD24097-BF6D-4B4D-A8D1-93C8012C200E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14</xdr:col>
      <xdr:colOff>333460</xdr:colOff>
      <xdr:row>15</xdr:row>
      <xdr:rowOff>153951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0" name="TextBox 39">
              <a:extLst>
                <a:ext uri="{FF2B5EF4-FFF2-40B4-BE49-F238E27FC236}">
                  <a16:creationId xmlns:a16="http://schemas.microsoft.com/office/drawing/2014/main" id="{00000000-0008-0000-0A00-000028000000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0" name="TextBox 39">
              <a:extLst>
                <a:ext uri="{FF2B5EF4-FFF2-40B4-BE49-F238E27FC236}">
                  <a16:creationId xmlns:a16="http://schemas.microsoft.com/office/drawing/2014/main" id="{EE625096-3737-4089-B6C0-AA02660654D5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266657</xdr:colOff>
      <xdr:row>15</xdr:row>
      <xdr:rowOff>157399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1" name="TextBox 40">
              <a:extLst>
                <a:ext uri="{FF2B5EF4-FFF2-40B4-BE49-F238E27FC236}">
                  <a16:creationId xmlns:a16="http://schemas.microsoft.com/office/drawing/2014/main" id="{00000000-0008-0000-0A00-000029000000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1" name="TextBox 40">
              <a:extLst>
                <a:ext uri="{FF2B5EF4-FFF2-40B4-BE49-F238E27FC236}">
                  <a16:creationId xmlns:a16="http://schemas.microsoft.com/office/drawing/2014/main" id="{0AA6463F-D17D-479B-ABAF-0F73C31D4F2F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390525</xdr:colOff>
      <xdr:row>36</xdr:row>
      <xdr:rowOff>33337</xdr:rowOff>
    </xdr:from>
    <xdr:ext cx="16421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2" name="TextBox 41">
              <a:extLst>
                <a:ext uri="{FF2B5EF4-FFF2-40B4-BE49-F238E27FC236}">
                  <a16:creationId xmlns:a16="http://schemas.microsoft.com/office/drawing/2014/main" id="{00000000-0008-0000-0A00-00002A000000}"/>
                </a:ext>
              </a:extLst>
            </xdr:cNvPr>
            <xdr:cNvSpPr txBox="1"/>
          </xdr:nvSpPr>
          <xdr:spPr>
            <a:xfrm>
              <a:off x="390525" y="6958012"/>
              <a:ext cx="16421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𝜃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°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2" name="TextBox 41">
              <a:extLst>
                <a:ext uri="{FF2B5EF4-FFF2-40B4-BE49-F238E27FC236}">
                  <a16:creationId xmlns:a16="http://schemas.microsoft.com/office/drawing/2014/main" id="{8D0A57EE-C428-4285-B571-E87F433EB43C}"/>
                </a:ext>
              </a:extLst>
            </xdr:cNvPr>
            <xdr:cNvSpPr txBox="1"/>
          </xdr:nvSpPr>
          <xdr:spPr>
            <a:xfrm>
              <a:off x="390525" y="6958012"/>
              <a:ext cx="16421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𝜃°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276225</xdr:colOff>
      <xdr:row>34</xdr:row>
      <xdr:rowOff>185737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3" name="TextBox 42">
              <a:extLst>
                <a:ext uri="{FF2B5EF4-FFF2-40B4-BE49-F238E27FC236}">
                  <a16:creationId xmlns:a16="http://schemas.microsoft.com/office/drawing/2014/main" id="{00000000-0008-0000-0A00-00002B000000}"/>
                </a:ext>
              </a:extLst>
            </xdr:cNvPr>
            <xdr:cNvSpPr txBox="1"/>
          </xdr:nvSpPr>
          <xdr:spPr>
            <a:xfrm>
              <a:off x="885825" y="6700837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3" name="TextBox 42">
              <a:extLst>
                <a:ext uri="{FF2B5EF4-FFF2-40B4-BE49-F238E27FC236}">
                  <a16:creationId xmlns:a16="http://schemas.microsoft.com/office/drawing/2014/main" id="{FFFD1BAA-622A-46E8-ACDA-8743F47D8695}"/>
                </a:ext>
              </a:extLst>
            </xdr:cNvPr>
            <xdr:cNvSpPr txBox="1"/>
          </xdr:nvSpPr>
          <xdr:spPr>
            <a:xfrm>
              <a:off x="885825" y="6700837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323118</xdr:colOff>
      <xdr:row>15</xdr:row>
      <xdr:rowOff>180243</xdr:rowOff>
    </xdr:from>
    <xdr:ext cx="12073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4" name="TextBox 43">
              <a:extLst>
                <a:ext uri="{FF2B5EF4-FFF2-40B4-BE49-F238E27FC236}">
                  <a16:creationId xmlns:a16="http://schemas.microsoft.com/office/drawing/2014/main" id="{00000000-0008-0000-0A00-00002C000000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𝛼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4" name="TextBox 43">
              <a:extLst>
                <a:ext uri="{FF2B5EF4-FFF2-40B4-BE49-F238E27FC236}">
                  <a16:creationId xmlns:a16="http://schemas.microsoft.com/office/drawing/2014/main" id="{FE59DFF4-5A8B-429B-9576-2A922C817903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𝛼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183173</xdr:colOff>
      <xdr:row>16</xdr:row>
      <xdr:rowOff>14654</xdr:rowOff>
    </xdr:from>
    <xdr:ext cx="28520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5" name="TextBox 44">
              <a:extLst>
                <a:ext uri="{FF2B5EF4-FFF2-40B4-BE49-F238E27FC236}">
                  <a16:creationId xmlns:a16="http://schemas.microsoft.com/office/drawing/2014/main" id="{00000000-0008-0000-0A00-00002D000000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5" name="TextBox 44">
              <a:extLst>
                <a:ext uri="{FF2B5EF4-FFF2-40B4-BE49-F238E27FC236}">
                  <a16:creationId xmlns:a16="http://schemas.microsoft.com/office/drawing/2014/main" id="{03A895B4-873E-4092-9C51-C62C1FA285A0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[𝑂〗_2]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175846</xdr:colOff>
      <xdr:row>16</xdr:row>
      <xdr:rowOff>7327</xdr:rowOff>
    </xdr:from>
    <xdr:ext cx="28757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6" name="TextBox 45">
              <a:extLst>
                <a:ext uri="{FF2B5EF4-FFF2-40B4-BE49-F238E27FC236}">
                  <a16:creationId xmlns:a16="http://schemas.microsoft.com/office/drawing/2014/main" id="{00000000-0008-0000-0A00-00002E000000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6" name="TextBox 45">
              <a:extLst>
                <a:ext uri="{FF2B5EF4-FFF2-40B4-BE49-F238E27FC236}">
                  <a16:creationId xmlns:a16="http://schemas.microsoft.com/office/drawing/2014/main" id="{E99BC41A-71D7-4F4F-AA9E-44FADF21D07E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[𝑁〗_2]</a:t>
              </a:r>
              <a:endParaRPr lang="en-GB" sz="1100"/>
            </a:p>
          </xdr:txBody>
        </xdr:sp>
      </mc:Fallback>
    </mc:AlternateContent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263037</xdr:colOff>
      <xdr:row>5</xdr:row>
      <xdr:rowOff>187935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263037" y="114043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445475</xdr:colOff>
      <xdr:row>1</xdr:row>
      <xdr:rowOff>139211</xdr:rowOff>
    </xdr:from>
    <xdr:ext cx="3415813" cy="41588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B00-000003000000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𝜑</m:t>
                  </m:r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𝐶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8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18</m:t>
                      </m:r>
                    </m:sub>
                  </m:sSub>
                </m:oMath>
              </a14:m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( </m:t>
                  </m:r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+</m:t>
                  </m:r>
                  <m:f>
                    <m:f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79</m:t>
                      </m:r>
                    </m:num>
                    <m:den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21</m:t>
                      </m:r>
                    </m:den>
                  </m:f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)</m:t>
                  </m:r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Cambria Math" panose="02040503050406030204" pitchFamily="18" charset="0"/>
                      <a:cs typeface="+mn-cs"/>
                    </a:rPr>
                    <m:t>→</m:t>
                  </m:r>
                </m:oMath>
              </a14:m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𝐶𝑂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+</m:t>
                  </m:r>
                </m:oMath>
              </a14:m>
              <a:r>
                <a:rPr lang="en-GB" sz="500">
                  <a:effectLst/>
                </a:rPr>
                <a:t>n2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𝑂</m:t>
                  </m:r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endParaRPr lang="en-GB">
                <a:effectLst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3A4D94E2-208E-4D0D-975C-6AAF6169C3D1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r>
                <a:rPr lang="en-GB" sz="1100" b="0" i="0">
                  <a:latin typeface="Cambria Math" panose="02040503050406030204" pitchFamily="18" charset="0"/>
                </a:rPr>
                <a:t>𝐶_8 𝐻_18</a:t>
              </a:r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 𝑂_2+79/21 𝑁_2)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→</a:t>
              </a:r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:r>
                <a:rPr lang="en-GB" sz="1100" i="0">
                  <a:effectLst/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𝐶𝑂〗_2+</a:t>
              </a:r>
              <a:r>
                <a:rPr lang="en-GB" sz="500">
                  <a:effectLst/>
                </a:rPr>
                <a:t>n2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𝐻_2 𝑂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𝑂_2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𝑁_2</a:t>
              </a:r>
              <a:endParaRPr lang="en-GB">
                <a:effectLst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161925</xdr:colOff>
      <xdr:row>6</xdr:row>
      <xdr:rowOff>19050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5038725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235194</xdr:colOff>
      <xdr:row>5</xdr:row>
      <xdr:rowOff>187569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/>
      </xdr:nvSpPr>
      <xdr:spPr>
        <a:xfrm>
          <a:off x="6331194" y="1140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220541</xdr:colOff>
      <xdr:row>6</xdr:row>
      <xdr:rowOff>19050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/>
      </xdr:nvSpPr>
      <xdr:spPr>
        <a:xfrm>
          <a:off x="7535741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542192</xdr:colOff>
      <xdr:row>5</xdr:row>
      <xdr:rowOff>165588</xdr:rowOff>
    </xdr:from>
    <xdr:ext cx="996462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/>
      </xdr:nvSpPr>
      <xdr:spPr>
        <a:xfrm>
          <a:off x="2370992" y="1118088"/>
          <a:ext cx="99646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359752</xdr:colOff>
      <xdr:row>13</xdr:row>
      <xdr:rowOff>180242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/>
      </xdr:nvSpPr>
      <xdr:spPr>
        <a:xfrm>
          <a:off x="969352" y="26567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183906</xdr:colOff>
      <xdr:row>14</xdr:row>
      <xdr:rowOff>4396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/>
      </xdr:nvSpPr>
      <xdr:spPr>
        <a:xfrm>
          <a:off x="2012706" y="267139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117231</xdr:colOff>
      <xdr:row>14</xdr:row>
      <xdr:rowOff>7327</xdr:rowOff>
    </xdr:from>
    <xdr:ext cx="445190" cy="176623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/>
      </xdr:nvSpPr>
      <xdr:spPr>
        <a:xfrm>
          <a:off x="2555631" y="2674327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176578</xdr:colOff>
      <xdr:row>13</xdr:row>
      <xdr:rowOff>187569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/>
      </xdr:nvSpPr>
      <xdr:spPr>
        <a:xfrm>
          <a:off x="3224578" y="2664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154599</xdr:colOff>
      <xdr:row>14</xdr:row>
      <xdr:rowOff>11723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/>
      </xdr:nvSpPr>
      <xdr:spPr>
        <a:xfrm>
          <a:off x="3812199" y="267872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117964</xdr:colOff>
      <xdr:row>4</xdr:row>
      <xdr:rowOff>99646</xdr:rowOff>
    </xdr:from>
    <xdr:ext cx="479170" cy="3157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0000000-0008-0000-0B00-00000D000000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𝑃𝑉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𝑅𝑇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1C83521C-3A33-486F-A70F-DD2F518D9F1B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𝑃𝑉/𝑅𝑇=𝑛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323118</xdr:colOff>
      <xdr:row>15</xdr:row>
      <xdr:rowOff>180243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/>
      </xdr:nvSpPr>
      <xdr:spPr>
        <a:xfrm>
          <a:off x="323118" y="30377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183173</xdr:colOff>
      <xdr:row>14</xdr:row>
      <xdr:rowOff>14654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/>
      </xdr:nvSpPr>
      <xdr:spPr>
        <a:xfrm>
          <a:off x="4450373" y="2681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175846</xdr:colOff>
      <xdr:row>14</xdr:row>
      <xdr:rowOff>7327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/>
      </xdr:nvSpPr>
      <xdr:spPr>
        <a:xfrm>
          <a:off x="5052646" y="267432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/>
      </xdr:nvSpPr>
      <xdr:spPr>
        <a:xfrm>
          <a:off x="1219200" y="5943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31</xdr:row>
      <xdr:rowOff>0</xdr:rowOff>
    </xdr:from>
    <xdr:ext cx="445190" cy="176623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 txBox="1"/>
      </xdr:nvSpPr>
      <xdr:spPr>
        <a:xfrm>
          <a:off x="18288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31</xdr:row>
      <xdr:rowOff>0</xdr:rowOff>
    </xdr:from>
    <xdr:ext cx="445190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 txBox="1"/>
      </xdr:nvSpPr>
      <xdr:spPr>
        <a:xfrm>
          <a:off x="2436934" y="5943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31</xdr:row>
      <xdr:rowOff>0</xdr:rowOff>
    </xdr:from>
    <xdr:ext cx="445190" cy="176623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 txBox="1"/>
      </xdr:nvSpPr>
      <xdr:spPr>
        <a:xfrm>
          <a:off x="30480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43</xdr:row>
      <xdr:rowOff>0</xdr:rowOff>
    </xdr:from>
    <xdr:ext cx="445190" cy="176623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 txBox="1"/>
      </xdr:nvSpPr>
      <xdr:spPr>
        <a:xfrm>
          <a:off x="1828800" y="8286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43</xdr:row>
      <xdr:rowOff>0</xdr:rowOff>
    </xdr:from>
    <xdr:ext cx="445190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 txBox="1"/>
      </xdr:nvSpPr>
      <xdr:spPr>
        <a:xfrm>
          <a:off x="2436934" y="8286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43</xdr:row>
      <xdr:rowOff>0</xdr:rowOff>
    </xdr:from>
    <xdr:ext cx="445190" cy="176623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 txBox="1"/>
      </xdr:nvSpPr>
      <xdr:spPr>
        <a:xfrm>
          <a:off x="3048000" y="8286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43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 txBox="1"/>
      </xdr:nvSpPr>
      <xdr:spPr>
        <a:xfrm>
          <a:off x="5486400" y="828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43</xdr:row>
      <xdr:rowOff>0</xdr:rowOff>
    </xdr:from>
    <xdr:ext cx="445190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 txBox="1"/>
      </xdr:nvSpPr>
      <xdr:spPr>
        <a:xfrm>
          <a:off x="6096000" y="8286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43</xdr:row>
      <xdr:rowOff>0</xdr:rowOff>
    </xdr:from>
    <xdr:ext cx="445190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SpPr txBox="1"/>
      </xdr:nvSpPr>
      <xdr:spPr>
        <a:xfrm>
          <a:off x="6704134" y="8286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43</xdr:row>
      <xdr:rowOff>0</xdr:rowOff>
    </xdr:from>
    <xdr:ext cx="445190" cy="176623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SpPr txBox="1"/>
      </xdr:nvSpPr>
      <xdr:spPr>
        <a:xfrm>
          <a:off x="7315200" y="8286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43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SpPr txBox="1"/>
      </xdr:nvSpPr>
      <xdr:spPr>
        <a:xfrm>
          <a:off x="9753600" y="828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43</xdr:row>
      <xdr:rowOff>0</xdr:rowOff>
    </xdr:from>
    <xdr:ext cx="392206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SpPr txBox="1"/>
      </xdr:nvSpPr>
      <xdr:spPr>
        <a:xfrm>
          <a:off x="10363200" y="8286750"/>
          <a:ext cx="392206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43</xdr:row>
      <xdr:rowOff>0</xdr:rowOff>
    </xdr:from>
    <xdr:ext cx="445190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SpPr txBox="1"/>
      </xdr:nvSpPr>
      <xdr:spPr>
        <a:xfrm>
          <a:off x="10971334" y="8286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43</xdr:row>
      <xdr:rowOff>0</xdr:rowOff>
    </xdr:from>
    <xdr:ext cx="445190" cy="176623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SpPr txBox="1"/>
      </xdr:nvSpPr>
      <xdr:spPr>
        <a:xfrm>
          <a:off x="11582400" y="8286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22</xdr:col>
      <xdr:colOff>89646</xdr:colOff>
      <xdr:row>13</xdr:row>
      <xdr:rowOff>67236</xdr:rowOff>
    </xdr:from>
    <xdr:to>
      <xdr:col>31</xdr:col>
      <xdr:colOff>515471</xdr:colOff>
      <xdr:row>33</xdr:row>
      <xdr:rowOff>188260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B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359752</xdr:colOff>
      <xdr:row>15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3" name="TextBox 32">
              <a:extLst>
                <a:ext uri="{FF2B5EF4-FFF2-40B4-BE49-F238E27FC236}">
                  <a16:creationId xmlns:a16="http://schemas.microsoft.com/office/drawing/2014/main" id="{00000000-0008-0000-0B00-000021000000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3" name="TextBox 32">
              <a:extLst>
                <a:ext uri="{FF2B5EF4-FFF2-40B4-BE49-F238E27FC236}">
                  <a16:creationId xmlns:a16="http://schemas.microsoft.com/office/drawing/2014/main" id="{0A74D0C7-BA8F-4535-9F51-92F2095E0240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</xdr:col>
      <xdr:colOff>183906</xdr:colOff>
      <xdr:row>16</xdr:row>
      <xdr:rowOff>4396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4" name="TextBox 33">
              <a:extLst>
                <a:ext uri="{FF2B5EF4-FFF2-40B4-BE49-F238E27FC236}">
                  <a16:creationId xmlns:a16="http://schemas.microsoft.com/office/drawing/2014/main" id="{00000000-0008-0000-0B00-000022000000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4" name="TextBox 33">
              <a:extLst>
                <a:ext uri="{FF2B5EF4-FFF2-40B4-BE49-F238E27FC236}">
                  <a16:creationId xmlns:a16="http://schemas.microsoft.com/office/drawing/2014/main" id="{CCB7F336-8543-469D-B008-BF46F8B02B64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117231</xdr:colOff>
      <xdr:row>16</xdr:row>
      <xdr:rowOff>7327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5" name="TextBox 34">
              <a:extLst>
                <a:ext uri="{FF2B5EF4-FFF2-40B4-BE49-F238E27FC236}">
                  <a16:creationId xmlns:a16="http://schemas.microsoft.com/office/drawing/2014/main" id="{00000000-0008-0000-0B00-000023000000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5" name="TextBox 34">
              <a:extLst>
                <a:ext uri="{FF2B5EF4-FFF2-40B4-BE49-F238E27FC236}">
                  <a16:creationId xmlns:a16="http://schemas.microsoft.com/office/drawing/2014/main" id="{2F412CFE-9F1F-4B54-9568-1408A1400550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176578</xdr:colOff>
      <xdr:row>15</xdr:row>
      <xdr:rowOff>187569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6" name="TextBox 35">
              <a:extLst>
                <a:ext uri="{FF2B5EF4-FFF2-40B4-BE49-F238E27FC236}">
                  <a16:creationId xmlns:a16="http://schemas.microsoft.com/office/drawing/2014/main" id="{00000000-0008-0000-0B00-000024000000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6" name="TextBox 35">
              <a:extLst>
                <a:ext uri="{FF2B5EF4-FFF2-40B4-BE49-F238E27FC236}">
                  <a16:creationId xmlns:a16="http://schemas.microsoft.com/office/drawing/2014/main" id="{0676098D-2925-4ED3-B590-CAAB3A88C3BD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154599</xdr:colOff>
      <xdr:row>16</xdr:row>
      <xdr:rowOff>11723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7" name="TextBox 36">
              <a:extLst>
                <a:ext uri="{FF2B5EF4-FFF2-40B4-BE49-F238E27FC236}">
                  <a16:creationId xmlns:a16="http://schemas.microsoft.com/office/drawing/2014/main" id="{00000000-0008-0000-0B00-000025000000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7" name="TextBox 36">
              <a:extLst>
                <a:ext uri="{FF2B5EF4-FFF2-40B4-BE49-F238E27FC236}">
                  <a16:creationId xmlns:a16="http://schemas.microsoft.com/office/drawing/2014/main" id="{E853945A-7EBB-470F-A29F-16708DD6F838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228730</xdr:colOff>
      <xdr:row>15</xdr:row>
      <xdr:rowOff>150072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8" name="TextBox 37">
              <a:extLst>
                <a:ext uri="{FF2B5EF4-FFF2-40B4-BE49-F238E27FC236}">
                  <a16:creationId xmlns:a16="http://schemas.microsoft.com/office/drawing/2014/main" id="{00000000-0008-0000-0B00-000026000000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8" name="TextBox 37">
              <a:extLst>
                <a:ext uri="{FF2B5EF4-FFF2-40B4-BE49-F238E27FC236}">
                  <a16:creationId xmlns:a16="http://schemas.microsoft.com/office/drawing/2014/main" id="{902C8A13-07F8-45A9-B894-35ADDE77DCFC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330143</xdr:colOff>
      <xdr:row>15</xdr:row>
      <xdr:rowOff>175415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9" name="TextBox 38">
              <a:extLst>
                <a:ext uri="{FF2B5EF4-FFF2-40B4-BE49-F238E27FC236}">
                  <a16:creationId xmlns:a16="http://schemas.microsoft.com/office/drawing/2014/main" id="{00000000-0008-0000-0B00-000027000000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9" name="TextBox 38">
              <a:extLst>
                <a:ext uri="{FF2B5EF4-FFF2-40B4-BE49-F238E27FC236}">
                  <a16:creationId xmlns:a16="http://schemas.microsoft.com/office/drawing/2014/main" id="{207BBEA4-53AB-4BD0-B903-D66AB125D9EC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14</xdr:col>
      <xdr:colOff>333460</xdr:colOff>
      <xdr:row>15</xdr:row>
      <xdr:rowOff>153951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0" name="TextBox 39">
              <a:extLst>
                <a:ext uri="{FF2B5EF4-FFF2-40B4-BE49-F238E27FC236}">
                  <a16:creationId xmlns:a16="http://schemas.microsoft.com/office/drawing/2014/main" id="{00000000-0008-0000-0B00-000028000000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0" name="TextBox 39">
              <a:extLst>
                <a:ext uri="{FF2B5EF4-FFF2-40B4-BE49-F238E27FC236}">
                  <a16:creationId xmlns:a16="http://schemas.microsoft.com/office/drawing/2014/main" id="{9D50D0A0-790A-4F6A-B06E-C904E2EA8B3B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266657</xdr:colOff>
      <xdr:row>15</xdr:row>
      <xdr:rowOff>157399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1" name="TextBox 40">
              <a:extLst>
                <a:ext uri="{FF2B5EF4-FFF2-40B4-BE49-F238E27FC236}">
                  <a16:creationId xmlns:a16="http://schemas.microsoft.com/office/drawing/2014/main" id="{00000000-0008-0000-0B00-000029000000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1" name="TextBox 40">
              <a:extLst>
                <a:ext uri="{FF2B5EF4-FFF2-40B4-BE49-F238E27FC236}">
                  <a16:creationId xmlns:a16="http://schemas.microsoft.com/office/drawing/2014/main" id="{78259A0F-6A3A-4871-924F-9B67FB9996F3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390525</xdr:colOff>
      <xdr:row>36</xdr:row>
      <xdr:rowOff>33337</xdr:rowOff>
    </xdr:from>
    <xdr:ext cx="16421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2" name="TextBox 41">
              <a:extLst>
                <a:ext uri="{FF2B5EF4-FFF2-40B4-BE49-F238E27FC236}">
                  <a16:creationId xmlns:a16="http://schemas.microsoft.com/office/drawing/2014/main" id="{00000000-0008-0000-0B00-00002A000000}"/>
                </a:ext>
              </a:extLst>
            </xdr:cNvPr>
            <xdr:cNvSpPr txBox="1"/>
          </xdr:nvSpPr>
          <xdr:spPr>
            <a:xfrm>
              <a:off x="390525" y="6958012"/>
              <a:ext cx="16421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𝜃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°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2" name="TextBox 41">
              <a:extLst>
                <a:ext uri="{FF2B5EF4-FFF2-40B4-BE49-F238E27FC236}">
                  <a16:creationId xmlns:a16="http://schemas.microsoft.com/office/drawing/2014/main" id="{DA4D8D66-658D-48B7-A671-4AA7C9C1C600}"/>
                </a:ext>
              </a:extLst>
            </xdr:cNvPr>
            <xdr:cNvSpPr txBox="1"/>
          </xdr:nvSpPr>
          <xdr:spPr>
            <a:xfrm>
              <a:off x="390525" y="6958012"/>
              <a:ext cx="16421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𝜃°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276225</xdr:colOff>
      <xdr:row>34</xdr:row>
      <xdr:rowOff>185737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3" name="TextBox 42">
              <a:extLst>
                <a:ext uri="{FF2B5EF4-FFF2-40B4-BE49-F238E27FC236}">
                  <a16:creationId xmlns:a16="http://schemas.microsoft.com/office/drawing/2014/main" id="{00000000-0008-0000-0B00-00002B000000}"/>
                </a:ext>
              </a:extLst>
            </xdr:cNvPr>
            <xdr:cNvSpPr txBox="1"/>
          </xdr:nvSpPr>
          <xdr:spPr>
            <a:xfrm>
              <a:off x="885825" y="6700837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3" name="TextBox 42">
              <a:extLst>
                <a:ext uri="{FF2B5EF4-FFF2-40B4-BE49-F238E27FC236}">
                  <a16:creationId xmlns:a16="http://schemas.microsoft.com/office/drawing/2014/main" id="{6772B1FC-5D1F-4A96-8AF6-A468CB4847E6}"/>
                </a:ext>
              </a:extLst>
            </xdr:cNvPr>
            <xdr:cNvSpPr txBox="1"/>
          </xdr:nvSpPr>
          <xdr:spPr>
            <a:xfrm>
              <a:off x="885825" y="6700837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323118</xdr:colOff>
      <xdr:row>15</xdr:row>
      <xdr:rowOff>180243</xdr:rowOff>
    </xdr:from>
    <xdr:ext cx="12073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4" name="TextBox 43">
              <a:extLst>
                <a:ext uri="{FF2B5EF4-FFF2-40B4-BE49-F238E27FC236}">
                  <a16:creationId xmlns:a16="http://schemas.microsoft.com/office/drawing/2014/main" id="{00000000-0008-0000-0B00-00002C000000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𝛼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4" name="TextBox 43">
              <a:extLst>
                <a:ext uri="{FF2B5EF4-FFF2-40B4-BE49-F238E27FC236}">
                  <a16:creationId xmlns:a16="http://schemas.microsoft.com/office/drawing/2014/main" id="{1E806AB4-2683-47FE-AFC8-F38746987FB5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𝛼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183173</xdr:colOff>
      <xdr:row>16</xdr:row>
      <xdr:rowOff>14654</xdr:rowOff>
    </xdr:from>
    <xdr:ext cx="28520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5" name="TextBox 44">
              <a:extLst>
                <a:ext uri="{FF2B5EF4-FFF2-40B4-BE49-F238E27FC236}">
                  <a16:creationId xmlns:a16="http://schemas.microsoft.com/office/drawing/2014/main" id="{00000000-0008-0000-0B00-00002D000000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5" name="TextBox 44">
              <a:extLst>
                <a:ext uri="{FF2B5EF4-FFF2-40B4-BE49-F238E27FC236}">
                  <a16:creationId xmlns:a16="http://schemas.microsoft.com/office/drawing/2014/main" id="{A9D04C63-7DA8-41CB-8ED9-F0B70A582ACD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[𝑂〗_2]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175846</xdr:colOff>
      <xdr:row>16</xdr:row>
      <xdr:rowOff>7327</xdr:rowOff>
    </xdr:from>
    <xdr:ext cx="28757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6" name="TextBox 45">
              <a:extLst>
                <a:ext uri="{FF2B5EF4-FFF2-40B4-BE49-F238E27FC236}">
                  <a16:creationId xmlns:a16="http://schemas.microsoft.com/office/drawing/2014/main" id="{00000000-0008-0000-0B00-00002E000000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6" name="TextBox 45">
              <a:extLst>
                <a:ext uri="{FF2B5EF4-FFF2-40B4-BE49-F238E27FC236}">
                  <a16:creationId xmlns:a16="http://schemas.microsoft.com/office/drawing/2014/main" id="{185BC3B4-CA36-40A2-BB19-FD814FA4F510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[𝑁〗_2]</a:t>
              </a:r>
              <a:endParaRPr lang="en-GB" sz="1100"/>
            </a:p>
          </xdr:txBody>
        </xdr:sp>
      </mc:Fallback>
    </mc:AlternateContent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263037</xdr:colOff>
      <xdr:row>5</xdr:row>
      <xdr:rowOff>187935</xdr:rowOff>
    </xdr:from>
    <xdr:ext cx="65" cy="172227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00000000-0008-0000-0C00-00005A000000}"/>
            </a:ext>
          </a:extLst>
        </xdr:cNvPr>
        <xdr:cNvSpPr txBox="1"/>
      </xdr:nvSpPr>
      <xdr:spPr>
        <a:xfrm>
          <a:off x="263037" y="114043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445475</xdr:colOff>
      <xdr:row>1</xdr:row>
      <xdr:rowOff>139211</xdr:rowOff>
    </xdr:from>
    <xdr:ext cx="3415813" cy="41588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1" name="TextBox 90">
              <a:extLst>
                <a:ext uri="{FF2B5EF4-FFF2-40B4-BE49-F238E27FC236}">
                  <a16:creationId xmlns:a16="http://schemas.microsoft.com/office/drawing/2014/main" id="{00000000-0008-0000-0C00-00005B000000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𝜑</m:t>
                  </m:r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𝐶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8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18</m:t>
                      </m:r>
                    </m:sub>
                  </m:sSub>
                </m:oMath>
              </a14:m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( </m:t>
                  </m:r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+</m:t>
                  </m:r>
                  <m:f>
                    <m:f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79</m:t>
                      </m:r>
                    </m:num>
                    <m:den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21</m:t>
                      </m:r>
                    </m:den>
                  </m:f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)</m:t>
                  </m:r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Cambria Math" panose="02040503050406030204" pitchFamily="18" charset="0"/>
                      <a:cs typeface="+mn-cs"/>
                    </a:rPr>
                    <m:t>→</m:t>
                  </m:r>
                </m:oMath>
              </a14:m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𝐶𝑂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+</m:t>
                  </m:r>
                </m:oMath>
              </a14:m>
              <a:r>
                <a:rPr lang="en-GB" sz="500">
                  <a:effectLst/>
                </a:rPr>
                <a:t>n2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effectLst/>
                      <a:latin typeface="Cambria Math" panose="02040503050406030204" pitchFamily="18" charset="0"/>
                    </a:rPr>
                    <m:t>𝑂</m:t>
                  </m:r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effectLst/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b="0" i="1">
                          <a:effectLst/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endParaRPr lang="en-GB">
                <a:effectLst/>
              </a:endParaRPr>
            </a:p>
            <a:p>
              <a:endParaRPr lang="en-GB" sz="1100"/>
            </a:p>
          </xdr:txBody>
        </xdr:sp>
      </mc:Choice>
      <mc:Fallback xmlns="">
        <xdr:sp macro="" textlink="">
          <xdr:nvSpPr>
            <xdr:cNvPr id="91" name="TextBox 90">
              <a:extLst>
                <a:ext uri="{FF2B5EF4-FFF2-40B4-BE49-F238E27FC236}">
                  <a16:creationId xmlns:a16="http://schemas.microsoft.com/office/drawing/2014/main" id="{EFFFCD12-4AE2-4AF2-856C-9F5C2E535B6C}"/>
                </a:ext>
              </a:extLst>
            </xdr:cNvPr>
            <xdr:cNvSpPr txBox="1"/>
          </xdr:nvSpPr>
          <xdr:spPr>
            <a:xfrm>
              <a:off x="5322275" y="329711"/>
              <a:ext cx="3415813" cy="415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r>
                <a:rPr lang="en-GB" sz="1100" b="0" i="0">
                  <a:latin typeface="Cambria Math" panose="02040503050406030204" pitchFamily="18" charset="0"/>
                </a:rPr>
                <a:t>𝐶_8 𝐻_18</a:t>
              </a:r>
              <a:r>
                <a:rPr lang="en-GB" sz="1100" b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+12.5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 𝑂_2+79/21 𝑁_2)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→</a:t>
              </a:r>
              <a:r>
                <a:rPr lang="en-GB">
                  <a:effectLst/>
                </a:rPr>
                <a:t> </a:t>
              </a:r>
              <a:r>
                <a:rPr lang="en-GB" sz="500">
                  <a:effectLst/>
                </a:rPr>
                <a:t>n1</a:t>
              </a:r>
              <a:r>
                <a:rPr lang="en-GB" sz="1100" i="0">
                  <a:effectLst/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𝐶𝑂〗_2+</a:t>
              </a:r>
              <a:r>
                <a:rPr lang="en-GB" sz="500">
                  <a:effectLst/>
                </a:rPr>
                <a:t>n2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𝐻_2 𝑂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n3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𝑂_2</a:t>
              </a:r>
              <a:r>
                <a:rPr lang="en-GB">
                  <a:effectLst/>
                </a:rPr>
                <a:t>+</a:t>
              </a:r>
              <a:r>
                <a:rPr lang="en-GB" sz="500">
                  <a:effectLst/>
                </a:rPr>
                <a:t>n4</a:t>
              </a:r>
              <a:r>
                <a:rPr lang="en-GB" sz="1100" b="0" i="0">
                  <a:effectLst/>
                  <a:latin typeface="Cambria Math" panose="02040503050406030204" pitchFamily="18" charset="0"/>
                </a:rPr>
                <a:t>𝑁_2</a:t>
              </a:r>
              <a:endParaRPr lang="en-GB">
                <a:effectLst/>
              </a:endParaRPr>
            </a:p>
            <a:p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161925</xdr:colOff>
      <xdr:row>6</xdr:row>
      <xdr:rowOff>19050</xdr:rowOff>
    </xdr:from>
    <xdr:ext cx="65" cy="172227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00000000-0008-0000-0C00-00005C000000}"/>
            </a:ext>
          </a:extLst>
        </xdr:cNvPr>
        <xdr:cNvSpPr txBox="1"/>
      </xdr:nvSpPr>
      <xdr:spPr>
        <a:xfrm>
          <a:off x="5038725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235194</xdr:colOff>
      <xdr:row>5</xdr:row>
      <xdr:rowOff>187569</xdr:rowOff>
    </xdr:from>
    <xdr:ext cx="65" cy="172227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0000000-0008-0000-0C00-00005D000000}"/>
            </a:ext>
          </a:extLst>
        </xdr:cNvPr>
        <xdr:cNvSpPr txBox="1"/>
      </xdr:nvSpPr>
      <xdr:spPr>
        <a:xfrm>
          <a:off x="6331194" y="1140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220541</xdr:colOff>
      <xdr:row>6</xdr:row>
      <xdr:rowOff>19050</xdr:rowOff>
    </xdr:from>
    <xdr:ext cx="65" cy="172227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00000000-0008-0000-0C00-00005E000000}"/>
            </a:ext>
          </a:extLst>
        </xdr:cNvPr>
        <xdr:cNvSpPr txBox="1"/>
      </xdr:nvSpPr>
      <xdr:spPr>
        <a:xfrm>
          <a:off x="7535741" y="11620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542192</xdr:colOff>
      <xdr:row>5</xdr:row>
      <xdr:rowOff>165588</xdr:rowOff>
    </xdr:from>
    <xdr:ext cx="996462" cy="172227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00000000-0008-0000-0C00-00005F000000}"/>
            </a:ext>
          </a:extLst>
        </xdr:cNvPr>
        <xdr:cNvSpPr txBox="1"/>
      </xdr:nvSpPr>
      <xdr:spPr>
        <a:xfrm>
          <a:off x="2370992" y="1118088"/>
          <a:ext cx="99646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359752</xdr:colOff>
      <xdr:row>13</xdr:row>
      <xdr:rowOff>180242</xdr:rowOff>
    </xdr:from>
    <xdr:ext cx="65" cy="172227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00000000-0008-0000-0C00-000060000000}"/>
            </a:ext>
          </a:extLst>
        </xdr:cNvPr>
        <xdr:cNvSpPr txBox="1"/>
      </xdr:nvSpPr>
      <xdr:spPr>
        <a:xfrm>
          <a:off x="969352" y="26567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183906</xdr:colOff>
      <xdr:row>14</xdr:row>
      <xdr:rowOff>4396</xdr:rowOff>
    </xdr:from>
    <xdr:ext cx="65" cy="172227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SpPr txBox="1"/>
      </xdr:nvSpPr>
      <xdr:spPr>
        <a:xfrm>
          <a:off x="2012706" y="267139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117231</xdr:colOff>
      <xdr:row>14</xdr:row>
      <xdr:rowOff>7327</xdr:rowOff>
    </xdr:from>
    <xdr:ext cx="445190" cy="176623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0000000-0008-0000-0C00-000062000000}"/>
            </a:ext>
          </a:extLst>
        </xdr:cNvPr>
        <xdr:cNvSpPr txBox="1"/>
      </xdr:nvSpPr>
      <xdr:spPr>
        <a:xfrm>
          <a:off x="2555631" y="2674327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176578</xdr:colOff>
      <xdr:row>13</xdr:row>
      <xdr:rowOff>187569</xdr:rowOff>
    </xdr:from>
    <xdr:ext cx="65" cy="172227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SpPr txBox="1"/>
      </xdr:nvSpPr>
      <xdr:spPr>
        <a:xfrm>
          <a:off x="3224578" y="266406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154599</xdr:colOff>
      <xdr:row>14</xdr:row>
      <xdr:rowOff>11723</xdr:rowOff>
    </xdr:from>
    <xdr:ext cx="65" cy="172227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00000000-0008-0000-0C00-000064000000}"/>
            </a:ext>
          </a:extLst>
        </xdr:cNvPr>
        <xdr:cNvSpPr txBox="1"/>
      </xdr:nvSpPr>
      <xdr:spPr>
        <a:xfrm>
          <a:off x="3812199" y="267872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117964</xdr:colOff>
      <xdr:row>4</xdr:row>
      <xdr:rowOff>99646</xdr:rowOff>
    </xdr:from>
    <xdr:ext cx="479170" cy="3157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1" name="TextBox 100">
              <a:extLst>
                <a:ext uri="{FF2B5EF4-FFF2-40B4-BE49-F238E27FC236}">
                  <a16:creationId xmlns:a16="http://schemas.microsoft.com/office/drawing/2014/main" id="{00000000-0008-0000-0C00-000065000000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𝑃𝑉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𝑅𝑇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𝑛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01" name="TextBox 100">
              <a:extLst>
                <a:ext uri="{FF2B5EF4-FFF2-40B4-BE49-F238E27FC236}">
                  <a16:creationId xmlns:a16="http://schemas.microsoft.com/office/drawing/2014/main" id="{8F3D275D-12EB-400C-8166-CDA77BA58A77}"/>
                </a:ext>
              </a:extLst>
            </xdr:cNvPr>
            <xdr:cNvSpPr txBox="1"/>
          </xdr:nvSpPr>
          <xdr:spPr>
            <a:xfrm>
              <a:off x="5604364" y="861646"/>
              <a:ext cx="479170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𝑃𝑉/𝑅𝑇=𝑛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323118</xdr:colOff>
      <xdr:row>15</xdr:row>
      <xdr:rowOff>180243</xdr:rowOff>
    </xdr:from>
    <xdr:ext cx="65" cy="172227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00000000-0008-0000-0C00-000066000000}"/>
            </a:ext>
          </a:extLst>
        </xdr:cNvPr>
        <xdr:cNvSpPr txBox="1"/>
      </xdr:nvSpPr>
      <xdr:spPr>
        <a:xfrm>
          <a:off x="323118" y="30377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7</xdr:col>
      <xdr:colOff>183173</xdr:colOff>
      <xdr:row>14</xdr:row>
      <xdr:rowOff>14654</xdr:rowOff>
    </xdr:from>
    <xdr:ext cx="65" cy="172227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SpPr txBox="1"/>
      </xdr:nvSpPr>
      <xdr:spPr>
        <a:xfrm>
          <a:off x="4450373" y="268165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175846</xdr:colOff>
      <xdr:row>14</xdr:row>
      <xdr:rowOff>7327</xdr:rowOff>
    </xdr:from>
    <xdr:ext cx="65" cy="172227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SpPr txBox="1"/>
      </xdr:nvSpPr>
      <xdr:spPr>
        <a:xfrm>
          <a:off x="5052646" y="267432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00000000-0008-0000-0C00-000069000000}"/>
            </a:ext>
          </a:extLst>
        </xdr:cNvPr>
        <xdr:cNvSpPr txBox="1"/>
      </xdr:nvSpPr>
      <xdr:spPr>
        <a:xfrm>
          <a:off x="1219200" y="59436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31</xdr:row>
      <xdr:rowOff>0</xdr:rowOff>
    </xdr:from>
    <xdr:ext cx="445190" cy="176623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00000000-0008-0000-0C00-00006A000000}"/>
            </a:ext>
          </a:extLst>
        </xdr:cNvPr>
        <xdr:cNvSpPr txBox="1"/>
      </xdr:nvSpPr>
      <xdr:spPr>
        <a:xfrm>
          <a:off x="18288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31</xdr:row>
      <xdr:rowOff>0</xdr:rowOff>
    </xdr:from>
    <xdr:ext cx="445190" cy="172227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0000000-0008-0000-0C00-00006B000000}"/>
            </a:ext>
          </a:extLst>
        </xdr:cNvPr>
        <xdr:cNvSpPr txBox="1"/>
      </xdr:nvSpPr>
      <xdr:spPr>
        <a:xfrm>
          <a:off x="2436934" y="594360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31</xdr:row>
      <xdr:rowOff>0</xdr:rowOff>
    </xdr:from>
    <xdr:ext cx="445190" cy="176623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00000000-0008-0000-0C00-00006C000000}"/>
            </a:ext>
          </a:extLst>
        </xdr:cNvPr>
        <xdr:cNvSpPr txBox="1"/>
      </xdr:nvSpPr>
      <xdr:spPr>
        <a:xfrm>
          <a:off x="3048000" y="594360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0</xdr:colOff>
      <xdr:row>43</xdr:row>
      <xdr:rowOff>0</xdr:rowOff>
    </xdr:from>
    <xdr:ext cx="445190" cy="176623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0000000-0008-0000-0C00-00006D000000}"/>
            </a:ext>
          </a:extLst>
        </xdr:cNvPr>
        <xdr:cNvSpPr txBox="1"/>
      </xdr:nvSpPr>
      <xdr:spPr>
        <a:xfrm>
          <a:off x="1828800" y="8286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3</xdr:col>
      <xdr:colOff>608134</xdr:colOff>
      <xdr:row>43</xdr:row>
      <xdr:rowOff>0</xdr:rowOff>
    </xdr:from>
    <xdr:ext cx="445190" cy="172227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00000000-0008-0000-0C00-00006E000000}"/>
            </a:ext>
          </a:extLst>
        </xdr:cNvPr>
        <xdr:cNvSpPr txBox="1"/>
      </xdr:nvSpPr>
      <xdr:spPr>
        <a:xfrm>
          <a:off x="2436934" y="8286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0</xdr:colOff>
      <xdr:row>43</xdr:row>
      <xdr:rowOff>0</xdr:rowOff>
    </xdr:from>
    <xdr:ext cx="445190" cy="176623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00000000-0008-0000-0C00-00006F000000}"/>
            </a:ext>
          </a:extLst>
        </xdr:cNvPr>
        <xdr:cNvSpPr txBox="1"/>
      </xdr:nvSpPr>
      <xdr:spPr>
        <a:xfrm>
          <a:off x="3048000" y="8286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0</xdr:colOff>
      <xdr:row>43</xdr:row>
      <xdr:rowOff>0</xdr:rowOff>
    </xdr:from>
    <xdr:ext cx="65" cy="172227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00000000-0008-0000-0C00-000070000000}"/>
            </a:ext>
          </a:extLst>
        </xdr:cNvPr>
        <xdr:cNvSpPr txBox="1"/>
      </xdr:nvSpPr>
      <xdr:spPr>
        <a:xfrm>
          <a:off x="5486400" y="828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0</xdr:colOff>
      <xdr:row>43</xdr:row>
      <xdr:rowOff>0</xdr:rowOff>
    </xdr:from>
    <xdr:ext cx="445190" cy="172227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00000000-0008-0000-0C00-000071000000}"/>
            </a:ext>
          </a:extLst>
        </xdr:cNvPr>
        <xdr:cNvSpPr txBox="1"/>
      </xdr:nvSpPr>
      <xdr:spPr>
        <a:xfrm>
          <a:off x="6096000" y="8286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608134</xdr:colOff>
      <xdr:row>43</xdr:row>
      <xdr:rowOff>0</xdr:rowOff>
    </xdr:from>
    <xdr:ext cx="445190" cy="172227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00000000-0008-0000-0C00-000072000000}"/>
            </a:ext>
          </a:extLst>
        </xdr:cNvPr>
        <xdr:cNvSpPr txBox="1"/>
      </xdr:nvSpPr>
      <xdr:spPr>
        <a:xfrm>
          <a:off x="6704134" y="8286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12</xdr:col>
      <xdr:colOff>0</xdr:colOff>
      <xdr:row>43</xdr:row>
      <xdr:rowOff>0</xdr:rowOff>
    </xdr:from>
    <xdr:ext cx="445190" cy="176623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00000000-0008-0000-0C00-000073000000}"/>
            </a:ext>
          </a:extLst>
        </xdr:cNvPr>
        <xdr:cNvSpPr txBox="1"/>
      </xdr:nvSpPr>
      <xdr:spPr>
        <a:xfrm>
          <a:off x="7315200" y="8286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0</xdr:colOff>
      <xdr:row>43</xdr:row>
      <xdr:rowOff>0</xdr:rowOff>
    </xdr:from>
    <xdr:ext cx="65" cy="172227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0000000-0008-0000-0C00-000074000000}"/>
            </a:ext>
          </a:extLst>
        </xdr:cNvPr>
        <xdr:cNvSpPr txBox="1"/>
      </xdr:nvSpPr>
      <xdr:spPr>
        <a:xfrm>
          <a:off x="9753600" y="828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0</xdr:colOff>
      <xdr:row>43</xdr:row>
      <xdr:rowOff>0</xdr:rowOff>
    </xdr:from>
    <xdr:ext cx="392206" cy="172227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00000000-0008-0000-0C00-000075000000}"/>
            </a:ext>
          </a:extLst>
        </xdr:cNvPr>
        <xdr:cNvSpPr txBox="1"/>
      </xdr:nvSpPr>
      <xdr:spPr>
        <a:xfrm>
          <a:off x="10363200" y="8286750"/>
          <a:ext cx="392206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17</xdr:col>
      <xdr:colOff>608134</xdr:colOff>
      <xdr:row>43</xdr:row>
      <xdr:rowOff>0</xdr:rowOff>
    </xdr:from>
    <xdr:ext cx="445190" cy="172227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00000000-0008-0000-0C00-000076000000}"/>
            </a:ext>
          </a:extLst>
        </xdr:cNvPr>
        <xdr:cNvSpPr txBox="1"/>
      </xdr:nvSpPr>
      <xdr:spPr>
        <a:xfrm>
          <a:off x="10971334" y="8286750"/>
          <a:ext cx="445190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19</xdr:col>
      <xdr:colOff>0</xdr:colOff>
      <xdr:row>43</xdr:row>
      <xdr:rowOff>0</xdr:rowOff>
    </xdr:from>
    <xdr:ext cx="445190" cy="176623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00000000-0008-0000-0C00-000077000000}"/>
            </a:ext>
          </a:extLst>
        </xdr:cNvPr>
        <xdr:cNvSpPr txBox="1"/>
      </xdr:nvSpPr>
      <xdr:spPr>
        <a:xfrm>
          <a:off x="11582400" y="8286750"/>
          <a:ext cx="445190" cy="1766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22</xdr:col>
      <xdr:colOff>89646</xdr:colOff>
      <xdr:row>13</xdr:row>
      <xdr:rowOff>67236</xdr:rowOff>
    </xdr:from>
    <xdr:to>
      <xdr:col>31</xdr:col>
      <xdr:colOff>515471</xdr:colOff>
      <xdr:row>33</xdr:row>
      <xdr:rowOff>188260</xdr:rowOff>
    </xdr:to>
    <xdr:graphicFrame macro="">
      <xdr:nvGraphicFramePr>
        <xdr:cNvPr id="120" name="Chart 119">
          <a:extLst>
            <a:ext uri="{FF2B5EF4-FFF2-40B4-BE49-F238E27FC236}">
              <a16:creationId xmlns:a16="http://schemas.microsoft.com/office/drawing/2014/main" id="{00000000-0008-0000-0C00-00007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359752</xdr:colOff>
      <xdr:row>15</xdr:row>
      <xdr:rowOff>180242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1" name="TextBox 120">
              <a:extLst>
                <a:ext uri="{FF2B5EF4-FFF2-40B4-BE49-F238E27FC236}">
                  <a16:creationId xmlns:a16="http://schemas.microsoft.com/office/drawing/2014/main" id="{00000000-0008-0000-0C00-000079000000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21" name="TextBox 120">
              <a:extLst>
                <a:ext uri="{FF2B5EF4-FFF2-40B4-BE49-F238E27FC236}">
                  <a16:creationId xmlns:a16="http://schemas.microsoft.com/office/drawing/2014/main" id="{D1DB3E9D-CC0D-423F-96A2-82842C4F887E}"/>
                </a:ext>
              </a:extLst>
            </xdr:cNvPr>
            <xdr:cNvSpPr txBox="1"/>
          </xdr:nvSpPr>
          <xdr:spPr>
            <a:xfrm>
              <a:off x="359752" y="3037742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</xdr:col>
      <xdr:colOff>183906</xdr:colOff>
      <xdr:row>16</xdr:row>
      <xdr:rowOff>4396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2" name="TextBox 121">
              <a:extLst>
                <a:ext uri="{FF2B5EF4-FFF2-40B4-BE49-F238E27FC236}">
                  <a16:creationId xmlns:a16="http://schemas.microsoft.com/office/drawing/2014/main" id="{00000000-0008-0000-0C00-00007A000000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22" name="TextBox 121">
              <a:extLst>
                <a:ext uri="{FF2B5EF4-FFF2-40B4-BE49-F238E27FC236}">
                  <a16:creationId xmlns:a16="http://schemas.microsoft.com/office/drawing/2014/main" id="{6AA5D99E-0EA4-46F4-8063-37662B56E781}"/>
                </a:ext>
              </a:extLst>
            </xdr:cNvPr>
            <xdr:cNvSpPr txBox="1"/>
          </xdr:nvSpPr>
          <xdr:spPr>
            <a:xfrm>
              <a:off x="1403106" y="3052396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117231</xdr:colOff>
      <xdr:row>16</xdr:row>
      <xdr:rowOff>7327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3" name="TextBox 122">
              <a:extLst>
                <a:ext uri="{FF2B5EF4-FFF2-40B4-BE49-F238E27FC236}">
                  <a16:creationId xmlns:a16="http://schemas.microsoft.com/office/drawing/2014/main" id="{00000000-0008-0000-0C00-00007B000000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23" name="TextBox 122">
              <a:extLst>
                <a:ext uri="{FF2B5EF4-FFF2-40B4-BE49-F238E27FC236}">
                  <a16:creationId xmlns:a16="http://schemas.microsoft.com/office/drawing/2014/main" id="{90B59C80-BCD4-4E79-B307-5E28A9F5743D}"/>
                </a:ext>
              </a:extLst>
            </xdr:cNvPr>
            <xdr:cNvSpPr txBox="1"/>
          </xdr:nvSpPr>
          <xdr:spPr>
            <a:xfrm>
              <a:off x="1946031" y="3055327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176578</xdr:colOff>
      <xdr:row>15</xdr:row>
      <xdr:rowOff>187569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4" name="TextBox 123">
              <a:extLst>
                <a:ext uri="{FF2B5EF4-FFF2-40B4-BE49-F238E27FC236}">
                  <a16:creationId xmlns:a16="http://schemas.microsoft.com/office/drawing/2014/main" id="{00000000-0008-0000-0C00-00007C000000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24" name="TextBox 123">
              <a:extLst>
                <a:ext uri="{FF2B5EF4-FFF2-40B4-BE49-F238E27FC236}">
                  <a16:creationId xmlns:a16="http://schemas.microsoft.com/office/drawing/2014/main" id="{B68C5F57-2164-49F3-9E56-833D876A8279}"/>
                </a:ext>
              </a:extLst>
            </xdr:cNvPr>
            <xdr:cNvSpPr txBox="1"/>
          </xdr:nvSpPr>
          <xdr:spPr>
            <a:xfrm>
              <a:off x="2614978" y="3045069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154599</xdr:colOff>
      <xdr:row>16</xdr:row>
      <xdr:rowOff>11723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5" name="TextBox 124">
              <a:extLst>
                <a:ext uri="{FF2B5EF4-FFF2-40B4-BE49-F238E27FC236}">
                  <a16:creationId xmlns:a16="http://schemas.microsoft.com/office/drawing/2014/main" id="{00000000-0008-0000-0C00-00007D000000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25" name="TextBox 124">
              <a:extLst>
                <a:ext uri="{FF2B5EF4-FFF2-40B4-BE49-F238E27FC236}">
                  <a16:creationId xmlns:a16="http://schemas.microsoft.com/office/drawing/2014/main" id="{3B9BC5DA-ED7E-43CC-9C3E-217972BD9389}"/>
                </a:ext>
              </a:extLst>
            </xdr:cNvPr>
            <xdr:cNvSpPr txBox="1"/>
          </xdr:nvSpPr>
          <xdr:spPr>
            <a:xfrm>
              <a:off x="3202599" y="3059723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228730</xdr:colOff>
      <xdr:row>15</xdr:row>
      <xdr:rowOff>150072</xdr:rowOff>
    </xdr:from>
    <xdr:ext cx="2768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6" name="TextBox 125">
              <a:extLst>
                <a:ext uri="{FF2B5EF4-FFF2-40B4-BE49-F238E27FC236}">
                  <a16:creationId xmlns:a16="http://schemas.microsoft.com/office/drawing/2014/main" id="{00000000-0008-0000-0C00-00007E000000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26" name="TextBox 125">
              <a:extLst>
                <a:ext uri="{FF2B5EF4-FFF2-40B4-BE49-F238E27FC236}">
                  <a16:creationId xmlns:a16="http://schemas.microsoft.com/office/drawing/2014/main" id="{6AFF1C17-C23E-49C6-B90B-0CD362FC9B4A}"/>
                </a:ext>
              </a:extLst>
            </xdr:cNvPr>
            <xdr:cNvSpPr txBox="1"/>
          </xdr:nvSpPr>
          <xdr:spPr>
            <a:xfrm>
              <a:off x="6324730" y="3007572"/>
              <a:ext cx="2768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𝐶𝑂_2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330143</xdr:colOff>
      <xdr:row>15</xdr:row>
      <xdr:rowOff>175415</xdr:rowOff>
    </xdr:from>
    <xdr:ext cx="445190" cy="17662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7" name="TextBox 126">
              <a:extLst>
                <a:ext uri="{FF2B5EF4-FFF2-40B4-BE49-F238E27FC236}">
                  <a16:creationId xmlns:a16="http://schemas.microsoft.com/office/drawing/2014/main" id="{00000000-0008-0000-0C00-00007F000000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27" name="TextBox 126">
              <a:extLst>
                <a:ext uri="{FF2B5EF4-FFF2-40B4-BE49-F238E27FC236}">
                  <a16:creationId xmlns:a16="http://schemas.microsoft.com/office/drawing/2014/main" id="{B4B2ECFC-B413-4360-AF9D-B5D6CE98F5CB}"/>
                </a:ext>
              </a:extLst>
            </xdr:cNvPr>
            <xdr:cNvSpPr txBox="1"/>
          </xdr:nvSpPr>
          <xdr:spPr>
            <a:xfrm>
              <a:off x="7645343" y="3032915"/>
              <a:ext cx="445190" cy="1766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14</xdr:col>
      <xdr:colOff>333460</xdr:colOff>
      <xdr:row>15</xdr:row>
      <xdr:rowOff>153951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8" name="TextBox 127">
              <a:extLst>
                <a:ext uri="{FF2B5EF4-FFF2-40B4-BE49-F238E27FC236}">
                  <a16:creationId xmlns:a16="http://schemas.microsoft.com/office/drawing/2014/main" id="{00000000-0008-0000-0C00-000080000000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28" name="TextBox 127">
              <a:extLst>
                <a:ext uri="{FF2B5EF4-FFF2-40B4-BE49-F238E27FC236}">
                  <a16:creationId xmlns:a16="http://schemas.microsoft.com/office/drawing/2014/main" id="{4018B72C-3F17-487C-AE6B-E8B8FDABE1FD}"/>
                </a:ext>
              </a:extLst>
            </xdr:cNvPr>
            <xdr:cNvSpPr txBox="1"/>
          </xdr:nvSpPr>
          <xdr:spPr>
            <a:xfrm>
              <a:off x="8867860" y="3011451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266657</xdr:colOff>
      <xdr:row>15</xdr:row>
      <xdr:rowOff>157399</xdr:rowOff>
    </xdr:from>
    <xdr:ext cx="1888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9" name="TextBox 128">
              <a:extLst>
                <a:ext uri="{FF2B5EF4-FFF2-40B4-BE49-F238E27FC236}">
                  <a16:creationId xmlns:a16="http://schemas.microsoft.com/office/drawing/2014/main" id="{00000000-0008-0000-0C00-000081000000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29" name="TextBox 128">
              <a:extLst>
                <a:ext uri="{FF2B5EF4-FFF2-40B4-BE49-F238E27FC236}">
                  <a16:creationId xmlns:a16="http://schemas.microsoft.com/office/drawing/2014/main" id="{E7355BB1-40B9-4438-9366-ABEE21317F97}"/>
                </a:ext>
              </a:extLst>
            </xdr:cNvPr>
            <xdr:cNvSpPr txBox="1"/>
          </xdr:nvSpPr>
          <xdr:spPr>
            <a:xfrm>
              <a:off x="10020257" y="3014899"/>
              <a:ext cx="1888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0</xdr:col>
      <xdr:colOff>390525</xdr:colOff>
      <xdr:row>36</xdr:row>
      <xdr:rowOff>33337</xdr:rowOff>
    </xdr:from>
    <xdr:ext cx="16421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0" name="TextBox 129">
              <a:extLst>
                <a:ext uri="{FF2B5EF4-FFF2-40B4-BE49-F238E27FC236}">
                  <a16:creationId xmlns:a16="http://schemas.microsoft.com/office/drawing/2014/main" id="{00000000-0008-0000-0C00-000082000000}"/>
                </a:ext>
              </a:extLst>
            </xdr:cNvPr>
            <xdr:cNvSpPr txBox="1"/>
          </xdr:nvSpPr>
          <xdr:spPr>
            <a:xfrm>
              <a:off x="390525" y="6958012"/>
              <a:ext cx="16421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𝜃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°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0" name="TextBox 129">
              <a:extLst>
                <a:ext uri="{FF2B5EF4-FFF2-40B4-BE49-F238E27FC236}">
                  <a16:creationId xmlns:a16="http://schemas.microsoft.com/office/drawing/2014/main" id="{9A409B37-B21D-4602-A7B5-C7110170A34D}"/>
                </a:ext>
              </a:extLst>
            </xdr:cNvPr>
            <xdr:cNvSpPr txBox="1"/>
          </xdr:nvSpPr>
          <xdr:spPr>
            <a:xfrm>
              <a:off x="390525" y="6958012"/>
              <a:ext cx="16421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𝜃°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276225</xdr:colOff>
      <xdr:row>34</xdr:row>
      <xdr:rowOff>185737</xdr:rowOff>
    </xdr:from>
    <xdr:ext cx="13042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1" name="TextBox 130">
              <a:extLst>
                <a:ext uri="{FF2B5EF4-FFF2-40B4-BE49-F238E27FC236}">
                  <a16:creationId xmlns:a16="http://schemas.microsoft.com/office/drawing/2014/main" id="{00000000-0008-0000-0C00-000083000000}"/>
                </a:ext>
              </a:extLst>
            </xdr:cNvPr>
            <xdr:cNvSpPr txBox="1"/>
          </xdr:nvSpPr>
          <xdr:spPr>
            <a:xfrm>
              <a:off x="885825" y="6700837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𝜑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1" name="TextBox 130">
              <a:extLst>
                <a:ext uri="{FF2B5EF4-FFF2-40B4-BE49-F238E27FC236}">
                  <a16:creationId xmlns:a16="http://schemas.microsoft.com/office/drawing/2014/main" id="{B8C11CCF-E2E6-4F71-B493-47F66F1A0109}"/>
                </a:ext>
              </a:extLst>
            </xdr:cNvPr>
            <xdr:cNvSpPr txBox="1"/>
          </xdr:nvSpPr>
          <xdr:spPr>
            <a:xfrm>
              <a:off x="885825" y="6700837"/>
              <a:ext cx="13042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𝜑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323118</xdr:colOff>
      <xdr:row>15</xdr:row>
      <xdr:rowOff>180243</xdr:rowOff>
    </xdr:from>
    <xdr:ext cx="12073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2" name="TextBox 131">
              <a:extLst>
                <a:ext uri="{FF2B5EF4-FFF2-40B4-BE49-F238E27FC236}">
                  <a16:creationId xmlns:a16="http://schemas.microsoft.com/office/drawing/2014/main" id="{00000000-0008-0000-0C00-000084000000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𝛼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2" name="TextBox 131">
              <a:extLst>
                <a:ext uri="{FF2B5EF4-FFF2-40B4-BE49-F238E27FC236}">
                  <a16:creationId xmlns:a16="http://schemas.microsoft.com/office/drawing/2014/main" id="{51D14DB4-F0A4-404A-84F3-FB768AACE516}"/>
                </a:ext>
              </a:extLst>
            </xdr:cNvPr>
            <xdr:cNvSpPr txBox="1"/>
          </xdr:nvSpPr>
          <xdr:spPr>
            <a:xfrm>
              <a:off x="5199918" y="3037743"/>
              <a:ext cx="12073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𝛼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183173</xdr:colOff>
      <xdr:row>16</xdr:row>
      <xdr:rowOff>14654</xdr:rowOff>
    </xdr:from>
    <xdr:ext cx="28520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3" name="TextBox 132">
              <a:extLst>
                <a:ext uri="{FF2B5EF4-FFF2-40B4-BE49-F238E27FC236}">
                  <a16:creationId xmlns:a16="http://schemas.microsoft.com/office/drawing/2014/main" id="{00000000-0008-0000-0C00-000085000000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3" name="TextBox 132">
              <a:extLst>
                <a:ext uri="{FF2B5EF4-FFF2-40B4-BE49-F238E27FC236}">
                  <a16:creationId xmlns:a16="http://schemas.microsoft.com/office/drawing/2014/main" id="{3DE4C50D-6FA8-4FC8-8E86-40F63BE53534}"/>
                </a:ext>
              </a:extLst>
            </xdr:cNvPr>
            <xdr:cNvSpPr txBox="1"/>
          </xdr:nvSpPr>
          <xdr:spPr>
            <a:xfrm>
              <a:off x="3840773" y="3062654"/>
              <a:ext cx="28520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[𝑂〗_2]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175846</xdr:colOff>
      <xdr:row>16</xdr:row>
      <xdr:rowOff>7327</xdr:rowOff>
    </xdr:from>
    <xdr:ext cx="287579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4" name="TextBox 133">
              <a:extLst>
                <a:ext uri="{FF2B5EF4-FFF2-40B4-BE49-F238E27FC236}">
                  <a16:creationId xmlns:a16="http://schemas.microsoft.com/office/drawing/2014/main" id="{00000000-0008-0000-0C00-000086000000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[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]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4" name="TextBox 133">
              <a:extLst>
                <a:ext uri="{FF2B5EF4-FFF2-40B4-BE49-F238E27FC236}">
                  <a16:creationId xmlns:a16="http://schemas.microsoft.com/office/drawing/2014/main" id="{A9266867-B0D6-49F5-AA40-98CA5CFE1170}"/>
                </a:ext>
              </a:extLst>
            </xdr:cNvPr>
            <xdr:cNvSpPr txBox="1"/>
          </xdr:nvSpPr>
          <xdr:spPr>
            <a:xfrm>
              <a:off x="4443046" y="3055327"/>
              <a:ext cx="28757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[𝑁〗_2]</a:t>
              </a:r>
              <a:endParaRPr lang="en-GB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8E741-6616-4196-9081-C9B975561C21}">
  <sheetPr codeName="Sheet12"/>
  <dimension ref="A1:AR320"/>
  <sheetViews>
    <sheetView tabSelected="1" workbookViewId="0">
      <selection activeCell="H28" sqref="H28"/>
    </sheetView>
  </sheetViews>
  <sheetFormatPr defaultRowHeight="15" x14ac:dyDescent="0.25"/>
  <cols>
    <col min="3" max="3" width="16.7109375" customWidth="1"/>
    <col min="6" max="6" width="11.28515625" customWidth="1"/>
  </cols>
  <sheetData>
    <row r="1" spans="1:44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</row>
    <row r="2" spans="1:44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</row>
    <row r="3" spans="1:44" ht="15.75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5" t="s">
        <v>46</v>
      </c>
      <c r="W3" s="35" t="s">
        <v>48</v>
      </c>
      <c r="X3" s="35"/>
      <c r="Y3" s="35" t="s">
        <v>1</v>
      </c>
      <c r="Z3" s="35" t="s">
        <v>2</v>
      </c>
      <c r="AA3" s="35" t="s">
        <v>50</v>
      </c>
      <c r="AB3" s="35" t="s">
        <v>63</v>
      </c>
      <c r="AC3" s="35"/>
      <c r="AD3" s="35"/>
      <c r="AE3" s="35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ht="16.5" thickTop="1" thickBot="1" x14ac:dyDescent="0.3">
      <c r="A4" s="3"/>
      <c r="B4" s="40" t="s">
        <v>44</v>
      </c>
      <c r="C4" s="41"/>
      <c r="D4" s="36"/>
      <c r="E4" s="3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5" t="s">
        <v>51</v>
      </c>
      <c r="W4" s="35" t="s">
        <v>56</v>
      </c>
      <c r="X4" s="35">
        <v>104.7</v>
      </c>
      <c r="Y4" s="35">
        <v>3</v>
      </c>
      <c r="Z4" s="35">
        <v>8</v>
      </c>
      <c r="AA4" s="35">
        <v>0</v>
      </c>
      <c r="AB4" s="35">
        <f>$F$17+($F$18/2)</f>
        <v>12.5</v>
      </c>
      <c r="AC4" s="35"/>
      <c r="AD4" s="35"/>
      <c r="AE4" s="35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</row>
    <row r="5" spans="1:44" ht="16.5" thickTop="1" thickBo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5" t="s">
        <v>52</v>
      </c>
      <c r="W5" s="35" t="s">
        <v>57</v>
      </c>
      <c r="X5" s="35">
        <v>224.2</v>
      </c>
      <c r="Y5" s="35">
        <v>7</v>
      </c>
      <c r="Z5" s="35">
        <v>16</v>
      </c>
      <c r="AA5" s="35">
        <v>0</v>
      </c>
      <c r="AB5" s="35">
        <f>$F$17+($F$18/2)</f>
        <v>12.5</v>
      </c>
      <c r="AC5" s="35"/>
      <c r="AD5" s="35"/>
      <c r="AE5" s="35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</row>
    <row r="6" spans="1:44" ht="16.5" thickTop="1" thickBot="1" x14ac:dyDescent="0.3">
      <c r="A6" s="3"/>
      <c r="B6" s="40" t="s">
        <v>47</v>
      </c>
      <c r="C6" s="41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5" t="s">
        <v>72</v>
      </c>
      <c r="W6" s="35" t="s">
        <v>58</v>
      </c>
      <c r="X6" s="35">
        <v>259.2</v>
      </c>
      <c r="Y6" s="35">
        <v>8</v>
      </c>
      <c r="Z6" s="35">
        <v>18</v>
      </c>
      <c r="AA6" s="35">
        <v>0</v>
      </c>
      <c r="AB6" s="35">
        <f>$F$17+($F$18/2)</f>
        <v>12.5</v>
      </c>
      <c r="AC6" s="35"/>
      <c r="AD6" s="35"/>
      <c r="AE6" s="35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</row>
    <row r="7" spans="1:44" ht="16.5" thickTop="1" thickBot="1" x14ac:dyDescent="0.3">
      <c r="A7" s="3"/>
      <c r="B7" s="46" t="s">
        <v>66</v>
      </c>
      <c r="C7" s="47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5" t="s">
        <v>53</v>
      </c>
      <c r="W7" s="35" t="s">
        <v>59</v>
      </c>
      <c r="X7" s="35">
        <v>274.7</v>
      </c>
      <c r="Y7" s="35">
        <v>9</v>
      </c>
      <c r="Z7" s="35">
        <v>20</v>
      </c>
      <c r="AA7" s="35">
        <v>0</v>
      </c>
      <c r="AB7" s="35">
        <f>$F$17+($F$18/2)</f>
        <v>12.5</v>
      </c>
      <c r="AC7" s="35"/>
      <c r="AD7" s="35"/>
      <c r="AE7" s="35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</row>
    <row r="8" spans="1:44" ht="16.5" thickTop="1" thickBot="1" x14ac:dyDescent="0.3">
      <c r="A8" s="3"/>
      <c r="B8" s="39" t="s">
        <v>46</v>
      </c>
      <c r="C8" s="29" t="s">
        <v>72</v>
      </c>
      <c r="D8" s="3"/>
      <c r="E8" s="40" t="s">
        <v>62</v>
      </c>
      <c r="F8" s="41"/>
      <c r="G8" s="3"/>
      <c r="H8" s="38" t="s">
        <v>68</v>
      </c>
      <c r="I8" s="3">
        <f>((G24+$G$22)-$C$10)/$C$24</f>
        <v>44.33958960711535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5" t="s">
        <v>54</v>
      </c>
      <c r="W8" s="35" t="s">
        <v>60</v>
      </c>
      <c r="X8" s="35">
        <v>235.1</v>
      </c>
      <c r="Y8" s="35">
        <v>2</v>
      </c>
      <c r="Z8" s="35">
        <v>6</v>
      </c>
      <c r="AA8" s="35">
        <v>1</v>
      </c>
      <c r="AB8" s="35">
        <f>(($F$17*2)+($F$18-1))/2</f>
        <v>12</v>
      </c>
      <c r="AC8" s="35"/>
      <c r="AD8" s="35"/>
      <c r="AE8" s="35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</row>
    <row r="9" spans="1:44" ht="16.5" thickTop="1" thickBot="1" x14ac:dyDescent="0.3">
      <c r="A9" s="3"/>
      <c r="B9" s="38" t="s">
        <v>48</v>
      </c>
      <c r="C9" s="29" t="str">
        <f>IF($C$8=$V$4,W$4,IF($C$8=V5,W$5,IF($C$8=$V$6,W$6,IF($C$8=$V$7,W$7,IF($C$8=$V$8,W$8,IF($C$8=$V$9,W$9))))))</f>
        <v>C8H18</v>
      </c>
      <c r="D9" s="3"/>
      <c r="E9" s="38" t="s">
        <v>1</v>
      </c>
      <c r="F9" s="3">
        <v>12.010999999999999</v>
      </c>
      <c r="G9" s="3"/>
      <c r="H9" s="38" t="s">
        <v>69</v>
      </c>
      <c r="I9" s="3">
        <f>((G23+$G$22)-$C$10)/$C$24</f>
        <v>47.80621892289377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5" t="s">
        <v>55</v>
      </c>
      <c r="W9" s="35" t="s">
        <v>61</v>
      </c>
      <c r="X9" s="35">
        <v>201.5</v>
      </c>
      <c r="Y9" s="35">
        <v>1</v>
      </c>
      <c r="Z9" s="35">
        <v>4</v>
      </c>
      <c r="AA9" s="35">
        <v>1</v>
      </c>
      <c r="AB9" s="35">
        <f>(($F$17*2)+($F$18-1))/2</f>
        <v>12</v>
      </c>
      <c r="AC9" s="35"/>
      <c r="AD9" s="35"/>
      <c r="AE9" s="35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</row>
    <row r="10" spans="1:44" ht="16.5" thickTop="1" thickBot="1" x14ac:dyDescent="0.3">
      <c r="A10" s="3"/>
      <c r="B10" s="38" t="s">
        <v>49</v>
      </c>
      <c r="C10" s="29">
        <f>IF($C$8=$V$4,X$4,IF($C$8=$V$5,X$5,IF($C$8=$V$6,X$6,IF(C8=$V$7,X$7,IF($C$8=$V$8,X$8,IF($C$8=$V$9,X$9))))))</f>
        <v>259.2</v>
      </c>
      <c r="D10" s="3"/>
      <c r="E10" s="38" t="s">
        <v>2</v>
      </c>
      <c r="F10" s="3">
        <v>1.008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</row>
    <row r="11" spans="1:44" ht="16.5" thickTop="1" thickBot="1" x14ac:dyDescent="0.3">
      <c r="A11" s="3"/>
      <c r="B11" s="26"/>
      <c r="C11" s="29"/>
      <c r="D11" s="3"/>
      <c r="E11" s="38" t="s">
        <v>50</v>
      </c>
      <c r="F11" s="3">
        <v>15.999000000000001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1:44" ht="16.5" thickTop="1" thickBot="1" x14ac:dyDescent="0.3">
      <c r="A12" s="3"/>
      <c r="B12" s="38" t="s">
        <v>1</v>
      </c>
      <c r="C12" s="29">
        <f>IF($C$8=$V$4,Y$4,IF($C$8=$V$5,Y$5,IF($C$8=$V$6,Y$6,IF(C8=$V$7,Y$7,IF($C$8=$V$8,Y$8,IF($C$8=$V$9,Y$9))))))</f>
        <v>8</v>
      </c>
      <c r="D12" s="3"/>
      <c r="E12" s="38" t="s">
        <v>4</v>
      </c>
      <c r="F12" s="3">
        <v>14.007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</row>
    <row r="13" spans="1:44" ht="16.5" thickTop="1" thickBot="1" x14ac:dyDescent="0.3">
      <c r="A13" s="3"/>
      <c r="B13" s="38" t="s">
        <v>2</v>
      </c>
      <c r="C13" s="29">
        <f>IF($C$8=$V$4,Z$4,IF($C$8=$V$5,Z$5,IF($C$8=$V$6,Z$6,IF(C8=$V$7,Z$7,IF($C$8=$V$8,Z$8,IF($C$8=$V$9,Z$9))))))</f>
        <v>18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1:44" ht="16.5" thickTop="1" thickBot="1" x14ac:dyDescent="0.3">
      <c r="A14" s="3"/>
      <c r="B14" s="38" t="s">
        <v>50</v>
      </c>
      <c r="C14" s="29">
        <f>IF($C$8=$V$4,AA$4,IF($C$8=$V$5,AA$5,IF($C$8=$V$6,AA$6,IF(C8=$V$7,AA$7,IF($C$8=$V$8,AA$8,IF($C$8=$V$9,AA$9))))))</f>
        <v>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4" ht="16.5" thickTop="1" thickBo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1:44" ht="16.5" thickTop="1" thickBot="1" x14ac:dyDescent="0.3">
      <c r="A16" s="3"/>
      <c r="B16" s="40" t="s">
        <v>71</v>
      </c>
      <c r="C16" s="41"/>
      <c r="D16" s="3"/>
      <c r="E16" s="34" t="s">
        <v>63</v>
      </c>
      <c r="F16" s="29">
        <f>IF($C$8=$V$4,AB$4,IF($C$8=V5,AB$5,IF($C$8=$V$6,AB$6,IF($C$8=$V$7,AB$7,IF($C$8=$V$8,AB8,IF($C$8=$V$9,AB$9))))))</f>
        <v>12.5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</row>
    <row r="17" spans="1:44" ht="16.5" thickTop="1" thickBot="1" x14ac:dyDescent="0.3">
      <c r="A17" s="3"/>
      <c r="B17" s="39"/>
      <c r="C17" s="22">
        <v>0.21</v>
      </c>
      <c r="D17" s="3"/>
      <c r="E17" s="34"/>
      <c r="F17" s="29">
        <f>$C$12</f>
        <v>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</row>
    <row r="18" spans="1:44" ht="16.5" thickTop="1" thickBot="1" x14ac:dyDescent="0.3">
      <c r="A18" s="3"/>
      <c r="B18" s="38"/>
      <c r="C18" s="22">
        <v>0.79</v>
      </c>
      <c r="D18" s="3"/>
      <c r="E18" s="34"/>
      <c r="F18" s="29">
        <f>$C$13/2</f>
        <v>9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</row>
    <row r="19" spans="1:44" ht="16.5" thickTop="1" thickBot="1" x14ac:dyDescent="0.3">
      <c r="A19" s="3"/>
      <c r="B19" s="34" t="s">
        <v>45</v>
      </c>
      <c r="C19" s="37">
        <f>C18/C17</f>
        <v>3.7619047619047623</v>
      </c>
      <c r="D19" s="3"/>
      <c r="E19" s="34"/>
      <c r="F19" s="29">
        <f>$C$19*F16</f>
        <v>47.023809523809526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</row>
    <row r="20" spans="1:44" ht="16.5" thickTop="1" thickBo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</row>
    <row r="21" spans="1:44" ht="16.5" thickTop="1" thickBot="1" x14ac:dyDescent="0.3">
      <c r="A21" s="3"/>
      <c r="B21" s="44" t="s">
        <v>64</v>
      </c>
      <c r="C21" s="45"/>
      <c r="D21" s="3"/>
      <c r="E21" s="38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</row>
    <row r="22" spans="1:44" ht="16.5" thickTop="1" thickBot="1" x14ac:dyDescent="0.3">
      <c r="A22" s="3"/>
      <c r="B22" s="3"/>
      <c r="C22" s="3"/>
      <c r="D22" s="3"/>
      <c r="E22" s="38"/>
      <c r="F22" s="3">
        <v>393.5</v>
      </c>
      <c r="G22" s="35">
        <f>F22*F17</f>
        <v>3148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</row>
    <row r="23" spans="1:44" ht="16.5" thickTop="1" thickBot="1" x14ac:dyDescent="0.3">
      <c r="A23" s="3"/>
      <c r="B23" s="38" t="s">
        <v>65</v>
      </c>
      <c r="C23" s="3">
        <f>$F$16*((2*$F$11)+($C$19*2*$F$12))</f>
        <v>1717.3000000000002</v>
      </c>
      <c r="D23" s="3"/>
      <c r="E23" s="38"/>
      <c r="F23" s="3">
        <v>285.8</v>
      </c>
      <c r="G23" s="35">
        <f>F23*$F$18</f>
        <v>2572.2000000000003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</row>
    <row r="24" spans="1:44" ht="16.5" thickTop="1" thickBot="1" x14ac:dyDescent="0.3">
      <c r="A24" s="3"/>
      <c r="B24" s="38" t="s">
        <v>46</v>
      </c>
      <c r="C24" s="3">
        <f>($C$12*F9)+(C13*F10)+(C14*F11)</f>
        <v>114.232</v>
      </c>
      <c r="D24" s="3"/>
      <c r="E24" s="38"/>
      <c r="F24" s="3">
        <v>241.8</v>
      </c>
      <c r="G24" s="35">
        <f>F24*$F$18</f>
        <v>2176.2000000000003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</row>
    <row r="25" spans="1:44" ht="16.5" thickTop="1" thickBo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</row>
    <row r="26" spans="1:44" ht="16.5" thickTop="1" thickBot="1" x14ac:dyDescent="0.3">
      <c r="A26" s="3"/>
      <c r="B26" s="38" t="s">
        <v>45</v>
      </c>
      <c r="C26" s="3">
        <f>C23/C24</f>
        <v>15.033440717137056</v>
      </c>
      <c r="D26" s="3" t="s">
        <v>70</v>
      </c>
      <c r="E26" s="40" t="s">
        <v>67</v>
      </c>
      <c r="F26" s="41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</row>
    <row r="27" spans="1:44" ht="16.5" thickTop="1" thickBo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</row>
    <row r="28" spans="1:44" ht="16.5" thickTop="1" thickBot="1" x14ac:dyDescent="0.3">
      <c r="A28" s="3"/>
      <c r="B28" s="3"/>
      <c r="C28" s="3"/>
      <c r="D28" s="3"/>
      <c r="E28" s="42">
        <f>(G22+G24)-C10</f>
        <v>5065.0000000000009</v>
      </c>
      <c r="F28" s="4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</row>
    <row r="29" spans="1:44" ht="15.75" thickTop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</row>
    <row r="30" spans="1:44" ht="15.75" thickBo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</row>
    <row r="31" spans="1:44" ht="16.5" thickTop="1" thickBot="1" x14ac:dyDescent="0.3">
      <c r="A31" s="3"/>
      <c r="B31" s="40" t="s">
        <v>74</v>
      </c>
      <c r="C31" s="41"/>
      <c r="D31" s="3"/>
      <c r="E31" s="40" t="s">
        <v>78</v>
      </c>
      <c r="F31" s="41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</row>
    <row r="32" spans="1:44" ht="16.5" thickTop="1" thickBot="1" x14ac:dyDescent="0.3">
      <c r="A32" s="3"/>
      <c r="B32" s="51" t="s">
        <v>76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</row>
    <row r="33" spans="1:44" ht="16.5" thickTop="1" thickBot="1" x14ac:dyDescent="0.3">
      <c r="A33" s="3"/>
      <c r="B33" s="52">
        <v>0.05</v>
      </c>
      <c r="C33" s="3">
        <f>('0%EGR Ex'!$V$59-'5%EGR Ex'!V59)/'0%EGR Ex'!$V$59*100</f>
        <v>61.11230083247743</v>
      </c>
      <c r="D33" s="3" t="s">
        <v>77</v>
      </c>
      <c r="E33" s="38" t="s">
        <v>29</v>
      </c>
      <c r="F33" s="3">
        <v>1.17</v>
      </c>
      <c r="G33" s="3" t="s">
        <v>80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</row>
    <row r="34" spans="1:44" ht="16.5" thickTop="1" thickBot="1" x14ac:dyDescent="0.3">
      <c r="A34" s="3"/>
      <c r="B34" s="52">
        <v>0.1</v>
      </c>
      <c r="C34" s="3">
        <f>('0%EGR Ex'!$V$59-'10%EGR Ex'!V59)/'0%EGR Ex'!$V$59*100</f>
        <v>84.641589461768433</v>
      </c>
      <c r="D34" s="3" t="s">
        <v>77</v>
      </c>
      <c r="E34" s="38" t="s">
        <v>34</v>
      </c>
      <c r="F34" s="23">
        <v>0.4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</row>
    <row r="35" spans="1:44" ht="16.5" thickTop="1" thickBot="1" x14ac:dyDescent="0.3">
      <c r="A35" s="3"/>
      <c r="B35" s="52">
        <v>0.15</v>
      </c>
      <c r="C35" s="3">
        <f>('0%EGR Ex'!$V$59-'15%EGR Ex'!V59)/'0%EGR Ex'!$V$59*100</f>
        <v>93.852198343486037</v>
      </c>
      <c r="D35" s="3" t="s">
        <v>77</v>
      </c>
      <c r="E35" s="38" t="s">
        <v>35</v>
      </c>
      <c r="F35" s="3">
        <v>40</v>
      </c>
      <c r="G35" s="3" t="s">
        <v>79</v>
      </c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</row>
    <row r="36" spans="1:44" ht="16.5" thickTop="1" thickBot="1" x14ac:dyDescent="0.3">
      <c r="A36" s="3"/>
      <c r="B36" s="52">
        <v>0.2</v>
      </c>
      <c r="C36" s="3">
        <f>('0%EGR Ex'!$V$59-'20%EGR Ex'!V59)/'0%EGR Ex'!$V$59*100</f>
        <v>97.50920671566702</v>
      </c>
      <c r="D36" s="3" t="s">
        <v>77</v>
      </c>
      <c r="E36" s="38" t="s">
        <v>37</v>
      </c>
      <c r="F36" s="3">
        <v>400</v>
      </c>
      <c r="G36" s="3" t="s">
        <v>79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</row>
    <row r="37" spans="1:44" ht="16.5" thickTop="1" thickBot="1" x14ac:dyDescent="0.3">
      <c r="A37" s="3"/>
      <c r="B37" s="52">
        <v>0.25</v>
      </c>
      <c r="C37" s="3">
        <f>('0%EGR Ex'!$V$59-'25%EGR Ex'!V59)/'0%EGR Ex'!$V$59*100</f>
        <v>98.979498657604282</v>
      </c>
      <c r="D37" s="3" t="s">
        <v>77</v>
      </c>
      <c r="E37" s="38" t="s">
        <v>36</v>
      </c>
      <c r="F37" s="3">
        <v>1800</v>
      </c>
      <c r="G37" s="3" t="s">
        <v>36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</row>
    <row r="38" spans="1:44" ht="15.75" thickTop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</row>
    <row r="39" spans="1:4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  <row r="40" spans="1:44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</row>
    <row r="41" spans="1:44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</row>
    <row r="42" spans="1:44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</row>
    <row r="43" spans="1:44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</row>
    <row r="44" spans="1:44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</row>
    <row r="45" spans="1:44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</row>
    <row r="46" spans="1:44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</row>
    <row r="47" spans="1:44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</row>
    <row r="48" spans="1:44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</row>
    <row r="49" spans="1:44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</row>
    <row r="50" spans="1:44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</row>
    <row r="51" spans="1:44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</row>
    <row r="52" spans="1:44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</row>
    <row r="53" spans="1:44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</row>
    <row r="54" spans="1:44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</row>
    <row r="55" spans="1:44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</row>
    <row r="56" spans="1:44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</row>
    <row r="57" spans="1:44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</row>
    <row r="58" spans="1:44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</row>
    <row r="59" spans="1:44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</row>
    <row r="60" spans="1:44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</row>
    <row r="61" spans="1:44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</row>
    <row r="62" spans="1:44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</row>
    <row r="63" spans="1:44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</row>
    <row r="64" spans="1:44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</row>
    <row r="65" spans="1:44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</row>
    <row r="66" spans="1:44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</row>
    <row r="67" spans="1:44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</row>
    <row r="68" spans="1:44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</row>
    <row r="69" spans="1:44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</row>
    <row r="70" spans="1:44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</row>
    <row r="71" spans="1:44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</row>
    <row r="72" spans="1:44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</row>
    <row r="73" spans="1:44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</row>
    <row r="74" spans="1:44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</row>
    <row r="75" spans="1:44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</row>
    <row r="76" spans="1:44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</row>
    <row r="77" spans="1:44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</row>
    <row r="78" spans="1:44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</row>
    <row r="79" spans="1:44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</row>
    <row r="80" spans="1:44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</row>
    <row r="81" spans="1:44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</row>
    <row r="82" spans="1:44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</row>
    <row r="83" spans="1:44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</row>
    <row r="84" spans="1:44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</row>
    <row r="85" spans="1:44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</row>
    <row r="86" spans="1:44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</row>
    <row r="87" spans="1:44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</row>
    <row r="88" spans="1:44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</row>
    <row r="89" spans="1:44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</row>
    <row r="90" spans="1:44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</row>
    <row r="91" spans="1:44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</row>
    <row r="92" spans="1:44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</row>
    <row r="93" spans="1:44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</row>
    <row r="94" spans="1:44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</row>
    <row r="95" spans="1:44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</row>
    <row r="96" spans="1:44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</row>
    <row r="97" spans="1:44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</row>
    <row r="98" spans="1:44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</row>
    <row r="99" spans="1:44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</row>
    <row r="100" spans="1:44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</row>
    <row r="101" spans="1:44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</row>
    <row r="102" spans="1:44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</row>
    <row r="103" spans="1:44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</row>
    <row r="104" spans="1:44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</row>
    <row r="105" spans="1:44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</row>
    <row r="106" spans="1:44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</row>
    <row r="107" spans="1:44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</row>
    <row r="108" spans="1:44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</row>
    <row r="109" spans="1:44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</row>
    <row r="110" spans="1:44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</row>
    <row r="111" spans="1:44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</row>
    <row r="112" spans="1:44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</row>
    <row r="113" spans="1:44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</row>
    <row r="114" spans="1:44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</row>
    <row r="115" spans="1:44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</row>
    <row r="116" spans="1:44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</row>
    <row r="117" spans="1:44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</row>
    <row r="118" spans="1:44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</row>
    <row r="119" spans="1:44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</row>
    <row r="120" spans="1:44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</row>
    <row r="121" spans="1:44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</row>
    <row r="122" spans="1:44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</row>
    <row r="123" spans="1:44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</row>
    <row r="124" spans="1:44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</row>
    <row r="125" spans="1:44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</row>
    <row r="126" spans="1:44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</row>
    <row r="127" spans="1:44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</row>
    <row r="128" spans="1:44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</row>
    <row r="129" spans="1:44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</row>
    <row r="130" spans="1:44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</row>
    <row r="131" spans="1:44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</row>
    <row r="132" spans="1:44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</row>
    <row r="133" spans="1:44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</row>
    <row r="134" spans="1:44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</row>
    <row r="135" spans="1:44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</row>
    <row r="136" spans="1:44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</row>
    <row r="137" spans="1:44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</row>
    <row r="138" spans="1:44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</row>
    <row r="139" spans="1:44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</row>
    <row r="140" spans="1:44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</row>
    <row r="141" spans="1:44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</row>
    <row r="142" spans="1:44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</row>
    <row r="143" spans="1:44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</row>
    <row r="144" spans="1:44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</row>
    <row r="145" spans="1:44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</row>
    <row r="146" spans="1:44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</row>
    <row r="147" spans="1:44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</row>
    <row r="148" spans="1:44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</row>
    <row r="149" spans="1:44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</row>
    <row r="150" spans="1:44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</row>
    <row r="151" spans="1:44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</row>
    <row r="152" spans="1:44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</row>
    <row r="153" spans="1:44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</row>
    <row r="154" spans="1:44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</row>
    <row r="155" spans="1:44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</row>
    <row r="156" spans="1:44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</row>
    <row r="157" spans="1:44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</row>
    <row r="158" spans="1:44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</row>
    <row r="159" spans="1:44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</row>
    <row r="160" spans="1:44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</row>
    <row r="161" spans="1:44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</row>
    <row r="162" spans="1:44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</row>
    <row r="163" spans="1:44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</row>
    <row r="164" spans="1:44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</row>
    <row r="165" spans="1:44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</row>
    <row r="166" spans="1:44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</row>
    <row r="167" spans="1:44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</row>
    <row r="168" spans="1:44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</row>
    <row r="169" spans="1:44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</row>
    <row r="170" spans="1:44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</row>
    <row r="171" spans="1:44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</row>
    <row r="172" spans="1:44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</row>
    <row r="173" spans="1:44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</row>
    <row r="174" spans="1:44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</row>
    <row r="175" spans="1:44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</row>
    <row r="176" spans="1:44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</row>
    <row r="177" spans="1:44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</row>
    <row r="178" spans="1:44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</row>
    <row r="179" spans="1:44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</row>
    <row r="180" spans="1:44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</row>
    <row r="181" spans="1:44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</row>
    <row r="182" spans="1:44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</row>
    <row r="183" spans="1:44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</row>
    <row r="184" spans="1:44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</row>
    <row r="185" spans="1:44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</row>
    <row r="186" spans="1:44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</row>
    <row r="187" spans="1:44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</row>
    <row r="188" spans="1:44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</row>
    <row r="189" spans="1:44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</row>
    <row r="190" spans="1:44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</row>
    <row r="191" spans="1:44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</row>
    <row r="192" spans="1:44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</row>
    <row r="193" spans="1:44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</row>
    <row r="194" spans="1:44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</row>
    <row r="195" spans="1:44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</row>
    <row r="196" spans="1:44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</row>
    <row r="197" spans="1:44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</row>
    <row r="198" spans="1:44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</row>
    <row r="199" spans="1:44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</row>
    <row r="200" spans="1:44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</row>
    <row r="201" spans="1:44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</row>
    <row r="202" spans="1:44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</row>
    <row r="203" spans="1:44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</row>
    <row r="204" spans="1:44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</row>
    <row r="205" spans="1:44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</row>
    <row r="206" spans="1:44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</row>
    <row r="207" spans="1:44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</row>
    <row r="208" spans="1:44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</row>
    <row r="209" spans="1:44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</row>
    <row r="210" spans="1:44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</row>
    <row r="211" spans="1:44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</row>
    <row r="212" spans="1:44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</row>
    <row r="213" spans="1:44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</row>
    <row r="214" spans="1:44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</row>
    <row r="215" spans="1:44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</row>
    <row r="216" spans="1:44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</row>
    <row r="217" spans="1:44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</row>
    <row r="218" spans="1:44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</row>
    <row r="219" spans="1:44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</row>
    <row r="220" spans="1:44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</row>
    <row r="221" spans="1:44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</row>
    <row r="222" spans="1:44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</row>
    <row r="223" spans="1:44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</row>
    <row r="224" spans="1:44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</row>
    <row r="225" spans="1:44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</row>
    <row r="226" spans="1:44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</row>
    <row r="227" spans="1:44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</row>
    <row r="228" spans="1:44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</row>
    <row r="229" spans="1:44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</row>
    <row r="230" spans="1:44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</row>
    <row r="231" spans="1:44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</row>
    <row r="232" spans="1:44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</row>
    <row r="233" spans="1:44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</row>
    <row r="234" spans="1:44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</row>
    <row r="235" spans="1:44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</row>
    <row r="236" spans="1:44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</row>
    <row r="237" spans="1:44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</row>
    <row r="238" spans="1:44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</row>
    <row r="239" spans="1:44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</row>
    <row r="240" spans="1:44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</row>
    <row r="241" spans="1:44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</row>
    <row r="242" spans="1:44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</row>
    <row r="243" spans="1:44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</row>
    <row r="244" spans="1:44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</row>
    <row r="245" spans="1:44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</row>
    <row r="246" spans="1:44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</row>
    <row r="247" spans="1:44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</row>
    <row r="248" spans="1:44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</row>
    <row r="249" spans="1:44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</row>
    <row r="250" spans="1:44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</row>
    <row r="251" spans="1:44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</row>
    <row r="252" spans="1:44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</row>
    <row r="253" spans="1:44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</row>
    <row r="254" spans="1:44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</row>
    <row r="255" spans="1:44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</row>
    <row r="256" spans="1:44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</row>
    <row r="257" spans="1:44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</row>
    <row r="258" spans="1:44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</row>
    <row r="259" spans="1:44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</row>
    <row r="260" spans="1:44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</row>
    <row r="261" spans="1:44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</row>
    <row r="262" spans="1:44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</row>
    <row r="263" spans="1:44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</row>
    <row r="264" spans="1:44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</row>
    <row r="265" spans="1:44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</row>
    <row r="266" spans="1:44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</row>
    <row r="267" spans="1:44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</row>
    <row r="268" spans="1:44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</row>
    <row r="269" spans="1:44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</row>
    <row r="270" spans="1:44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</row>
    <row r="271" spans="1:44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</row>
    <row r="272" spans="1:44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</row>
    <row r="273" spans="1:44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</row>
    <row r="274" spans="1:44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</row>
    <row r="275" spans="1:44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</row>
    <row r="276" spans="1:44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</row>
    <row r="277" spans="1:44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</row>
    <row r="278" spans="1:44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</row>
    <row r="279" spans="1:44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</row>
    <row r="280" spans="1:44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</row>
    <row r="281" spans="1:44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</row>
    <row r="282" spans="1:44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</row>
    <row r="283" spans="1:44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</row>
    <row r="284" spans="1:44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</row>
    <row r="285" spans="1:44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</row>
    <row r="286" spans="1:44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</row>
    <row r="287" spans="1:44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</row>
    <row r="288" spans="1:44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</row>
    <row r="289" spans="1:44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</row>
    <row r="290" spans="1:44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</row>
    <row r="291" spans="1:44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</row>
    <row r="292" spans="1:44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</row>
    <row r="293" spans="1:44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</row>
    <row r="294" spans="1:44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</row>
    <row r="295" spans="1:44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</row>
    <row r="296" spans="1:44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</row>
    <row r="297" spans="1:44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</row>
    <row r="298" spans="1:44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</row>
    <row r="299" spans="1:44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</row>
    <row r="300" spans="1:44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</row>
    <row r="301" spans="1:44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</row>
    <row r="302" spans="1:44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</row>
    <row r="303" spans="1:44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</row>
    <row r="304" spans="1:44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</row>
    <row r="305" spans="1:44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</row>
    <row r="306" spans="1:44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</row>
    <row r="307" spans="1:44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</row>
    <row r="308" spans="1:44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</row>
    <row r="309" spans="1:44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</row>
    <row r="310" spans="1:44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</row>
    <row r="311" spans="1:44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</row>
    <row r="312" spans="1:44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</row>
    <row r="313" spans="1:44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</row>
    <row r="314" spans="1:44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</row>
    <row r="315" spans="1:44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</row>
    <row r="316" spans="1:44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</row>
    <row r="317" spans="1:44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</row>
    <row r="318" spans="1:44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</row>
    <row r="319" spans="1:44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</row>
    <row r="320" spans="1:44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</row>
  </sheetData>
  <mergeCells count="10">
    <mergeCell ref="B31:C31"/>
    <mergeCell ref="E31:F31"/>
    <mergeCell ref="E26:F26"/>
    <mergeCell ref="E28:F28"/>
    <mergeCell ref="B16:C16"/>
    <mergeCell ref="B4:C4"/>
    <mergeCell ref="E8:F8"/>
    <mergeCell ref="B6:C6"/>
    <mergeCell ref="B21:C21"/>
    <mergeCell ref="B7:C7"/>
  </mergeCells>
  <dataValidations count="1">
    <dataValidation type="list" allowBlank="1" showInputMessage="1" showErrorMessage="1" sqref="C8" xr:uid="{DBA2D844-520C-45F5-BABF-FDAA4090BAF1}">
      <formula1>$V$4:$V$9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1">
                <anchor moveWithCells="1" sizeWithCells="1">
                  <from>
                    <xdr:col>6</xdr:col>
                    <xdr:colOff>552450</xdr:colOff>
                    <xdr:row>11</xdr:row>
                    <xdr:rowOff>85725</xdr:rowOff>
                  </from>
                  <to>
                    <xdr:col>10</xdr:col>
                    <xdr:colOff>57150</xdr:colOff>
                    <xdr:row>17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95B36-4999-4E24-90AE-A290D68812C2}">
  <sheetPr codeName="Sheet7"/>
  <dimension ref="A1:AZ199"/>
  <sheetViews>
    <sheetView zoomScale="85" zoomScaleNormal="85" workbookViewId="0">
      <selection activeCell="R18" sqref="R18"/>
    </sheetView>
  </sheetViews>
  <sheetFormatPr defaultRowHeight="15" x14ac:dyDescent="0.25"/>
  <cols>
    <col min="9" max="9" width="12" customWidth="1"/>
    <col min="18" max="18" width="10.28515625" customWidth="1"/>
  </cols>
  <sheetData>
    <row r="1" spans="1:52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</row>
    <row r="3" spans="1:52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0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</row>
    <row r="4" spans="1:52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20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</row>
    <row r="5" spans="1:52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20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</row>
    <row r="6" spans="1:52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>
        <f>((10^5*(K11*K9)*10^-6))/((8314*293))</f>
        <v>6.5681391066181393E-6</v>
      </c>
      <c r="L6" s="3" t="s">
        <v>42</v>
      </c>
      <c r="M6" s="3"/>
      <c r="N6" s="12"/>
      <c r="O6" s="3"/>
      <c r="P6" s="3"/>
      <c r="Q6" s="3"/>
      <c r="R6" s="3"/>
      <c r="S6" s="3"/>
      <c r="T6" s="3"/>
      <c r="U6" s="3"/>
      <c r="V6" s="3"/>
      <c r="W6" s="3"/>
      <c r="X6" s="20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</row>
    <row r="7" spans="1:52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</row>
    <row r="8" spans="1:52" x14ac:dyDescent="0.25">
      <c r="A8" s="3"/>
      <c r="B8" s="3" t="s">
        <v>1</v>
      </c>
      <c r="C8" s="3"/>
      <c r="D8" s="3" t="s">
        <v>7</v>
      </c>
      <c r="E8" s="3">
        <f>Stoichometric!F17</f>
        <v>8</v>
      </c>
      <c r="F8" s="3"/>
      <c r="G8" s="3"/>
      <c r="H8" s="3"/>
      <c r="I8" s="3"/>
      <c r="J8" s="3" t="s">
        <v>29</v>
      </c>
      <c r="K8" s="3">
        <f>Stoichometric!$F$33</f>
        <v>1.17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</row>
    <row r="9" spans="1:52" x14ac:dyDescent="0.25">
      <c r="A9" s="3"/>
      <c r="B9" s="3" t="s">
        <v>2</v>
      </c>
      <c r="C9" s="3"/>
      <c r="D9" s="3" t="s">
        <v>8</v>
      </c>
      <c r="E9" s="3">
        <f>Stoichometric!F18</f>
        <v>9</v>
      </c>
      <c r="F9" s="3"/>
      <c r="G9" s="3"/>
      <c r="H9" s="3"/>
      <c r="I9" s="3"/>
      <c r="J9" s="3" t="s">
        <v>34</v>
      </c>
      <c r="K9" s="23">
        <f>Stoichometric!$F$34</f>
        <v>0.4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</row>
    <row r="10" spans="1:52" x14ac:dyDescent="0.25">
      <c r="A10" s="3"/>
      <c r="B10" s="3" t="s">
        <v>3</v>
      </c>
      <c r="C10" s="3"/>
      <c r="D10" s="3" t="s">
        <v>9</v>
      </c>
      <c r="E10" s="3">
        <f>C13*(1-C12)</f>
        <v>0</v>
      </c>
      <c r="F10" s="3"/>
      <c r="G10" s="3"/>
      <c r="H10" s="3"/>
      <c r="I10" s="3"/>
      <c r="J10" s="3" t="s">
        <v>35</v>
      </c>
      <c r="K10" s="3">
        <f>Stoichometric!$F$35</f>
        <v>40</v>
      </c>
      <c r="L10" s="3" t="s">
        <v>38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</row>
    <row r="11" spans="1:52" x14ac:dyDescent="0.25">
      <c r="A11" s="3"/>
      <c r="B11" s="3" t="s">
        <v>4</v>
      </c>
      <c r="C11" s="3"/>
      <c r="D11" s="3" t="s">
        <v>10</v>
      </c>
      <c r="E11" s="3">
        <f>Stoichometric!F19</f>
        <v>47.023809523809526</v>
      </c>
      <c r="F11" s="3"/>
      <c r="G11" s="3"/>
      <c r="H11" s="3"/>
      <c r="I11" s="3"/>
      <c r="J11" s="3" t="s">
        <v>37</v>
      </c>
      <c r="K11" s="3">
        <f>Stoichometric!$F$36</f>
        <v>400</v>
      </c>
      <c r="L11" s="3" t="s">
        <v>38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</row>
    <row r="12" spans="1:52" x14ac:dyDescent="0.25">
      <c r="A12" s="3"/>
      <c r="B12" s="3" t="s">
        <v>5</v>
      </c>
      <c r="C12" s="3">
        <v>1</v>
      </c>
      <c r="D12" s="3"/>
      <c r="E12" s="3"/>
      <c r="F12" s="3"/>
      <c r="G12" s="3"/>
      <c r="H12" s="3"/>
      <c r="I12" s="3"/>
      <c r="J12" s="3" t="s">
        <v>36</v>
      </c>
      <c r="K12" s="3">
        <f>Stoichometric!$F$37</f>
        <v>1800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</row>
    <row r="13" spans="1:52" x14ac:dyDescent="0.25">
      <c r="A13" s="3"/>
      <c r="B13" s="3" t="s">
        <v>6</v>
      </c>
      <c r="C13" s="3">
        <f>Stoichometric!F16</f>
        <v>12.5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</row>
    <row r="14" spans="1:52" x14ac:dyDescent="0.25">
      <c r="A14" s="3"/>
      <c r="B14" s="3" t="s">
        <v>39</v>
      </c>
      <c r="C14" s="23">
        <v>1</v>
      </c>
      <c r="D14" s="23">
        <v>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</row>
    <row r="15" spans="1:52" x14ac:dyDescent="0.25">
      <c r="A15" s="1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</row>
    <row r="16" spans="1:52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</row>
    <row r="17" spans="1:52" ht="26.25" customHeight="1" x14ac:dyDescent="0.35">
      <c r="A17" s="3"/>
      <c r="B17" s="3" t="s">
        <v>0</v>
      </c>
      <c r="C17" s="3"/>
      <c r="D17" s="3"/>
      <c r="E17" s="3"/>
      <c r="F17" s="3"/>
      <c r="G17" s="3"/>
      <c r="H17" s="3"/>
      <c r="I17" s="3"/>
      <c r="J17" s="3" t="s">
        <v>30</v>
      </c>
      <c r="K17" s="3"/>
      <c r="L17" s="3" t="s">
        <v>31</v>
      </c>
      <c r="M17" s="3"/>
      <c r="N17" s="3" t="s">
        <v>32</v>
      </c>
      <c r="O17" s="3"/>
      <c r="P17" s="3" t="s">
        <v>33</v>
      </c>
      <c r="Q17" s="3"/>
      <c r="R17" s="3" t="s">
        <v>43</v>
      </c>
      <c r="S17" s="3" t="s">
        <v>12</v>
      </c>
      <c r="T17" s="3" t="s">
        <v>27</v>
      </c>
      <c r="U17" s="3" t="s">
        <v>28</v>
      </c>
      <c r="V17" s="3" t="s">
        <v>16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</row>
    <row r="18" spans="1:52" x14ac:dyDescent="0.25">
      <c r="A18" s="30">
        <v>1</v>
      </c>
      <c r="B18" s="30">
        <f>Stoichometric!E28</f>
        <v>5065.0000000000009</v>
      </c>
      <c r="C18" s="30">
        <f>$E$8*A18*$C$14</f>
        <v>8</v>
      </c>
      <c r="D18" s="30">
        <f>$E$9*A18*$C$14</f>
        <v>9</v>
      </c>
      <c r="E18" s="30">
        <f>$C$13*(1-A18)*$C$14</f>
        <v>0</v>
      </c>
      <c r="F18" s="30">
        <f>$E$11</f>
        <v>47.023809523809526</v>
      </c>
      <c r="G18" s="29">
        <f>(E18*I18)/($K$10*10^-6)</f>
        <v>0</v>
      </c>
      <c r="H18" s="29">
        <f>(F18*I18)/($K$10*10^-6)</f>
        <v>0.12762765383284955</v>
      </c>
      <c r="I18" s="29">
        <f t="shared" ref="I18:I58" si="0">$K$6/(A18+12.5*(1+3.76))</f>
        <v>1.0856428275401883E-7</v>
      </c>
      <c r="J18" s="16">
        <f t="shared" ref="J18:J58" si="1" xml:space="preserve"> (((8.6E-19*(S18^6) - 1.037488E-14*(S18^5) + 4.968947595E-11*(S18^4) - 0.0000001201911805397*(S18^3) + 0.000156509548934808*(S18^2) - 0.0482393620326645*(S18) + 5.20845196264969)))</f>
        <v>116.10709907241836</v>
      </c>
      <c r="K18" s="16">
        <f t="shared" ref="K18:K58" si="2">J18*C18</f>
        <v>928.85679257934692</v>
      </c>
      <c r="L18" s="16">
        <f t="shared" ref="L18:L58" si="3" xml:space="preserve"> 6.7E-19*(S18^ 6)- 7.89843E-15*(S18^5) + 3.687984988E-11*(S18^4) - 8.638622855912E-08*(S18^3) + 0.000110740178605573*(S18^2) - 0.031241611607915*(S18) + 3.30066945333761</f>
        <v>94.582278817462409</v>
      </c>
      <c r="M18" s="30">
        <f t="shared" ref="M18:M58" si="4">L18*D18</f>
        <v>851.24050935716173</v>
      </c>
      <c r="N18" s="16">
        <f t="shared" ref="N18:N58" si="5" xml:space="preserve"> 6.5E-19*(S18^6) - 7.82245E-15*(S18^5) + 0.0000000000371204177*(S18^4) - 8.798317617007E-08*(S18^3) + 0.000109823272345614*(S18^2) - 0.0326064446414848*(S18) + 3.57864890028521</f>
        <v>74.466572951110834</v>
      </c>
      <c r="O18" s="30">
        <f t="shared" ref="O18:O58" si="6">N18*E18</f>
        <v>0</v>
      </c>
      <c r="P18" s="16">
        <f t="shared" ref="P18:P58" si="7" xml:space="preserve"> 5.9E-19*(S18^6) - 7.10207E-15*(S18^5) + 3.346089681E-11*(S18^4) - 7.890960163412E-08*(S18^3) + 0.000098599769211504*(S18^2) - 0.028172899155961*(S18) + 3.05378907997741</f>
        <v>69.856158475157116</v>
      </c>
      <c r="Q18" s="30">
        <f t="shared" ref="Q18:Q58" si="8">P18*F18</f>
        <v>3284.9026902008409</v>
      </c>
      <c r="R18" s="30">
        <f t="shared" ref="R18:R58" si="9">K18+M18+O18+Q18</f>
        <v>5064.9999921373492</v>
      </c>
      <c r="S18" s="30">
        <v>2398.2302051766178</v>
      </c>
      <c r="T18" s="31">
        <f>(C18+D18+E18+F18)*I18</f>
        <v>6.9506989601322996E-6</v>
      </c>
      <c r="U18" s="29">
        <f>AJ85</f>
        <v>0</v>
      </c>
      <c r="V18" s="32">
        <f>(U18/T18)*10^6</f>
        <v>0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</row>
    <row r="19" spans="1:52" x14ac:dyDescent="0.25">
      <c r="A19" s="30">
        <v>0.99</v>
      </c>
      <c r="B19" s="30">
        <f t="shared" ref="B19:B58" si="10">$B$18*A19</f>
        <v>5014.3500000000013</v>
      </c>
      <c r="C19" s="30">
        <f t="shared" ref="C19:C58" si="11">$E$8*A19*$C$14</f>
        <v>7.92</v>
      </c>
      <c r="D19" s="30">
        <f t="shared" ref="D19:D58" si="12">$E$9*A19*$C$14</f>
        <v>8.91</v>
      </c>
      <c r="E19" s="30">
        <f t="shared" ref="E19:E58" si="13">$C$13*(1-A19)*$C$14</f>
        <v>0.12500000000000011</v>
      </c>
      <c r="F19" s="30">
        <f t="shared" ref="F19:F58" si="14">$E$11</f>
        <v>47.023809523809526</v>
      </c>
      <c r="G19" s="29">
        <f t="shared" ref="G19:G58" si="15">(E19*I19)/($K$10*10^-6)</f>
        <v>3.3931946946903134E-4</v>
      </c>
      <c r="H19" s="29">
        <f t="shared" ref="H19:H58" si="16">(F19*I19)/($K$10*10^-6)</f>
        <v>0.12764875280025453</v>
      </c>
      <c r="I19" s="29">
        <f t="shared" si="0"/>
        <v>1.0858223023008992E-7</v>
      </c>
      <c r="J19" s="16">
        <f t="shared" si="1"/>
        <v>115.10988236103046</v>
      </c>
      <c r="K19" s="16">
        <f t="shared" si="2"/>
        <v>911.67026829936117</v>
      </c>
      <c r="L19" s="16">
        <f t="shared" si="3"/>
        <v>93.693107340030636</v>
      </c>
      <c r="M19" s="30">
        <f t="shared" si="4"/>
        <v>834.80558639967296</v>
      </c>
      <c r="N19" s="16">
        <f t="shared" si="5"/>
        <v>73.843486230186684</v>
      </c>
      <c r="O19" s="30">
        <f t="shared" si="6"/>
        <v>9.2304357787733444</v>
      </c>
      <c r="P19" s="16">
        <f t="shared" si="7"/>
        <v>69.297739271057793</v>
      </c>
      <c r="Q19" s="30">
        <f t="shared" si="8"/>
        <v>3258.6436919128369</v>
      </c>
      <c r="R19" s="30">
        <f t="shared" si="9"/>
        <v>5014.3499823906441</v>
      </c>
      <c r="S19" s="30">
        <v>2382.524195594468</v>
      </c>
      <c r="T19" s="31">
        <f t="shared" ref="T19:T58" si="17">(C19+D19+E19+F19)*I19</f>
        <v>6.9469618255613555E-6</v>
      </c>
      <c r="U19" s="29">
        <f t="shared" ref="U19:U58" si="18">AJ86</f>
        <v>1.4003012190378776E-7</v>
      </c>
      <c r="V19" s="32">
        <f t="shared" ref="V19:V58" si="19">(U19/T19)*10^6</f>
        <v>20157.030572493826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</row>
    <row r="20" spans="1:52" x14ac:dyDescent="0.25">
      <c r="A20" s="30">
        <v>0.98</v>
      </c>
      <c r="B20" s="30">
        <f t="shared" si="10"/>
        <v>4963.7000000000007</v>
      </c>
      <c r="C20" s="30">
        <f t="shared" si="11"/>
        <v>7.84</v>
      </c>
      <c r="D20" s="30">
        <f t="shared" si="12"/>
        <v>8.82</v>
      </c>
      <c r="E20" s="30">
        <f t="shared" si="13"/>
        <v>0.25000000000000022</v>
      </c>
      <c r="F20" s="30">
        <f t="shared" si="14"/>
        <v>47.023809523809526</v>
      </c>
      <c r="G20" s="29">
        <f t="shared" si="15"/>
        <v>6.7875114775733155E-4</v>
      </c>
      <c r="H20" s="29">
        <f t="shared" si="16"/>
        <v>0.12766985874483128</v>
      </c>
      <c r="I20" s="29">
        <f t="shared" si="0"/>
        <v>1.0860018364117294E-7</v>
      </c>
      <c r="J20" s="16">
        <f t="shared" si="1"/>
        <v>114.10981953140185</v>
      </c>
      <c r="K20" s="16">
        <f t="shared" si="2"/>
        <v>894.62098512619048</v>
      </c>
      <c r="L20" s="16">
        <f t="shared" si="3"/>
        <v>92.802846021546358</v>
      </c>
      <c r="M20" s="30">
        <f t="shared" si="4"/>
        <v>818.52110191003885</v>
      </c>
      <c r="N20" s="16">
        <f t="shared" si="5"/>
        <v>73.218625548667163</v>
      </c>
      <c r="O20" s="30">
        <f t="shared" si="6"/>
        <v>18.304656387166808</v>
      </c>
      <c r="P20" s="16">
        <f t="shared" si="7"/>
        <v>68.736524365460511</v>
      </c>
      <c r="Q20" s="30">
        <f t="shared" si="8"/>
        <v>3232.2532290901077</v>
      </c>
      <c r="R20" s="30">
        <f t="shared" si="9"/>
        <v>4963.6999725135038</v>
      </c>
      <c r="S20" s="30">
        <v>2366.7551865189948</v>
      </c>
      <c r="T20" s="31">
        <f t="shared" si="17"/>
        <v>6.9432234551654864E-6</v>
      </c>
      <c r="U20" s="29">
        <f t="shared" si="18"/>
        <v>1.6886609216376105E-7</v>
      </c>
      <c r="V20" s="32">
        <f t="shared" si="19"/>
        <v>24320.99344838618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</row>
    <row r="21" spans="1:52" x14ac:dyDescent="0.25">
      <c r="A21" s="30">
        <v>0.97</v>
      </c>
      <c r="B21" s="30">
        <f t="shared" si="10"/>
        <v>4913.0500000000011</v>
      </c>
      <c r="C21" s="30">
        <f t="shared" si="11"/>
        <v>7.76</v>
      </c>
      <c r="D21" s="30">
        <f t="shared" si="12"/>
        <v>8.73</v>
      </c>
      <c r="E21" s="30">
        <f t="shared" si="13"/>
        <v>0.37500000000000033</v>
      </c>
      <c r="F21" s="30">
        <f t="shared" si="14"/>
        <v>47.023809523809526</v>
      </c>
      <c r="G21" s="29">
        <f t="shared" si="15"/>
        <v>1.0182950905332415E-3</v>
      </c>
      <c r="H21" s="29">
        <f t="shared" si="16"/>
        <v>0.12769097167004129</v>
      </c>
      <c r="I21" s="29">
        <f t="shared" si="0"/>
        <v>1.0861814299021233E-7</v>
      </c>
      <c r="J21" s="16">
        <f t="shared" si="1"/>
        <v>113.10686820145273</v>
      </c>
      <c r="K21" s="16">
        <f t="shared" si="2"/>
        <v>877.70929724327311</v>
      </c>
      <c r="L21" s="16">
        <f t="shared" si="3"/>
        <v>91.911461281275947</v>
      </c>
      <c r="M21" s="30">
        <f t="shared" si="4"/>
        <v>802.38705698553906</v>
      </c>
      <c r="N21" s="16">
        <f t="shared" si="5"/>
        <v>72.591978417444579</v>
      </c>
      <c r="O21" s="30">
        <f t="shared" si="6"/>
        <v>27.221991906541742</v>
      </c>
      <c r="P21" s="16">
        <f t="shared" si="7"/>
        <v>68.172520478704712</v>
      </c>
      <c r="Q21" s="30">
        <f t="shared" si="8"/>
        <v>3205.7316177486146</v>
      </c>
      <c r="R21" s="30">
        <f t="shared" si="9"/>
        <v>4913.0499638839683</v>
      </c>
      <c r="S21" s="30">
        <v>2350.921194977816</v>
      </c>
      <c r="T21" s="31">
        <f t="shared" si="17"/>
        <v>6.9394838483315821E-6</v>
      </c>
      <c r="U21" s="29">
        <f t="shared" si="18"/>
        <v>1.758668751258077E-7</v>
      </c>
      <c r="V21" s="32">
        <f t="shared" si="19"/>
        <v>25342.933130118938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</row>
    <row r="22" spans="1:52" x14ac:dyDescent="0.25">
      <c r="A22" s="30">
        <v>0.96</v>
      </c>
      <c r="B22" s="30">
        <f t="shared" si="10"/>
        <v>4862.4000000000005</v>
      </c>
      <c r="C22" s="30">
        <f t="shared" si="11"/>
        <v>7.68</v>
      </c>
      <c r="D22" s="30">
        <f t="shared" si="12"/>
        <v>8.64</v>
      </c>
      <c r="E22" s="30">
        <f t="shared" si="13"/>
        <v>0.50000000000000044</v>
      </c>
      <c r="F22" s="30">
        <f t="shared" si="14"/>
        <v>47.023809523809526</v>
      </c>
      <c r="G22" s="29">
        <f t="shared" si="15"/>
        <v>1.3579513535019322E-3</v>
      </c>
      <c r="H22" s="29">
        <f t="shared" si="16"/>
        <v>0.12771209157934826</v>
      </c>
      <c r="I22" s="29">
        <f t="shared" si="0"/>
        <v>1.0863610828015447E-7</v>
      </c>
      <c r="J22" s="16">
        <f t="shared" si="1"/>
        <v>112.10098568832275</v>
      </c>
      <c r="K22" s="16">
        <f t="shared" si="2"/>
        <v>860.93557008631865</v>
      </c>
      <c r="L22" s="16">
        <f t="shared" si="3"/>
        <v>91.018920408935969</v>
      </c>
      <c r="M22" s="30">
        <f t="shared" si="4"/>
        <v>786.40347233320688</v>
      </c>
      <c r="N22" s="16">
        <f t="shared" si="5"/>
        <v>71.963532031249969</v>
      </c>
      <c r="O22" s="30">
        <f t="shared" si="6"/>
        <v>35.981766015625013</v>
      </c>
      <c r="P22" s="16">
        <f t="shared" si="7"/>
        <v>67.605733800215901</v>
      </c>
      <c r="Q22" s="30">
        <f t="shared" si="8"/>
        <v>3179.0791489387238</v>
      </c>
      <c r="R22" s="30">
        <f t="shared" si="9"/>
        <v>4862.3999573738747</v>
      </c>
      <c r="S22" s="30">
        <v>2335.020215190726</v>
      </c>
      <c r="T22" s="31">
        <f t="shared" si="17"/>
        <v>6.9357430044461289E-6</v>
      </c>
      <c r="U22" s="29">
        <f t="shared" si="18"/>
        <v>1.7218685528368283E-7</v>
      </c>
      <c r="V22" s="32">
        <f t="shared" si="19"/>
        <v>24826.014339531201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</row>
    <row r="23" spans="1:52" x14ac:dyDescent="0.25">
      <c r="A23" s="30">
        <v>0.95</v>
      </c>
      <c r="B23" s="30">
        <f t="shared" si="10"/>
        <v>4811.7500000000009</v>
      </c>
      <c r="C23" s="30">
        <f t="shared" si="11"/>
        <v>7.6</v>
      </c>
      <c r="D23" s="30">
        <f t="shared" si="12"/>
        <v>8.5499999999999989</v>
      </c>
      <c r="E23" s="30">
        <f t="shared" si="13"/>
        <v>0.62500000000000056</v>
      </c>
      <c r="F23" s="30">
        <f t="shared" si="14"/>
        <v>47.023809523809526</v>
      </c>
      <c r="G23" s="29">
        <f t="shared" si="15"/>
        <v>1.6977199924054346E-3</v>
      </c>
      <c r="H23" s="29">
        <f t="shared" si="16"/>
        <v>0.12773321847621832</v>
      </c>
      <c r="I23" s="29">
        <f t="shared" si="0"/>
        <v>1.0865407951394771E-7</v>
      </c>
      <c r="J23" s="16">
        <f t="shared" si="1"/>
        <v>111.09212902670903</v>
      </c>
      <c r="K23" s="16">
        <f t="shared" si="2"/>
        <v>844.30018060298858</v>
      </c>
      <c r="L23" s="16">
        <f t="shared" si="3"/>
        <v>90.125191608022917</v>
      </c>
      <c r="M23" s="30">
        <f t="shared" si="4"/>
        <v>770.5703882485958</v>
      </c>
      <c r="N23" s="16">
        <f t="shared" si="5"/>
        <v>71.333273250032491</v>
      </c>
      <c r="O23" s="30">
        <f t="shared" si="6"/>
        <v>44.583295781270344</v>
      </c>
      <c r="P23" s="16">
        <f t="shared" si="7"/>
        <v>67.036169989638211</v>
      </c>
      <c r="Q23" s="30">
        <f t="shared" si="8"/>
        <v>3152.2960887984636</v>
      </c>
      <c r="R23" s="30">
        <f t="shared" si="9"/>
        <v>4811.7499534313183</v>
      </c>
      <c r="S23" s="30">
        <v>2319.0502212457777</v>
      </c>
      <c r="T23" s="31">
        <f t="shared" si="17"/>
        <v>6.9320009228952042E-6</v>
      </c>
      <c r="U23" s="29">
        <f t="shared" si="18"/>
        <v>1.6274633334737203E-7</v>
      </c>
      <c r="V23" s="32">
        <f t="shared" si="19"/>
        <v>23477.540634746449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</row>
    <row r="24" spans="1:52" x14ac:dyDescent="0.25">
      <c r="A24" s="30">
        <v>0.94</v>
      </c>
      <c r="B24" s="30">
        <f t="shared" si="10"/>
        <v>4761.1000000000004</v>
      </c>
      <c r="C24" s="30">
        <f t="shared" si="11"/>
        <v>7.52</v>
      </c>
      <c r="D24" s="30">
        <f t="shared" si="12"/>
        <v>8.4599999999999991</v>
      </c>
      <c r="E24" s="30">
        <f t="shared" si="13"/>
        <v>0.75000000000000067</v>
      </c>
      <c r="F24" s="30">
        <f t="shared" si="14"/>
        <v>47.023809523809526</v>
      </c>
      <c r="G24" s="29">
        <f t="shared" si="15"/>
        <v>2.0376010630226708E-3</v>
      </c>
      <c r="H24" s="29">
        <f t="shared" si="16"/>
        <v>0.12775435236411972</v>
      </c>
      <c r="I24" s="29">
        <f t="shared" si="0"/>
        <v>1.0867205669454235E-7</v>
      </c>
      <c r="J24" s="16">
        <f t="shared" si="1"/>
        <v>110.08025498862452</v>
      </c>
      <c r="K24" s="16">
        <f t="shared" si="2"/>
        <v>827.8035175144563</v>
      </c>
      <c r="L24" s="16">
        <f t="shared" si="3"/>
        <v>89.230244039813556</v>
      </c>
      <c r="M24" s="30">
        <f t="shared" si="4"/>
        <v>754.88786457682261</v>
      </c>
      <c r="N24" s="16">
        <f t="shared" si="5"/>
        <v>70.701188579569106</v>
      </c>
      <c r="O24" s="30">
        <f t="shared" si="6"/>
        <v>53.025891434676879</v>
      </c>
      <c r="P24" s="16">
        <f t="shared" si="7"/>
        <v>66.463834178558599</v>
      </c>
      <c r="Q24" s="30">
        <f t="shared" si="8"/>
        <v>3125.3826786346008</v>
      </c>
      <c r="R24" s="30">
        <f t="shared" si="9"/>
        <v>4761.0999521605563</v>
      </c>
      <c r="S24" s="33">
        <v>2303.0091698913207</v>
      </c>
      <c r="T24" s="31">
        <f t="shared" si="17"/>
        <v>6.9282576030644819E-6</v>
      </c>
      <c r="U24" s="29">
        <f t="shared" si="18"/>
        <v>1.5025364191445747E-7</v>
      </c>
      <c r="V24" s="32">
        <f t="shared" si="19"/>
        <v>21687.074950561571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</row>
    <row r="25" spans="1:52" x14ac:dyDescent="0.25">
      <c r="A25" s="30">
        <v>0.93</v>
      </c>
      <c r="B25" s="30">
        <f t="shared" si="10"/>
        <v>4710.4500000000007</v>
      </c>
      <c r="C25" s="30">
        <f t="shared" si="11"/>
        <v>7.44</v>
      </c>
      <c r="D25" s="30">
        <f t="shared" si="12"/>
        <v>8.370000000000001</v>
      </c>
      <c r="E25" s="30">
        <f t="shared" si="13"/>
        <v>0.87499999999999933</v>
      </c>
      <c r="F25" s="30">
        <f t="shared" si="14"/>
        <v>47.023809523809526</v>
      </c>
      <c r="G25" s="29">
        <f t="shared" si="15"/>
        <v>2.3775946211694802E-3</v>
      </c>
      <c r="H25" s="29">
        <f t="shared" si="16"/>
        <v>0.12777549324652321</v>
      </c>
      <c r="I25" s="29">
        <f t="shared" si="0"/>
        <v>1.086900398248906E-7</v>
      </c>
      <c r="J25" s="16">
        <f t="shared" si="1"/>
        <v>109.06532010485014</v>
      </c>
      <c r="K25" s="16">
        <f t="shared" si="2"/>
        <v>811.44598158008512</v>
      </c>
      <c r="L25" s="16">
        <f t="shared" si="3"/>
        <v>88.334047868219812</v>
      </c>
      <c r="M25" s="30">
        <f t="shared" si="4"/>
        <v>739.35598065699992</v>
      </c>
      <c r="N25" s="16">
        <f t="shared" si="5"/>
        <v>70.067264151290232</v>
      </c>
      <c r="O25" s="30">
        <f t="shared" si="6"/>
        <v>61.308856132378907</v>
      </c>
      <c r="P25" s="16">
        <f t="shared" si="7"/>
        <v>65.888730972764648</v>
      </c>
      <c r="Q25" s="30">
        <f t="shared" si="8"/>
        <v>3098.3391350288139</v>
      </c>
      <c r="R25" s="30">
        <f t="shared" si="9"/>
        <v>4710.449953398278</v>
      </c>
      <c r="S25" s="30">
        <v>2286.8950034626296</v>
      </c>
      <c r="T25" s="31">
        <f t="shared" si="17"/>
        <v>6.9245130443392272E-6</v>
      </c>
      <c r="U25" s="29">
        <f t="shared" si="18"/>
        <v>1.3634653261440987E-7</v>
      </c>
      <c r="V25" s="32">
        <f t="shared" si="19"/>
        <v>19690.414580975168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</row>
    <row r="26" spans="1:52" x14ac:dyDescent="0.25">
      <c r="A26" s="30">
        <v>0.92</v>
      </c>
      <c r="B26" s="30">
        <f t="shared" si="10"/>
        <v>4659.8000000000011</v>
      </c>
      <c r="C26" s="30">
        <f t="shared" si="11"/>
        <v>7.36</v>
      </c>
      <c r="D26" s="30">
        <f t="shared" si="12"/>
        <v>8.2800000000000011</v>
      </c>
      <c r="E26" s="30">
        <f t="shared" si="13"/>
        <v>0.99999999999999956</v>
      </c>
      <c r="F26" s="30">
        <f t="shared" si="14"/>
        <v>47.023809523809526</v>
      </c>
      <c r="G26" s="29">
        <f t="shared" si="15"/>
        <v>2.7177007226986661E-3</v>
      </c>
      <c r="H26" s="29">
        <f t="shared" si="16"/>
        <v>0.12779664112690164</v>
      </c>
      <c r="I26" s="29">
        <f t="shared" si="0"/>
        <v>1.0870802890794669E-7</v>
      </c>
      <c r="J26" s="16">
        <f t="shared" si="1"/>
        <v>108.04728068835726</v>
      </c>
      <c r="K26" s="16">
        <f t="shared" si="2"/>
        <v>795.2279858663095</v>
      </c>
      <c r="L26" s="16">
        <f t="shared" si="3"/>
        <v>87.436574305661793</v>
      </c>
      <c r="M26" s="30">
        <f t="shared" si="4"/>
        <v>723.97483525087978</v>
      </c>
      <c r="N26" s="16">
        <f t="shared" si="5"/>
        <v>69.431485701308006</v>
      </c>
      <c r="O26" s="30">
        <f t="shared" si="6"/>
        <v>69.431485701307977</v>
      </c>
      <c r="P26" s="16">
        <f t="shared" si="7"/>
        <v>65.310864454978855</v>
      </c>
      <c r="Q26" s="30">
        <f t="shared" si="8"/>
        <v>3071.1656499662677</v>
      </c>
      <c r="R26" s="30">
        <f t="shared" si="9"/>
        <v>4659.7999567847646</v>
      </c>
      <c r="S26" s="30">
        <v>2270.7056529618981</v>
      </c>
      <c r="T26" s="31">
        <f t="shared" si="17"/>
        <v>6.9207672461042976E-6</v>
      </c>
      <c r="U26" s="29">
        <f t="shared" si="18"/>
        <v>1.2205681050333961E-7</v>
      </c>
      <c r="V26" s="32">
        <f t="shared" si="19"/>
        <v>17636.312010354839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</row>
    <row r="27" spans="1:52" x14ac:dyDescent="0.25">
      <c r="A27" s="30">
        <v>0.91</v>
      </c>
      <c r="B27" s="30">
        <f t="shared" si="10"/>
        <v>4609.1500000000005</v>
      </c>
      <c r="C27" s="30">
        <f t="shared" si="11"/>
        <v>7.28</v>
      </c>
      <c r="D27" s="30">
        <f t="shared" si="12"/>
        <v>8.19</v>
      </c>
      <c r="E27" s="30">
        <f t="shared" si="13"/>
        <v>1.1249999999999996</v>
      </c>
      <c r="F27" s="30">
        <f t="shared" si="14"/>
        <v>47.023809523809526</v>
      </c>
      <c r="G27" s="29">
        <f t="shared" si="15"/>
        <v>3.0579194235000016E-3</v>
      </c>
      <c r="H27" s="29">
        <f t="shared" si="16"/>
        <v>0.12781779600873031</v>
      </c>
      <c r="I27" s="29">
        <f t="shared" si="0"/>
        <v>1.0872602394666677E-7</v>
      </c>
      <c r="J27" s="16">
        <f t="shared" si="1"/>
        <v>107.02609286001442</v>
      </c>
      <c r="K27" s="16">
        <f t="shared" si="2"/>
        <v>779.14995602090494</v>
      </c>
      <c r="L27" s="16">
        <f t="shared" si="3"/>
        <v>86.537795660113673</v>
      </c>
      <c r="M27" s="30">
        <f t="shared" si="4"/>
        <v>708.74454645633091</v>
      </c>
      <c r="N27" s="16">
        <f t="shared" si="5"/>
        <v>68.793838548657874</v>
      </c>
      <c r="O27" s="30">
        <f t="shared" si="6"/>
        <v>77.393068367240076</v>
      </c>
      <c r="P27" s="16">
        <f t="shared" si="7"/>
        <v>64.730238188038399</v>
      </c>
      <c r="Q27" s="30">
        <f t="shared" si="8"/>
        <v>3043.862390985139</v>
      </c>
      <c r="R27" s="30">
        <f t="shared" si="9"/>
        <v>4609.1499618296148</v>
      </c>
      <c r="S27" s="30">
        <v>2254.4390413110382</v>
      </c>
      <c r="T27" s="31">
        <f t="shared" si="17"/>
        <v>6.9170202077441465E-6</v>
      </c>
      <c r="U27" s="29">
        <f t="shared" si="18"/>
        <v>1.0804092194775606E-7</v>
      </c>
      <c r="V27" s="32">
        <f t="shared" si="19"/>
        <v>15619.575872685145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</row>
    <row r="28" spans="1:52" x14ac:dyDescent="0.25">
      <c r="A28" s="30">
        <v>0.9</v>
      </c>
      <c r="B28" s="30">
        <f t="shared" si="10"/>
        <v>4558.5000000000009</v>
      </c>
      <c r="C28" s="30">
        <f t="shared" si="11"/>
        <v>7.2</v>
      </c>
      <c r="D28" s="30">
        <f t="shared" si="12"/>
        <v>8.1</v>
      </c>
      <c r="E28" s="30">
        <f t="shared" si="13"/>
        <v>1.2499999999999998</v>
      </c>
      <c r="F28" s="30">
        <f t="shared" si="14"/>
        <v>47.023809523809526</v>
      </c>
      <c r="G28" s="29">
        <f t="shared" si="15"/>
        <v>3.3982507795002788E-3</v>
      </c>
      <c r="H28" s="29">
        <f t="shared" si="16"/>
        <v>0.12783895789548672</v>
      </c>
      <c r="I28" s="29">
        <f t="shared" si="0"/>
        <v>1.0874402494400893E-7</v>
      </c>
      <c r="J28" s="16">
        <f t="shared" si="1"/>
        <v>106.00171257688069</v>
      </c>
      <c r="K28" s="16">
        <f t="shared" si="2"/>
        <v>763.21233055354105</v>
      </c>
      <c r="L28" s="16">
        <f t="shared" si="3"/>
        <v>85.637685383458916</v>
      </c>
      <c r="M28" s="30">
        <f t="shared" si="4"/>
        <v>693.66525160601714</v>
      </c>
      <c r="N28" s="16">
        <f t="shared" si="5"/>
        <v>68.154307572752373</v>
      </c>
      <c r="O28" s="30">
        <f t="shared" si="6"/>
        <v>85.192884465940452</v>
      </c>
      <c r="P28" s="16">
        <f t="shared" si="7"/>
        <v>64.146855218482685</v>
      </c>
      <c r="Q28" s="30">
        <f t="shared" si="8"/>
        <v>3016.429501345317</v>
      </c>
      <c r="R28" s="30">
        <f t="shared" si="9"/>
        <v>4558.4999679708162</v>
      </c>
      <c r="S28" s="30">
        <v>2238.0930867964485</v>
      </c>
      <c r="T28" s="31">
        <f t="shared" si="17"/>
        <v>6.913271928642816E-6</v>
      </c>
      <c r="U28" s="29">
        <f t="shared" si="18"/>
        <v>9.4709794461890308E-8</v>
      </c>
      <c r="V28" s="32">
        <f t="shared" si="19"/>
        <v>13699.70622296689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</row>
    <row r="29" spans="1:52" x14ac:dyDescent="0.25">
      <c r="A29" s="30">
        <v>0.89</v>
      </c>
      <c r="B29" s="30">
        <f t="shared" si="10"/>
        <v>4507.8500000000013</v>
      </c>
      <c r="C29" s="30">
        <f t="shared" si="11"/>
        <v>7.12</v>
      </c>
      <c r="D29" s="30">
        <f t="shared" si="12"/>
        <v>8.01</v>
      </c>
      <c r="E29" s="30">
        <f t="shared" si="13"/>
        <v>1.3749999999999998</v>
      </c>
      <c r="F29" s="30">
        <f t="shared" si="14"/>
        <v>47.023809523809526</v>
      </c>
      <c r="G29" s="29">
        <f t="shared" si="15"/>
        <v>3.7386948466633305E-3</v>
      </c>
      <c r="H29" s="29">
        <f t="shared" si="16"/>
        <v>0.12786012679065073</v>
      </c>
      <c r="I29" s="29">
        <f t="shared" si="0"/>
        <v>1.0876203190293326E-7</v>
      </c>
      <c r="J29" s="16">
        <f t="shared" si="1"/>
        <v>104.97409566341642</v>
      </c>
      <c r="K29" s="16">
        <f t="shared" si="2"/>
        <v>747.41556112352498</v>
      </c>
      <c r="L29" s="16">
        <f t="shared" si="3"/>
        <v>84.73621812126153</v>
      </c>
      <c r="M29" s="30">
        <f t="shared" si="4"/>
        <v>678.73710715130483</v>
      </c>
      <c r="N29" s="16">
        <f t="shared" si="5"/>
        <v>67.512877190073496</v>
      </c>
      <c r="O29" s="30">
        <f t="shared" si="6"/>
        <v>92.830206136351038</v>
      </c>
      <c r="P29" s="16">
        <f t="shared" si="7"/>
        <v>63.560718080534784</v>
      </c>
      <c r="Q29" s="30">
        <f t="shared" si="8"/>
        <v>2988.8671002156239</v>
      </c>
      <c r="R29" s="30">
        <f t="shared" si="9"/>
        <v>4507.8499746268044</v>
      </c>
      <c r="S29" s="30">
        <v>2221.6657067252941</v>
      </c>
      <c r="T29" s="31">
        <f t="shared" si="17"/>
        <v>6.9095224081839422E-6</v>
      </c>
      <c r="U29" s="29">
        <f t="shared" si="18"/>
        <v>8.2308499913422617E-8</v>
      </c>
      <c r="V29" s="32">
        <f t="shared" si="19"/>
        <v>11912.328385523841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</row>
    <row r="30" spans="1:52" x14ac:dyDescent="0.25">
      <c r="A30" s="30">
        <v>0.88</v>
      </c>
      <c r="B30" s="30">
        <f t="shared" si="10"/>
        <v>4457.2000000000007</v>
      </c>
      <c r="C30" s="30">
        <f t="shared" si="11"/>
        <v>7.04</v>
      </c>
      <c r="D30" s="30">
        <f t="shared" si="12"/>
        <v>7.92</v>
      </c>
      <c r="E30" s="30">
        <f t="shared" si="13"/>
        <v>1.5</v>
      </c>
      <c r="F30" s="30">
        <f t="shared" si="14"/>
        <v>47.023809523809526</v>
      </c>
      <c r="G30" s="29">
        <f t="shared" si="15"/>
        <v>4.0792516809900672E-3</v>
      </c>
      <c r="H30" s="29">
        <f t="shared" si="16"/>
        <v>0.12788130269770451</v>
      </c>
      <c r="I30" s="29">
        <f t="shared" si="0"/>
        <v>1.0878004482640178E-7</v>
      </c>
      <c r="J30" s="16">
        <f t="shared" si="1"/>
        <v>103.9431978459578</v>
      </c>
      <c r="K30" s="16">
        <f t="shared" si="2"/>
        <v>731.76011283554294</v>
      </c>
      <c r="L30" s="16">
        <f t="shared" si="3"/>
        <v>83.833369764056258</v>
      </c>
      <c r="M30" s="30">
        <f t="shared" si="4"/>
        <v>663.96028853132555</v>
      </c>
      <c r="N30" s="16">
        <f t="shared" si="5"/>
        <v>66.869531330135018</v>
      </c>
      <c r="O30" s="30">
        <f t="shared" si="6"/>
        <v>100.30429699520252</v>
      </c>
      <c r="P30" s="16">
        <f t="shared" si="7"/>
        <v>62.971828800464458</v>
      </c>
      <c r="Q30" s="30">
        <f t="shared" si="8"/>
        <v>2961.1752828789836</v>
      </c>
      <c r="R30" s="30">
        <f t="shared" si="9"/>
        <v>4457.199981241054</v>
      </c>
      <c r="S30" s="30">
        <v>2205.1548213125884</v>
      </c>
      <c r="T30" s="31">
        <f t="shared" si="17"/>
        <v>6.9057716457507528E-6</v>
      </c>
      <c r="U30" s="29">
        <f t="shared" si="18"/>
        <v>7.0968158982536455E-8</v>
      </c>
      <c r="V30" s="32">
        <f t="shared" si="19"/>
        <v>10276.644323477516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</row>
    <row r="31" spans="1:52" x14ac:dyDescent="0.25">
      <c r="A31" s="30">
        <v>0.87</v>
      </c>
      <c r="B31" s="30">
        <f t="shared" si="10"/>
        <v>4406.5500000000011</v>
      </c>
      <c r="C31" s="30">
        <f t="shared" si="11"/>
        <v>6.96</v>
      </c>
      <c r="D31" s="30">
        <f t="shared" si="12"/>
        <v>7.83</v>
      </c>
      <c r="E31" s="30">
        <f t="shared" si="13"/>
        <v>1.625</v>
      </c>
      <c r="F31" s="30">
        <f t="shared" si="14"/>
        <v>47.023809523809526</v>
      </c>
      <c r="G31" s="29">
        <f t="shared" si="15"/>
        <v>4.4199213385185017E-3</v>
      </c>
      <c r="H31" s="29">
        <f t="shared" si="16"/>
        <v>0.12790248562013248</v>
      </c>
      <c r="I31" s="29">
        <f t="shared" si="0"/>
        <v>1.087980637173785E-7</v>
      </c>
      <c r="J31" s="16">
        <f t="shared" si="1"/>
        <v>102.90897479080418</v>
      </c>
      <c r="K31" s="16">
        <f t="shared" si="2"/>
        <v>716.24646454399704</v>
      </c>
      <c r="L31" s="16">
        <f t="shared" si="3"/>
        <v>82.929117500218993</v>
      </c>
      <c r="M31" s="30">
        <f t="shared" si="4"/>
        <v>649.33499002671476</v>
      </c>
      <c r="N31" s="16">
        <f t="shared" si="5"/>
        <v>66.224253410760127</v>
      </c>
      <c r="O31" s="30">
        <f t="shared" si="6"/>
        <v>107.61441179248521</v>
      </c>
      <c r="P31" s="16">
        <f t="shared" si="7"/>
        <v>62.380188901337782</v>
      </c>
      <c r="Q31" s="30">
        <f t="shared" si="8"/>
        <v>2933.3541209557648</v>
      </c>
      <c r="R31" s="30">
        <f t="shared" si="9"/>
        <v>4406.5499873189619</v>
      </c>
      <c r="S31" s="30">
        <v>2188.5583578180526</v>
      </c>
      <c r="T31" s="31">
        <f t="shared" si="17"/>
        <v>6.9020196407260667E-6</v>
      </c>
      <c r="U31" s="29">
        <f t="shared" si="18"/>
        <v>6.0741225731508172E-8</v>
      </c>
      <c r="V31" s="32">
        <f t="shared" si="19"/>
        <v>8800.5002728619329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</row>
    <row r="32" spans="1:52" x14ac:dyDescent="0.25">
      <c r="A32" s="30">
        <v>0.86</v>
      </c>
      <c r="B32" s="30">
        <f t="shared" si="10"/>
        <v>4355.9000000000005</v>
      </c>
      <c r="C32" s="30">
        <f t="shared" si="11"/>
        <v>6.88</v>
      </c>
      <c r="D32" s="30">
        <f t="shared" si="12"/>
        <v>7.74</v>
      </c>
      <c r="E32" s="30">
        <f t="shared" si="13"/>
        <v>1.7500000000000002</v>
      </c>
      <c r="F32" s="30">
        <f t="shared" si="14"/>
        <v>47.023809523809526</v>
      </c>
      <c r="G32" s="29">
        <f t="shared" si="15"/>
        <v>4.7607038753237855E-3</v>
      </c>
      <c r="H32" s="29">
        <f t="shared" si="16"/>
        <v>0.12792367556142142</v>
      </c>
      <c r="I32" s="29">
        <f t="shared" si="0"/>
        <v>1.0881608857882935E-7</v>
      </c>
      <c r="J32" s="16">
        <f t="shared" si="1"/>
        <v>101.87138214628924</v>
      </c>
      <c r="K32" s="16">
        <f t="shared" si="2"/>
        <v>700.87510916646988</v>
      </c>
      <c r="L32" s="16">
        <f t="shared" si="3"/>
        <v>82.0234398704645</v>
      </c>
      <c r="M32" s="30">
        <f t="shared" si="4"/>
        <v>634.86142459739528</v>
      </c>
      <c r="N32" s="16">
        <f t="shared" si="5"/>
        <v>65.577026312735029</v>
      </c>
      <c r="O32" s="30">
        <f t="shared" si="6"/>
        <v>114.75979604728632</v>
      </c>
      <c r="P32" s="16">
        <f t="shared" si="7"/>
        <v>61.78579940816207</v>
      </c>
      <c r="Q32" s="30">
        <f t="shared" si="8"/>
        <v>2905.4036626457164</v>
      </c>
      <c r="R32" s="30">
        <f t="shared" si="9"/>
        <v>4355.8999924568679</v>
      </c>
      <c r="S32" s="30">
        <v>2171.8742549514095</v>
      </c>
      <c r="T32" s="31">
        <f t="shared" si="17"/>
        <v>6.8982663924922927E-6</v>
      </c>
      <c r="U32" s="29">
        <f t="shared" si="18"/>
        <v>5.1626196648410846E-8</v>
      </c>
      <c r="V32" s="32">
        <f t="shared" si="19"/>
        <v>7483.9378056779688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</row>
    <row r="33" spans="1:52" x14ac:dyDescent="0.25">
      <c r="A33" s="30">
        <v>0.85</v>
      </c>
      <c r="B33" s="30">
        <f t="shared" si="10"/>
        <v>4305.2500000000009</v>
      </c>
      <c r="C33" s="30">
        <f t="shared" si="11"/>
        <v>6.8</v>
      </c>
      <c r="D33" s="30">
        <f t="shared" si="12"/>
        <v>7.6499999999999995</v>
      </c>
      <c r="E33" s="30">
        <f t="shared" si="13"/>
        <v>1.8750000000000002</v>
      </c>
      <c r="F33" s="30">
        <f t="shared" si="14"/>
        <v>47.023809523809526</v>
      </c>
      <c r="G33" s="29">
        <f t="shared" si="15"/>
        <v>5.1015993475182321E-3</v>
      </c>
      <c r="H33" s="29">
        <f t="shared" si="16"/>
        <v>0.12794487252506043</v>
      </c>
      <c r="I33" s="29">
        <f t="shared" si="0"/>
        <v>1.0883411941372227E-7</v>
      </c>
      <c r="J33" s="16">
        <f t="shared" si="1"/>
        <v>100.8303755892085</v>
      </c>
      <c r="K33" s="16">
        <f t="shared" si="2"/>
        <v>685.64655400661775</v>
      </c>
      <c r="L33" s="16">
        <f t="shared" si="3"/>
        <v>81.116316823978465</v>
      </c>
      <c r="M33" s="30">
        <f t="shared" si="4"/>
        <v>620.53982370343522</v>
      </c>
      <c r="N33" s="16">
        <f t="shared" si="5"/>
        <v>64.927832353917537</v>
      </c>
      <c r="O33" s="30">
        <f t="shared" si="6"/>
        <v>121.7396856635954</v>
      </c>
      <c r="P33" s="16">
        <f t="shared" si="7"/>
        <v>61.188660853445803</v>
      </c>
      <c r="Q33" s="30">
        <f t="shared" si="8"/>
        <v>2877.3239329894159</v>
      </c>
      <c r="R33" s="30">
        <f t="shared" si="9"/>
        <v>4305.2499963630644</v>
      </c>
      <c r="S33" s="30">
        <v>2155.1004675636677</v>
      </c>
      <c r="T33" s="31">
        <f t="shared" si="17"/>
        <v>6.8945119004314322E-6</v>
      </c>
      <c r="U33" s="29">
        <f t="shared" si="18"/>
        <v>4.358526332254796E-8</v>
      </c>
      <c r="V33" s="32">
        <f t="shared" si="19"/>
        <v>6321.7329887878741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</row>
    <row r="34" spans="1:52" x14ac:dyDescent="0.25">
      <c r="A34" s="30">
        <v>0.84</v>
      </c>
      <c r="B34" s="30">
        <f t="shared" si="10"/>
        <v>4254.6000000000004</v>
      </c>
      <c r="C34" s="30">
        <f t="shared" si="11"/>
        <v>6.72</v>
      </c>
      <c r="D34" s="30">
        <f t="shared" si="12"/>
        <v>7.56</v>
      </c>
      <c r="E34" s="30">
        <f t="shared" si="13"/>
        <v>2.0000000000000004</v>
      </c>
      <c r="F34" s="30">
        <f t="shared" si="14"/>
        <v>47.023809523809526</v>
      </c>
      <c r="G34" s="29">
        <f t="shared" si="15"/>
        <v>5.4426078112513598E-3</v>
      </c>
      <c r="H34" s="29">
        <f t="shared" si="16"/>
        <v>0.12796607651454089</v>
      </c>
      <c r="I34" s="29">
        <f t="shared" si="0"/>
        <v>1.0885215622502716E-7</v>
      </c>
      <c r="J34" s="16">
        <f t="shared" si="1"/>
        <v>99.785910875993366</v>
      </c>
      <c r="K34" s="16">
        <f t="shared" si="2"/>
        <v>670.56132108667543</v>
      </c>
      <c r="L34" s="16">
        <f t="shared" si="3"/>
        <v>80.207729776161585</v>
      </c>
      <c r="M34" s="30">
        <f t="shared" si="4"/>
        <v>606.37043710778153</v>
      </c>
      <c r="N34" s="16">
        <f t="shared" si="5"/>
        <v>64.27665326289312</v>
      </c>
      <c r="O34" s="30">
        <f t="shared" si="6"/>
        <v>128.55330652578627</v>
      </c>
      <c r="P34" s="16">
        <f t="shared" si="7"/>
        <v>60.588773283209569</v>
      </c>
      <c r="Q34" s="30">
        <f t="shared" si="8"/>
        <v>2849.1149341509263</v>
      </c>
      <c r="R34" s="30">
        <f t="shared" si="9"/>
        <v>4254.5999988711692</v>
      </c>
      <c r="S34" s="30">
        <v>2138.2349716412746</v>
      </c>
      <c r="T34" s="31">
        <f t="shared" si="17"/>
        <v>6.8907561639250774E-6</v>
      </c>
      <c r="U34" s="29">
        <f t="shared" si="18"/>
        <v>3.6557079103422594E-8</v>
      </c>
      <c r="V34" s="32">
        <f t="shared" si="19"/>
        <v>5305.2347570805841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</row>
    <row r="35" spans="1:52" x14ac:dyDescent="0.25">
      <c r="A35" s="30">
        <v>0.83</v>
      </c>
      <c r="B35" s="30">
        <f t="shared" si="10"/>
        <v>4203.9500000000007</v>
      </c>
      <c r="C35" s="30">
        <f t="shared" si="11"/>
        <v>6.64</v>
      </c>
      <c r="D35" s="30">
        <f t="shared" si="12"/>
        <v>7.47</v>
      </c>
      <c r="E35" s="30">
        <f t="shared" si="13"/>
        <v>2.1250000000000004</v>
      </c>
      <c r="F35" s="30">
        <f t="shared" si="14"/>
        <v>47.023809523809526</v>
      </c>
      <c r="G35" s="29">
        <f t="shared" si="15"/>
        <v>5.7837293227099079E-3</v>
      </c>
      <c r="H35" s="29">
        <f t="shared" si="16"/>
        <v>0.12798728753335648</v>
      </c>
      <c r="I35" s="29">
        <f t="shared" si="0"/>
        <v>1.0887019901571589E-7</v>
      </c>
      <c r="J35" s="16">
        <f t="shared" si="1"/>
        <v>98.737943899024927</v>
      </c>
      <c r="K35" s="16">
        <f t="shared" si="2"/>
        <v>655.61994748952543</v>
      </c>
      <c r="L35" s="16">
        <f t="shared" si="3"/>
        <v>79.297661667935202</v>
      </c>
      <c r="M35" s="30">
        <f t="shared" si="4"/>
        <v>592.35353265947595</v>
      </c>
      <c r="N35" s="16">
        <f t="shared" si="5"/>
        <v>63.623470152304172</v>
      </c>
      <c r="O35" s="30">
        <f t="shared" si="6"/>
        <v>135.19987407364638</v>
      </c>
      <c r="P35" s="16">
        <f t="shared" si="7"/>
        <v>59.98613626348665</v>
      </c>
      <c r="Q35" s="30">
        <f t="shared" si="8"/>
        <v>2820.7766457234793</v>
      </c>
      <c r="R35" s="30">
        <f t="shared" si="9"/>
        <v>4203.9499999461268</v>
      </c>
      <c r="S35" s="30">
        <v>2121.2757696183571</v>
      </c>
      <c r="T35" s="31">
        <f t="shared" si="17"/>
        <v>6.8869991823544071E-6</v>
      </c>
      <c r="U35" s="29">
        <f t="shared" si="18"/>
        <v>3.0466043746449393E-8</v>
      </c>
      <c r="V35" s="32">
        <f t="shared" si="19"/>
        <v>4423.7036973241211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</row>
    <row r="36" spans="1:52" x14ac:dyDescent="0.25">
      <c r="A36" s="30">
        <v>0.82</v>
      </c>
      <c r="B36" s="30">
        <f t="shared" si="10"/>
        <v>4153.3</v>
      </c>
      <c r="C36" s="30">
        <f t="shared" si="11"/>
        <v>6.56</v>
      </c>
      <c r="D36" s="30">
        <f t="shared" si="12"/>
        <v>7.38</v>
      </c>
      <c r="E36" s="30">
        <f t="shared" si="13"/>
        <v>2.2500000000000004</v>
      </c>
      <c r="F36" s="30">
        <f t="shared" si="14"/>
        <v>47.023809523809526</v>
      </c>
      <c r="G36" s="29">
        <f t="shared" si="15"/>
        <v>6.1249639381178791E-3</v>
      </c>
      <c r="H36" s="29">
        <f t="shared" si="16"/>
        <v>0.12800850558500326</v>
      </c>
      <c r="I36" s="29">
        <f t="shared" si="0"/>
        <v>1.0888824778876225E-7</v>
      </c>
      <c r="J36" s="16">
        <f t="shared" si="1"/>
        <v>97.686430748485918</v>
      </c>
      <c r="K36" s="16">
        <f t="shared" si="2"/>
        <v>640.82298571006754</v>
      </c>
      <c r="L36" s="16">
        <f t="shared" si="3"/>
        <v>78.386097026496245</v>
      </c>
      <c r="M36" s="30">
        <f t="shared" si="4"/>
        <v>578.48939605554233</v>
      </c>
      <c r="N36" s="16">
        <f t="shared" si="5"/>
        <v>62.968263491984622</v>
      </c>
      <c r="O36" s="30">
        <f t="shared" si="6"/>
        <v>141.67859285696542</v>
      </c>
      <c r="P36" s="16">
        <f t="shared" si="7"/>
        <v>59.380748887365804</v>
      </c>
      <c r="Q36" s="30">
        <f t="shared" si="8"/>
        <v>2792.3090250606542</v>
      </c>
      <c r="R36" s="30">
        <f t="shared" si="9"/>
        <v>4153.2999996832295</v>
      </c>
      <c r="S36" s="30">
        <v>2104.2208960204803</v>
      </c>
      <c r="T36" s="31">
        <f t="shared" si="17"/>
        <v>6.8832409551001913E-6</v>
      </c>
      <c r="U36" s="29">
        <f t="shared" si="18"/>
        <v>2.5229051331532878E-8</v>
      </c>
      <c r="V36" s="32">
        <f t="shared" si="19"/>
        <v>3665.2866718023602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</row>
    <row r="37" spans="1:52" x14ac:dyDescent="0.25">
      <c r="A37" s="30">
        <v>0.81</v>
      </c>
      <c r="B37" s="30">
        <f t="shared" si="10"/>
        <v>4102.6500000000015</v>
      </c>
      <c r="C37" s="30">
        <f t="shared" si="11"/>
        <v>6.48</v>
      </c>
      <c r="D37" s="30">
        <f t="shared" si="12"/>
        <v>7.2900000000000009</v>
      </c>
      <c r="E37" s="30">
        <f t="shared" si="13"/>
        <v>2.3749999999999991</v>
      </c>
      <c r="F37" s="30">
        <f t="shared" si="14"/>
        <v>47.023809523809526</v>
      </c>
      <c r="G37" s="29">
        <f t="shared" si="15"/>
        <v>6.4663117137365592E-3</v>
      </c>
      <c r="H37" s="29">
        <f t="shared" si="16"/>
        <v>0.12802973067297954</v>
      </c>
      <c r="I37" s="29">
        <f t="shared" si="0"/>
        <v>1.0890630254714208E-7</v>
      </c>
      <c r="J37" s="16">
        <f t="shared" si="1"/>
        <v>96.631327780049219</v>
      </c>
      <c r="K37" s="16">
        <f t="shared" si="2"/>
        <v>626.17100401471896</v>
      </c>
      <c r="L37" s="16">
        <f t="shared" si="3"/>
        <v>77.473022027305959</v>
      </c>
      <c r="M37" s="30">
        <f t="shared" si="4"/>
        <v>564.77833057906048</v>
      </c>
      <c r="N37" s="16">
        <f t="shared" si="5"/>
        <v>62.311013082015585</v>
      </c>
      <c r="O37" s="30">
        <f t="shared" si="6"/>
        <v>147.98865606978697</v>
      </c>
      <c r="P37" s="16">
        <f t="shared" si="7"/>
        <v>58.772609782585519</v>
      </c>
      <c r="Q37" s="30">
        <f t="shared" si="8"/>
        <v>2763.7120076334859</v>
      </c>
      <c r="R37" s="30">
        <f t="shared" si="9"/>
        <v>4102.6499982970527</v>
      </c>
      <c r="S37" s="30">
        <v>2087.0684234496921</v>
      </c>
      <c r="T37" s="31">
        <f t="shared" si="17"/>
        <v>6.8794814815427906E-6</v>
      </c>
      <c r="U37" s="29">
        <f t="shared" si="18"/>
        <v>2.0760359603156403E-8</v>
      </c>
      <c r="V37" s="32">
        <f t="shared" si="19"/>
        <v>3017.7215621344608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</row>
    <row r="38" spans="1:52" x14ac:dyDescent="0.25">
      <c r="A38" s="30">
        <v>0.8</v>
      </c>
      <c r="B38" s="30">
        <f t="shared" si="10"/>
        <v>4052.0000000000009</v>
      </c>
      <c r="C38" s="30">
        <f t="shared" si="11"/>
        <v>6.4</v>
      </c>
      <c r="D38" s="30">
        <f t="shared" si="12"/>
        <v>7.2</v>
      </c>
      <c r="E38" s="30">
        <f t="shared" si="13"/>
        <v>2.4999999999999996</v>
      </c>
      <c r="F38" s="30">
        <f t="shared" si="14"/>
        <v>47.023809523809526</v>
      </c>
      <c r="G38" s="29">
        <f t="shared" si="15"/>
        <v>6.8077727058645718E-3</v>
      </c>
      <c r="H38" s="29">
        <f t="shared" si="16"/>
        <v>0.12805096280078601</v>
      </c>
      <c r="I38" s="29">
        <f t="shared" si="0"/>
        <v>1.0892436329383316E-7</v>
      </c>
      <c r="J38" s="16">
        <f t="shared" si="1"/>
        <v>95.572591689143195</v>
      </c>
      <c r="K38" s="16">
        <f t="shared" si="2"/>
        <v>611.66458681051643</v>
      </c>
      <c r="L38" s="16">
        <f t="shared" si="3"/>
        <v>76.558424557402731</v>
      </c>
      <c r="M38" s="30">
        <f t="shared" si="4"/>
        <v>551.22065681329968</v>
      </c>
      <c r="N38" s="16">
        <f t="shared" si="5"/>
        <v>61.651698026101705</v>
      </c>
      <c r="O38" s="30">
        <f t="shared" si="6"/>
        <v>154.12924506525422</v>
      </c>
      <c r="P38" s="16">
        <f t="shared" si="7"/>
        <v>58.16171711994749</v>
      </c>
      <c r="Q38" s="30">
        <f t="shared" si="8"/>
        <v>2734.9855074261022</v>
      </c>
      <c r="R38" s="30">
        <f t="shared" si="9"/>
        <v>4051.9999961151725</v>
      </c>
      <c r="S38" s="30">
        <v>2069.816468924641</v>
      </c>
      <c r="T38" s="31">
        <f t="shared" si="17"/>
        <v>6.8757207610621548E-6</v>
      </c>
      <c r="U38" s="29">
        <f t="shared" si="18"/>
        <v>1.6975052024251402E-8</v>
      </c>
      <c r="V38" s="32">
        <f t="shared" si="19"/>
        <v>2468.8396481111768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</row>
    <row r="39" spans="1:52" x14ac:dyDescent="0.25">
      <c r="A39" s="30">
        <v>0.79</v>
      </c>
      <c r="B39" s="30">
        <f t="shared" si="10"/>
        <v>4001.3500000000008</v>
      </c>
      <c r="C39" s="30">
        <f t="shared" si="11"/>
        <v>6.32</v>
      </c>
      <c r="D39" s="30">
        <f t="shared" si="12"/>
        <v>7.11</v>
      </c>
      <c r="E39" s="30">
        <f t="shared" si="13"/>
        <v>2.6249999999999996</v>
      </c>
      <c r="F39" s="30">
        <f t="shared" si="14"/>
        <v>47.023809523809526</v>
      </c>
      <c r="G39" s="29">
        <f t="shared" si="15"/>
        <v>7.1493469708378728E-3</v>
      </c>
      <c r="H39" s="29">
        <f t="shared" si="16"/>
        <v>0.12807220197192565</v>
      </c>
      <c r="I39" s="29">
        <f t="shared" si="0"/>
        <v>1.0894243003181521E-7</v>
      </c>
      <c r="J39" s="16">
        <f t="shared" si="1"/>
        <v>94.5101795915335</v>
      </c>
      <c r="K39" s="16">
        <f t="shared" si="2"/>
        <v>597.30433501849177</v>
      </c>
      <c r="L39" s="16">
        <f t="shared" si="3"/>
        <v>75.642294279242932</v>
      </c>
      <c r="M39" s="30">
        <f t="shared" si="4"/>
        <v>537.81671232541726</v>
      </c>
      <c r="N39" s="16">
        <f t="shared" si="5"/>
        <v>60.990296705099944</v>
      </c>
      <c r="O39" s="30">
        <f t="shared" si="6"/>
        <v>160.09952885088734</v>
      </c>
      <c r="P39" s="16">
        <f t="shared" si="7"/>
        <v>57.548068622262697</v>
      </c>
      <c r="Q39" s="30">
        <f t="shared" si="8"/>
        <v>2706.1294173564006</v>
      </c>
      <c r="R39" s="30">
        <f t="shared" si="9"/>
        <v>4001.3499935511973</v>
      </c>
      <c r="S39" s="30">
        <v>2052.4632005704761</v>
      </c>
      <c r="T39" s="31">
        <f t="shared" si="17"/>
        <v>6.8719587930378187E-6</v>
      </c>
      <c r="U39" s="29">
        <f t="shared" si="18"/>
        <v>1.3791438015452566E-8</v>
      </c>
      <c r="V39" s="32">
        <f t="shared" si="19"/>
        <v>2006.9151214097894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</row>
    <row r="40" spans="1:52" x14ac:dyDescent="0.25">
      <c r="A40" s="30">
        <v>0.78</v>
      </c>
      <c r="B40" s="30">
        <f t="shared" si="10"/>
        <v>3950.7000000000007</v>
      </c>
      <c r="C40" s="30">
        <f t="shared" si="11"/>
        <v>6.24</v>
      </c>
      <c r="D40" s="30">
        <f t="shared" si="12"/>
        <v>7.0200000000000005</v>
      </c>
      <c r="E40" s="30">
        <f t="shared" si="13"/>
        <v>2.7499999999999996</v>
      </c>
      <c r="F40" s="30">
        <f t="shared" si="14"/>
        <v>47.023809523809526</v>
      </c>
      <c r="G40" s="29">
        <f t="shared" si="15"/>
        <v>7.4910345650298108E-3</v>
      </c>
      <c r="H40" s="29">
        <f t="shared" si="16"/>
        <v>0.12809344818990373</v>
      </c>
      <c r="I40" s="29">
        <f t="shared" si="0"/>
        <v>1.0896050276406999E-7</v>
      </c>
      <c r="J40" s="16">
        <f t="shared" si="1"/>
        <v>93.444049111246429</v>
      </c>
      <c r="K40" s="16">
        <f t="shared" si="2"/>
        <v>583.09086645417779</v>
      </c>
      <c r="L40" s="16">
        <f t="shared" si="3"/>
        <v>74.724622695324143</v>
      </c>
      <c r="M40" s="30">
        <f t="shared" si="4"/>
        <v>524.56685132117548</v>
      </c>
      <c r="N40" s="16">
        <f t="shared" si="5"/>
        <v>60.326786751361503</v>
      </c>
      <c r="O40" s="30">
        <f t="shared" si="6"/>
        <v>165.8986635662441</v>
      </c>
      <c r="P40" s="16">
        <f t="shared" si="7"/>
        <v>56.931661574302197</v>
      </c>
      <c r="Q40" s="30">
        <f t="shared" si="8"/>
        <v>2677.1436097439723</v>
      </c>
      <c r="R40" s="30">
        <f t="shared" si="9"/>
        <v>3950.6999910855698</v>
      </c>
      <c r="S40" s="30">
        <v>2035.0068446701064</v>
      </c>
      <c r="T40" s="31">
        <f t="shared" si="17"/>
        <v>6.8681955768489089E-6</v>
      </c>
      <c r="U40" s="29">
        <f t="shared" si="18"/>
        <v>1.1132649556776364E-8</v>
      </c>
      <c r="V40" s="32">
        <f t="shared" si="19"/>
        <v>1620.89874002743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</row>
    <row r="41" spans="1:52" x14ac:dyDescent="0.25">
      <c r="A41" s="30">
        <v>0.77</v>
      </c>
      <c r="B41" s="30">
        <f t="shared" si="10"/>
        <v>3900.0500000000006</v>
      </c>
      <c r="C41" s="30">
        <f t="shared" si="11"/>
        <v>6.16</v>
      </c>
      <c r="D41" s="30">
        <f t="shared" si="12"/>
        <v>6.93</v>
      </c>
      <c r="E41" s="30">
        <f t="shared" si="13"/>
        <v>2.875</v>
      </c>
      <c r="F41" s="30">
        <f t="shared" si="14"/>
        <v>47.023809523809526</v>
      </c>
      <c r="G41" s="29">
        <f t="shared" si="15"/>
        <v>7.8328355448511501E-3</v>
      </c>
      <c r="H41" s="29">
        <f t="shared" si="16"/>
        <v>0.12811470145822793</v>
      </c>
      <c r="I41" s="29">
        <f t="shared" si="0"/>
        <v>1.089785814935812E-7</v>
      </c>
      <c r="J41" s="16">
        <f t="shared" si="1"/>
        <v>92.374158475757369</v>
      </c>
      <c r="K41" s="16">
        <f t="shared" si="2"/>
        <v>569.02481621066545</v>
      </c>
      <c r="L41" s="16">
        <f t="shared" si="3"/>
        <v>73.805403212855367</v>
      </c>
      <c r="M41" s="30">
        <f t="shared" si="4"/>
        <v>511.47144426508765</v>
      </c>
      <c r="N41" s="16">
        <f t="shared" si="5"/>
        <v>59.661145023917221</v>
      </c>
      <c r="O41" s="30">
        <f t="shared" si="6"/>
        <v>171.52579194376202</v>
      </c>
      <c r="P41" s="16">
        <f t="shared" si="7"/>
        <v>56.312492833610108</v>
      </c>
      <c r="Q41" s="30">
        <f t="shared" si="8"/>
        <v>2648.0279368185707</v>
      </c>
      <c r="R41" s="30">
        <f t="shared" si="9"/>
        <v>3900.0499892380858</v>
      </c>
      <c r="S41" s="30">
        <v>2017.4456930661345</v>
      </c>
      <c r="T41" s="31">
        <f t="shared" si="17"/>
        <v>6.8644311118741394E-6</v>
      </c>
      <c r="U41" s="29">
        <f t="shared" si="18"/>
        <v>8.9276301115041518E-9</v>
      </c>
      <c r="V41" s="32">
        <f t="shared" si="19"/>
        <v>1300.5637271326209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</row>
    <row r="42" spans="1:52" x14ac:dyDescent="0.25">
      <c r="A42" s="30">
        <v>0.76</v>
      </c>
      <c r="B42" s="30">
        <f t="shared" si="10"/>
        <v>3849.4000000000005</v>
      </c>
      <c r="C42" s="30">
        <f t="shared" si="11"/>
        <v>6.08</v>
      </c>
      <c r="D42" s="30">
        <f t="shared" si="12"/>
        <v>6.84</v>
      </c>
      <c r="E42" s="30">
        <f t="shared" si="13"/>
        <v>3</v>
      </c>
      <c r="F42" s="30">
        <f t="shared" si="14"/>
        <v>47.023809523809526</v>
      </c>
      <c r="G42" s="29">
        <f t="shared" si="15"/>
        <v>8.1747499667500917E-3</v>
      </c>
      <c r="H42" s="29">
        <f t="shared" si="16"/>
        <v>0.12813596178040818</v>
      </c>
      <c r="I42" s="29">
        <f t="shared" si="0"/>
        <v>1.0899666622333454E-7</v>
      </c>
      <c r="J42" s="16">
        <f t="shared" si="1"/>
        <v>91.300466618880407</v>
      </c>
      <c r="K42" s="16">
        <f t="shared" si="2"/>
        <v>555.1068370427929</v>
      </c>
      <c r="L42" s="16">
        <f t="shared" si="3"/>
        <v>72.884631208139609</v>
      </c>
      <c r="M42" s="30">
        <f t="shared" si="4"/>
        <v>498.53087746367493</v>
      </c>
      <c r="N42" s="16">
        <f t="shared" si="5"/>
        <v>58.993347584912591</v>
      </c>
      <c r="O42" s="30">
        <f t="shared" si="6"/>
        <v>176.98004275473778</v>
      </c>
      <c r="P42" s="16">
        <f t="shared" si="7"/>
        <v>55.6905588423624</v>
      </c>
      <c r="Q42" s="30">
        <f t="shared" si="8"/>
        <v>2618.7822312777557</v>
      </c>
      <c r="R42" s="30">
        <f t="shared" si="9"/>
        <v>3849.3999885389612</v>
      </c>
      <c r="S42" s="30">
        <v>1999.778110906248</v>
      </c>
      <c r="T42" s="31">
        <f t="shared" si="17"/>
        <v>6.8606653974918127E-6</v>
      </c>
      <c r="U42" s="29">
        <f t="shared" si="18"/>
        <v>7.1116664431376036E-9</v>
      </c>
      <c r="V42" s="32">
        <f t="shared" si="19"/>
        <v>1036.5855250334107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</row>
    <row r="43" spans="1:52" x14ac:dyDescent="0.25">
      <c r="A43" s="30">
        <v>0.75</v>
      </c>
      <c r="B43" s="30">
        <f t="shared" si="10"/>
        <v>3798.7500000000009</v>
      </c>
      <c r="C43" s="30">
        <f t="shared" si="11"/>
        <v>6</v>
      </c>
      <c r="D43" s="30">
        <f t="shared" si="12"/>
        <v>6.75</v>
      </c>
      <c r="E43" s="30">
        <f t="shared" si="13"/>
        <v>3.125</v>
      </c>
      <c r="F43" s="30">
        <f t="shared" si="14"/>
        <v>47.023809523809526</v>
      </c>
      <c r="G43" s="29">
        <f t="shared" si="15"/>
        <v>8.5167778872123189E-3</v>
      </c>
      <c r="H43" s="29">
        <f t="shared" si="16"/>
        <v>0.12815722915995681</v>
      </c>
      <c r="I43" s="29">
        <f t="shared" si="0"/>
        <v>1.0901475695631767E-7</v>
      </c>
      <c r="J43" s="16">
        <f t="shared" si="1"/>
        <v>90.22293329159055</v>
      </c>
      <c r="K43" s="16">
        <f t="shared" si="2"/>
        <v>541.3375997495433</v>
      </c>
      <c r="L43" s="16">
        <f t="shared" si="3"/>
        <v>71.962304090121066</v>
      </c>
      <c r="M43" s="30">
        <f t="shared" si="4"/>
        <v>485.74555260831721</v>
      </c>
      <c r="N43" s="16">
        <f t="shared" si="5"/>
        <v>58.323369677629422</v>
      </c>
      <c r="O43" s="30">
        <f t="shared" si="6"/>
        <v>182.26053024259195</v>
      </c>
      <c r="P43" s="16">
        <f t="shared" si="7"/>
        <v>55.065855640367865</v>
      </c>
      <c r="Q43" s="30">
        <f t="shared" si="8"/>
        <v>2589.4063068982509</v>
      </c>
      <c r="R43" s="30">
        <f t="shared" si="9"/>
        <v>3798.7499894987031</v>
      </c>
      <c r="S43" s="30">
        <v>1982.0025447156393</v>
      </c>
      <c r="T43" s="31">
        <f t="shared" si="17"/>
        <v>6.8568984330798143E-6</v>
      </c>
      <c r="U43" s="29">
        <f t="shared" si="18"/>
        <v>5.6265800768204213E-9</v>
      </c>
      <c r="V43" s="32">
        <f t="shared" si="19"/>
        <v>820.57217730921116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</row>
    <row r="44" spans="1:52" x14ac:dyDescent="0.25">
      <c r="A44" s="30">
        <v>0.74</v>
      </c>
      <c r="B44" s="30">
        <f t="shared" si="10"/>
        <v>3748.1000000000008</v>
      </c>
      <c r="C44" s="30">
        <f t="shared" si="11"/>
        <v>5.92</v>
      </c>
      <c r="D44" s="30">
        <f t="shared" si="12"/>
        <v>6.66</v>
      </c>
      <c r="E44" s="30">
        <f t="shared" si="13"/>
        <v>3.25</v>
      </c>
      <c r="F44" s="30">
        <f t="shared" si="14"/>
        <v>47.023809523809526</v>
      </c>
      <c r="G44" s="29">
        <f t="shared" si="15"/>
        <v>8.858919362761019E-3</v>
      </c>
      <c r="H44" s="29">
        <f t="shared" si="16"/>
        <v>0.12817850360038838</v>
      </c>
      <c r="I44" s="29">
        <f t="shared" si="0"/>
        <v>1.0903285369552024E-7</v>
      </c>
      <c r="J44" s="16">
        <f t="shared" si="1"/>
        <v>89.141519180981433</v>
      </c>
      <c r="K44" s="16">
        <f t="shared" si="2"/>
        <v>527.71779355141007</v>
      </c>
      <c r="L44" s="16">
        <f t="shared" si="3"/>
        <v>71.038421362489999</v>
      </c>
      <c r="M44" s="30">
        <f t="shared" si="4"/>
        <v>473.11588627418342</v>
      </c>
      <c r="N44" s="16">
        <f t="shared" si="5"/>
        <v>57.651185706488469</v>
      </c>
      <c r="O44" s="30">
        <f t="shared" si="6"/>
        <v>187.36635354608754</v>
      </c>
      <c r="P44" s="16">
        <f t="shared" si="7"/>
        <v>54.438378879325789</v>
      </c>
      <c r="Q44" s="30">
        <f t="shared" si="8"/>
        <v>2559.8999592063915</v>
      </c>
      <c r="R44" s="30">
        <f t="shared" si="9"/>
        <v>3748.0999925780725</v>
      </c>
      <c r="S44" s="30">
        <v>1964.1175307732774</v>
      </c>
      <c r="T44" s="31">
        <f t="shared" si="17"/>
        <v>6.8531302180156199E-6</v>
      </c>
      <c r="U44" s="29">
        <f t="shared" si="18"/>
        <v>4.4206694934790673E-9</v>
      </c>
      <c r="V44" s="32">
        <f t="shared" si="19"/>
        <v>645.05844086515958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</row>
    <row r="45" spans="1:52" x14ac:dyDescent="0.25">
      <c r="A45" s="30">
        <v>0.73</v>
      </c>
      <c r="B45" s="30">
        <f t="shared" si="10"/>
        <v>3697.4500000000007</v>
      </c>
      <c r="C45" s="30">
        <f t="shared" si="11"/>
        <v>5.84</v>
      </c>
      <c r="D45" s="30">
        <f t="shared" si="12"/>
        <v>6.57</v>
      </c>
      <c r="E45" s="30">
        <f t="shared" si="13"/>
        <v>3.375</v>
      </c>
      <c r="F45" s="30">
        <f t="shared" si="14"/>
        <v>47.023809523809526</v>
      </c>
      <c r="G45" s="29">
        <f t="shared" si="15"/>
        <v>9.2011744499569236E-3</v>
      </c>
      <c r="H45" s="29">
        <f t="shared" si="16"/>
        <v>0.12819978510521995</v>
      </c>
      <c r="I45" s="29">
        <f t="shared" si="0"/>
        <v>1.0905095644393391E-7</v>
      </c>
      <c r="J45" s="16">
        <f t="shared" si="1"/>
        <v>88.056186037426272</v>
      </c>
      <c r="K45" s="16">
        <f t="shared" si="2"/>
        <v>514.24812645856946</v>
      </c>
      <c r="L45" s="16">
        <f t="shared" si="3"/>
        <v>70.112984683601383</v>
      </c>
      <c r="M45" s="30">
        <f t="shared" si="4"/>
        <v>460.64230937126109</v>
      </c>
      <c r="N45" s="16">
        <f t="shared" si="5"/>
        <v>56.976769219423133</v>
      </c>
      <c r="O45" s="30">
        <f t="shared" si="6"/>
        <v>192.29659611555309</v>
      </c>
      <c r="P45" s="16">
        <f t="shared" si="7"/>
        <v>53.808123838425807</v>
      </c>
      <c r="Q45" s="30">
        <f t="shared" si="8"/>
        <v>2530.2629662116897</v>
      </c>
      <c r="R45" s="30">
        <f t="shared" si="9"/>
        <v>3697.4499981570734</v>
      </c>
      <c r="S45" s="30">
        <v>1946.1217037594593</v>
      </c>
      <c r="T45" s="31">
        <f t="shared" si="17"/>
        <v>6.8493607516762944E-6</v>
      </c>
      <c r="U45" s="29">
        <f t="shared" si="18"/>
        <v>3.4484743553624638E-9</v>
      </c>
      <c r="V45" s="32">
        <f t="shared" si="19"/>
        <v>503.47389784053843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</row>
    <row r="46" spans="1:52" x14ac:dyDescent="0.25">
      <c r="A46" s="30">
        <v>0.72</v>
      </c>
      <c r="B46" s="30">
        <f t="shared" si="10"/>
        <v>3646.8000000000006</v>
      </c>
      <c r="C46" s="30">
        <f t="shared" si="11"/>
        <v>5.76</v>
      </c>
      <c r="D46" s="30">
        <f t="shared" si="12"/>
        <v>6.4799999999999995</v>
      </c>
      <c r="E46" s="30">
        <f t="shared" si="13"/>
        <v>3.5000000000000004</v>
      </c>
      <c r="F46" s="30">
        <f t="shared" si="14"/>
        <v>47.023809523809526</v>
      </c>
      <c r="G46" s="29">
        <f t="shared" si="15"/>
        <v>9.5435432053983284E-3</v>
      </c>
      <c r="H46" s="29">
        <f t="shared" si="16"/>
        <v>0.12822107367797073</v>
      </c>
      <c r="I46" s="29">
        <f t="shared" si="0"/>
        <v>1.090690652045523E-7</v>
      </c>
      <c r="J46" s="16">
        <f t="shared" si="1"/>
        <v>86.96689676922287</v>
      </c>
      <c r="K46" s="16">
        <f t="shared" si="2"/>
        <v>500.9293253907237</v>
      </c>
      <c r="L46" s="16">
        <f t="shared" si="3"/>
        <v>69.185997888771823</v>
      </c>
      <c r="M46" s="30">
        <f t="shared" si="4"/>
        <v>448.32526631924139</v>
      </c>
      <c r="N46" s="16">
        <f t="shared" si="5"/>
        <v>56.300092867764725</v>
      </c>
      <c r="O46" s="30">
        <f t="shared" si="6"/>
        <v>197.05032503717658</v>
      </c>
      <c r="P46" s="16">
        <f t="shared" si="7"/>
        <v>53.175085417706242</v>
      </c>
      <c r="Q46" s="30">
        <f t="shared" si="8"/>
        <v>2500.4950880945198</v>
      </c>
      <c r="R46" s="30">
        <f t="shared" si="9"/>
        <v>3646.8000048416616</v>
      </c>
      <c r="S46" s="30">
        <v>1928.013804955443</v>
      </c>
      <c r="T46" s="31">
        <f t="shared" si="17"/>
        <v>6.8455900334384817E-6</v>
      </c>
      <c r="U46" s="29">
        <f t="shared" si="18"/>
        <v>2.6704175626751106E-9</v>
      </c>
      <c r="V46" s="32">
        <f t="shared" si="19"/>
        <v>390.09311828943726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</row>
    <row r="47" spans="1:52" x14ac:dyDescent="0.25">
      <c r="A47" s="30">
        <v>0.71</v>
      </c>
      <c r="B47" s="30">
        <f t="shared" si="10"/>
        <v>3596.1500000000005</v>
      </c>
      <c r="C47" s="30">
        <f t="shared" si="11"/>
        <v>5.68</v>
      </c>
      <c r="D47" s="30">
        <f t="shared" si="12"/>
        <v>6.39</v>
      </c>
      <c r="E47" s="30">
        <f t="shared" si="13"/>
        <v>3.6250000000000004</v>
      </c>
      <c r="F47" s="30">
        <f t="shared" si="14"/>
        <v>47.023809523809526</v>
      </c>
      <c r="G47" s="29">
        <f t="shared" si="15"/>
        <v>9.8860256857211271E-3</v>
      </c>
      <c r="H47" s="29">
        <f t="shared" si="16"/>
        <v>0.12824236932216238</v>
      </c>
      <c r="I47" s="29">
        <f t="shared" si="0"/>
        <v>1.0908717998037102E-7</v>
      </c>
      <c r="J47" s="16">
        <f t="shared" si="1"/>
        <v>85.873615568188171</v>
      </c>
      <c r="K47" s="16">
        <f t="shared" si="2"/>
        <v>487.7621364273088</v>
      </c>
      <c r="L47" s="16">
        <f t="shared" si="3"/>
        <v>68.257467028461107</v>
      </c>
      <c r="M47" s="30">
        <f t="shared" si="4"/>
        <v>436.16521431186646</v>
      </c>
      <c r="N47" s="16">
        <f t="shared" si="5"/>
        <v>55.621128383624573</v>
      </c>
      <c r="O47" s="30">
        <f t="shared" si="6"/>
        <v>201.62659039063911</v>
      </c>
      <c r="P47" s="16">
        <f t="shared" si="7"/>
        <v>52.539258146121718</v>
      </c>
      <c r="Q47" s="30">
        <f t="shared" si="8"/>
        <v>2470.5960675854858</v>
      </c>
      <c r="R47" s="30">
        <f t="shared" si="9"/>
        <v>3596.1500087152999</v>
      </c>
      <c r="S47" s="30">
        <v>1909.7926909918062</v>
      </c>
      <c r="T47" s="31">
        <f t="shared" si="17"/>
        <v>6.8418180626784183E-6</v>
      </c>
      <c r="U47" s="29">
        <f t="shared" si="18"/>
        <v>2.0523688075997815E-9</v>
      </c>
      <c r="V47" s="32">
        <f t="shared" si="19"/>
        <v>299.97418650976596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</row>
    <row r="48" spans="1:52" x14ac:dyDescent="0.25">
      <c r="A48" s="30">
        <v>0.7</v>
      </c>
      <c r="B48" s="30">
        <f t="shared" si="10"/>
        <v>3545.5000000000005</v>
      </c>
      <c r="C48" s="30">
        <f t="shared" si="11"/>
        <v>5.6</v>
      </c>
      <c r="D48" s="30">
        <f t="shared" si="12"/>
        <v>6.3</v>
      </c>
      <c r="E48" s="30">
        <f t="shared" si="13"/>
        <v>3.7500000000000004</v>
      </c>
      <c r="F48" s="30">
        <f t="shared" si="14"/>
        <v>47.023809523809526</v>
      </c>
      <c r="G48" s="29">
        <f t="shared" si="15"/>
        <v>1.0228621947598849E-2</v>
      </c>
      <c r="H48" s="29">
        <f t="shared" si="16"/>
        <v>0.12826367204131889</v>
      </c>
      <c r="I48" s="29">
        <f t="shared" si="0"/>
        <v>1.091053007743877E-7</v>
      </c>
      <c r="J48" s="16">
        <f t="shared" si="1"/>
        <v>84.776308229009331</v>
      </c>
      <c r="K48" s="16">
        <f t="shared" si="2"/>
        <v>474.74732608245222</v>
      </c>
      <c r="L48" s="16">
        <f t="shared" si="3"/>
        <v>67.327400559121841</v>
      </c>
      <c r="M48" s="30">
        <f t="shared" si="4"/>
        <v>424.16262352246758</v>
      </c>
      <c r="N48" s="16">
        <f t="shared" si="5"/>
        <v>54.939846676436481</v>
      </c>
      <c r="O48" s="30">
        <f t="shared" si="6"/>
        <v>206.02442503663684</v>
      </c>
      <c r="P48" s="16">
        <f t="shared" si="7"/>
        <v>51.900636299392275</v>
      </c>
      <c r="Q48" s="30">
        <f t="shared" si="8"/>
        <v>2440.5656355071369</v>
      </c>
      <c r="R48" s="30">
        <f t="shared" si="9"/>
        <v>3545.5000101486935</v>
      </c>
      <c r="S48" s="30">
        <v>1891.457345817186</v>
      </c>
      <c r="T48" s="31">
        <f t="shared" si="17"/>
        <v>6.8380448387719221E-6</v>
      </c>
      <c r="U48" s="29">
        <f t="shared" si="18"/>
        <v>1.5651634722237359E-9</v>
      </c>
      <c r="V48" s="32">
        <f t="shared" si="19"/>
        <v>228.89049562079666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</row>
    <row r="49" spans="1:52" x14ac:dyDescent="0.25">
      <c r="A49" s="30">
        <v>0.69</v>
      </c>
      <c r="B49" s="30">
        <f t="shared" si="10"/>
        <v>3494.8500000000004</v>
      </c>
      <c r="C49" s="30">
        <f t="shared" si="11"/>
        <v>5.52</v>
      </c>
      <c r="D49" s="30">
        <f t="shared" si="12"/>
        <v>6.2099999999999991</v>
      </c>
      <c r="E49" s="30">
        <f t="shared" si="13"/>
        <v>3.8750000000000009</v>
      </c>
      <c r="F49" s="30">
        <f t="shared" si="14"/>
        <v>47.023809523809526</v>
      </c>
      <c r="G49" s="29">
        <f t="shared" si="15"/>
        <v>1.0571332047742689E-2</v>
      </c>
      <c r="H49" s="29">
        <f t="shared" si="16"/>
        <v>0.12828498183896656</v>
      </c>
      <c r="I49" s="29">
        <f t="shared" si="0"/>
        <v>1.0912342758960192E-7</v>
      </c>
      <c r="J49" s="16">
        <f t="shared" si="1"/>
        <v>83.674942210961703</v>
      </c>
      <c r="K49" s="16">
        <f t="shared" si="2"/>
        <v>461.88568100450857</v>
      </c>
      <c r="L49" s="16">
        <f t="shared" si="3"/>
        <v>66.39580930223967</v>
      </c>
      <c r="M49" s="30">
        <f t="shared" si="4"/>
        <v>412.31797576690826</v>
      </c>
      <c r="N49" s="16">
        <f t="shared" si="5"/>
        <v>54.256217769045954</v>
      </c>
      <c r="O49" s="30">
        <f t="shared" si="6"/>
        <v>210.24284385505311</v>
      </c>
      <c r="P49" s="16">
        <f t="shared" si="7"/>
        <v>51.25921386544973</v>
      </c>
      <c r="Q49" s="30">
        <f t="shared" si="8"/>
        <v>2410.4035091491241</v>
      </c>
      <c r="R49" s="30">
        <f t="shared" si="9"/>
        <v>3494.8500097755941</v>
      </c>
      <c r="S49" s="30">
        <v>1873.0068883026886</v>
      </c>
      <c r="T49" s="31">
        <f t="shared" si="17"/>
        <v>6.8342703610943996E-6</v>
      </c>
      <c r="U49" s="29">
        <f t="shared" si="18"/>
        <v>1.1841025671308435E-9</v>
      </c>
      <c r="V49" s="32">
        <f t="shared" si="19"/>
        <v>173.2595441163127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</row>
    <row r="50" spans="1:52" x14ac:dyDescent="0.25">
      <c r="A50" s="30">
        <v>0.68</v>
      </c>
      <c r="B50" s="30">
        <f t="shared" si="10"/>
        <v>3444.2000000000007</v>
      </c>
      <c r="C50" s="30">
        <f t="shared" si="11"/>
        <v>5.44</v>
      </c>
      <c r="D50" s="30">
        <f t="shared" si="12"/>
        <v>6.12</v>
      </c>
      <c r="E50" s="30">
        <f t="shared" si="13"/>
        <v>3.9999999999999996</v>
      </c>
      <c r="F50" s="30">
        <f t="shared" si="14"/>
        <v>47.023809523809526</v>
      </c>
      <c r="G50" s="29">
        <f t="shared" si="15"/>
        <v>1.0914156042901527E-2</v>
      </c>
      <c r="H50" s="29">
        <f t="shared" si="16"/>
        <v>0.12830629871863403</v>
      </c>
      <c r="I50" s="29">
        <f t="shared" si="0"/>
        <v>1.0914156042901527E-7</v>
      </c>
      <c r="J50" s="16">
        <f t="shared" si="1"/>
        <v>82.569486798291052</v>
      </c>
      <c r="K50" s="16">
        <f t="shared" si="2"/>
        <v>449.17800818270337</v>
      </c>
      <c r="L50" s="16">
        <f t="shared" si="3"/>
        <v>65.462706474455345</v>
      </c>
      <c r="M50" s="30">
        <f t="shared" si="4"/>
        <v>400.6317636236667</v>
      </c>
      <c r="N50" s="16">
        <f t="shared" si="5"/>
        <v>53.570210795570283</v>
      </c>
      <c r="O50" s="30">
        <f t="shared" si="6"/>
        <v>214.2808431822811</v>
      </c>
      <c r="P50" s="16">
        <f t="shared" si="7"/>
        <v>50.614984564789147</v>
      </c>
      <c r="Q50" s="30">
        <f t="shared" si="8"/>
        <v>2380.1093932252038</v>
      </c>
      <c r="R50" s="30">
        <f t="shared" si="9"/>
        <v>3444.2000082138547</v>
      </c>
      <c r="S50" s="30">
        <v>1854.4405813146766</v>
      </c>
      <c r="T50" s="31">
        <f t="shared" si="17"/>
        <v>6.8304946290208387E-6</v>
      </c>
      <c r="U50" s="29">
        <f t="shared" si="18"/>
        <v>8.8845363223107362E-10</v>
      </c>
      <c r="V50" s="32">
        <f t="shared" si="19"/>
        <v>130.07163909569383</v>
      </c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</row>
    <row r="51" spans="1:52" x14ac:dyDescent="0.25">
      <c r="A51" s="30">
        <v>0.67</v>
      </c>
      <c r="B51" s="30">
        <f t="shared" si="10"/>
        <v>3393.5500000000006</v>
      </c>
      <c r="C51" s="30">
        <f t="shared" si="11"/>
        <v>5.36</v>
      </c>
      <c r="D51" s="30">
        <f t="shared" si="12"/>
        <v>6.03</v>
      </c>
      <c r="E51" s="30">
        <f t="shared" si="13"/>
        <v>4.1249999999999991</v>
      </c>
      <c r="F51" s="30">
        <f t="shared" si="14"/>
        <v>47.023809523809526</v>
      </c>
      <c r="G51" s="29">
        <f t="shared" si="15"/>
        <v>1.1257093989861983E-2</v>
      </c>
      <c r="H51" s="29">
        <f t="shared" si="16"/>
        <v>0.12832762268385237</v>
      </c>
      <c r="I51" s="29">
        <f t="shared" si="0"/>
        <v>1.0915969929563136E-7</v>
      </c>
      <c r="J51" s="16">
        <f t="shared" si="1"/>
        <v>81.459913273402123</v>
      </c>
      <c r="K51" s="16">
        <f t="shared" si="2"/>
        <v>436.62513514543542</v>
      </c>
      <c r="L51" s="16">
        <f t="shared" si="3"/>
        <v>64.52810771472555</v>
      </c>
      <c r="M51" s="30">
        <f t="shared" si="4"/>
        <v>389.1044895197951</v>
      </c>
      <c r="N51" s="16">
        <f t="shared" si="5"/>
        <v>52.881794008628134</v>
      </c>
      <c r="O51" s="30">
        <f t="shared" si="6"/>
        <v>218.13740028559101</v>
      </c>
      <c r="P51" s="16">
        <f t="shared" si="7"/>
        <v>49.967941876335125</v>
      </c>
      <c r="Q51" s="30">
        <f t="shared" si="8"/>
        <v>2349.6829810895683</v>
      </c>
      <c r="R51" s="30">
        <f t="shared" si="9"/>
        <v>3393.5500060403901</v>
      </c>
      <c r="S51" s="30">
        <v>1835.7578407457909</v>
      </c>
      <c r="T51" s="31">
        <f t="shared" si="17"/>
        <v>6.8267176419258148E-6</v>
      </c>
      <c r="U51" s="29">
        <f t="shared" si="18"/>
        <v>6.6096697529150487E-10</v>
      </c>
      <c r="V51" s="32">
        <f t="shared" si="19"/>
        <v>96.820611304065352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</row>
    <row r="52" spans="1:52" x14ac:dyDescent="0.25">
      <c r="A52" s="30">
        <v>0.66</v>
      </c>
      <c r="B52" s="30">
        <f t="shared" si="10"/>
        <v>3342.9000000000005</v>
      </c>
      <c r="C52" s="30">
        <f t="shared" si="11"/>
        <v>5.28</v>
      </c>
      <c r="D52" s="30">
        <f t="shared" si="12"/>
        <v>5.94</v>
      </c>
      <c r="E52" s="30">
        <f t="shared" si="13"/>
        <v>4.25</v>
      </c>
      <c r="F52" s="30">
        <f t="shared" si="14"/>
        <v>47.023809523809526</v>
      </c>
      <c r="G52" s="29">
        <f t="shared" si="15"/>
        <v>1.1600145945448427E-2</v>
      </c>
      <c r="H52" s="29">
        <f t="shared" si="16"/>
        <v>0.12834895373815489</v>
      </c>
      <c r="I52" s="29">
        <f t="shared" si="0"/>
        <v>1.0917784419245578E-7</v>
      </c>
      <c r="J52" s="16">
        <f t="shared" si="1"/>
        <v>80.346195095827852</v>
      </c>
      <c r="K52" s="16">
        <f t="shared" si="2"/>
        <v>424.22791010597109</v>
      </c>
      <c r="L52" s="16">
        <f t="shared" si="3"/>
        <v>63.592031101936001</v>
      </c>
      <c r="M52" s="30">
        <f t="shared" si="4"/>
        <v>377.73666474549987</v>
      </c>
      <c r="N52" s="16">
        <f t="shared" si="5"/>
        <v>52.190934792650879</v>
      </c>
      <c r="O52" s="30">
        <f t="shared" si="6"/>
        <v>221.81147286876623</v>
      </c>
      <c r="P52" s="16">
        <f t="shared" si="7"/>
        <v>49.318079065250949</v>
      </c>
      <c r="Q52" s="30">
        <f t="shared" si="8"/>
        <v>2319.1239560445388</v>
      </c>
      <c r="R52" s="30">
        <f t="shared" si="9"/>
        <v>3342.9000037647761</v>
      </c>
      <c r="S52" s="30">
        <v>1816.9582442865146</v>
      </c>
      <c r="T52" s="31">
        <f t="shared" si="17"/>
        <v>6.8229393991834849E-6</v>
      </c>
      <c r="U52" s="29">
        <f t="shared" si="18"/>
        <v>4.8741755524183134E-10</v>
      </c>
      <c r="V52" s="32">
        <f t="shared" si="19"/>
        <v>71.438060156325236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</row>
    <row r="53" spans="1:52" x14ac:dyDescent="0.25">
      <c r="A53" s="30">
        <v>0.65</v>
      </c>
      <c r="B53" s="30">
        <f t="shared" si="10"/>
        <v>3292.2500000000009</v>
      </c>
      <c r="C53" s="30">
        <f t="shared" si="11"/>
        <v>5.2</v>
      </c>
      <c r="D53" s="30">
        <f t="shared" si="12"/>
        <v>5.8500000000000005</v>
      </c>
      <c r="E53" s="30">
        <f t="shared" si="13"/>
        <v>4.375</v>
      </c>
      <c r="F53" s="30">
        <f t="shared" si="14"/>
        <v>47.023809523809526</v>
      </c>
      <c r="G53" s="29">
        <f t="shared" si="15"/>
        <v>1.1943311966523011E-2</v>
      </c>
      <c r="H53" s="29">
        <f t="shared" si="16"/>
        <v>0.12837029188507726</v>
      </c>
      <c r="I53" s="29">
        <f t="shared" si="0"/>
        <v>1.0919599512249608E-7</v>
      </c>
      <c r="J53" s="16">
        <f t="shared" si="1"/>
        <v>79.22830808617519</v>
      </c>
      <c r="K53" s="16">
        <f t="shared" si="2"/>
        <v>411.98720204811099</v>
      </c>
      <c r="L53" s="16">
        <f t="shared" si="3"/>
        <v>62.654497161784263</v>
      </c>
      <c r="M53" s="30">
        <f t="shared" si="4"/>
        <v>366.52880839643797</v>
      </c>
      <c r="N53" s="16">
        <f t="shared" si="5"/>
        <v>51.497599683970336</v>
      </c>
      <c r="O53" s="30">
        <f t="shared" si="6"/>
        <v>225.30199861737023</v>
      </c>
      <c r="P53" s="16">
        <f t="shared" si="7"/>
        <v>48.665389212822177</v>
      </c>
      <c r="Q53" s="30">
        <f t="shared" si="8"/>
        <v>2288.431992745805</v>
      </c>
      <c r="R53" s="30">
        <f t="shared" si="9"/>
        <v>3292.2500018077244</v>
      </c>
      <c r="S53" s="30">
        <v>1798.0415398120192</v>
      </c>
      <c r="T53" s="31">
        <f t="shared" si="17"/>
        <v>6.8191599001675919E-6</v>
      </c>
      <c r="U53" s="29">
        <f t="shared" si="18"/>
        <v>3.5617945958656301E-10</v>
      </c>
      <c r="V53" s="32">
        <f t="shared" si="19"/>
        <v>52.232161263414476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</row>
    <row r="54" spans="1:52" x14ac:dyDescent="0.25">
      <c r="A54" s="30">
        <v>0.64</v>
      </c>
      <c r="B54" s="30">
        <f t="shared" si="10"/>
        <v>3241.6000000000008</v>
      </c>
      <c r="C54" s="30">
        <f t="shared" si="11"/>
        <v>5.12</v>
      </c>
      <c r="D54" s="30">
        <f t="shared" si="12"/>
        <v>5.76</v>
      </c>
      <c r="E54" s="30">
        <f t="shared" si="13"/>
        <v>4.5</v>
      </c>
      <c r="F54" s="30">
        <f t="shared" si="14"/>
        <v>47.023809523809526</v>
      </c>
      <c r="G54" s="29">
        <f t="shared" si="15"/>
        <v>1.228659210998571E-2</v>
      </c>
      <c r="H54" s="29">
        <f t="shared" si="16"/>
        <v>0.12839163712815757</v>
      </c>
      <c r="I54" s="29">
        <f t="shared" si="0"/>
        <v>1.0921415208876188E-7</v>
      </c>
      <c r="J54" s="16">
        <f t="shared" si="1"/>
        <v>78.106230613955546</v>
      </c>
      <c r="K54" s="16">
        <f t="shared" si="2"/>
        <v>399.90390074345243</v>
      </c>
      <c r="L54" s="16">
        <f t="shared" si="3"/>
        <v>61.715528861636074</v>
      </c>
      <c r="M54" s="30">
        <f t="shared" si="4"/>
        <v>355.48144624302375</v>
      </c>
      <c r="N54" s="16">
        <f t="shared" si="5"/>
        <v>50.801754398303004</v>
      </c>
      <c r="O54" s="30">
        <f t="shared" si="6"/>
        <v>228.60789479236351</v>
      </c>
      <c r="P54" s="16">
        <f t="shared" si="7"/>
        <v>48.00986524846266</v>
      </c>
      <c r="Q54" s="30">
        <f t="shared" si="8"/>
        <v>2257.6067587074704</v>
      </c>
      <c r="R54" s="30">
        <f t="shared" si="9"/>
        <v>3241.6000004863099</v>
      </c>
      <c r="S54" s="30">
        <v>1779.0076532435405</v>
      </c>
      <c r="T54" s="31">
        <f t="shared" si="17"/>
        <v>6.8153791442514609E-6</v>
      </c>
      <c r="U54" s="29">
        <f t="shared" si="18"/>
        <v>2.5783722625848924E-10</v>
      </c>
      <c r="V54" s="32">
        <f t="shared" si="19"/>
        <v>37.831677563524273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</row>
    <row r="55" spans="1:52" x14ac:dyDescent="0.25">
      <c r="A55" s="30">
        <v>0.63</v>
      </c>
      <c r="B55" s="30">
        <f t="shared" si="10"/>
        <v>3190.9500000000007</v>
      </c>
      <c r="C55" s="30">
        <f t="shared" si="11"/>
        <v>5.04</v>
      </c>
      <c r="D55" s="30">
        <f t="shared" si="12"/>
        <v>5.67</v>
      </c>
      <c r="E55" s="30">
        <f t="shared" si="13"/>
        <v>4.625</v>
      </c>
      <c r="F55" s="30">
        <f t="shared" si="14"/>
        <v>47.023809523809526</v>
      </c>
      <c r="G55" s="29">
        <f t="shared" si="15"/>
        <v>1.2629986432774363E-2</v>
      </c>
      <c r="H55" s="29">
        <f t="shared" si="16"/>
        <v>0.12841298947093627</v>
      </c>
      <c r="I55" s="29">
        <f t="shared" si="0"/>
        <v>1.0923231509426475E-7</v>
      </c>
      <c r="J55" s="16">
        <f t="shared" si="1"/>
        <v>76.979940485794714</v>
      </c>
      <c r="K55" s="16">
        <f t="shared" si="2"/>
        <v>387.97890004840536</v>
      </c>
      <c r="L55" s="16">
        <f t="shared" si="3"/>
        <v>60.775148838044906</v>
      </c>
      <c r="M55" s="30">
        <f t="shared" si="4"/>
        <v>344.59509391171463</v>
      </c>
      <c r="N55" s="16">
        <f t="shared" si="5"/>
        <v>50.103361818657255</v>
      </c>
      <c r="O55" s="30">
        <f t="shared" si="6"/>
        <v>231.72804841128982</v>
      </c>
      <c r="P55" s="16">
        <f t="shared" si="7"/>
        <v>47.351498053018091</v>
      </c>
      <c r="Q55" s="30">
        <f t="shared" si="8"/>
        <v>2226.6478251121603</v>
      </c>
      <c r="R55" s="30">
        <f t="shared" si="9"/>
        <v>3190.94986748357</v>
      </c>
      <c r="S55" s="30">
        <v>1759.8566395145717</v>
      </c>
      <c r="T55" s="31">
        <f t="shared" si="17"/>
        <v>6.8115971308079997E-6</v>
      </c>
      <c r="U55" s="29">
        <f t="shared" si="18"/>
        <v>1.8483592616319368E-10</v>
      </c>
      <c r="V55" s="32">
        <f t="shared" si="19"/>
        <v>27.135475368501165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</row>
    <row r="56" spans="1:52" x14ac:dyDescent="0.25">
      <c r="A56" s="30">
        <v>0.62</v>
      </c>
      <c r="B56" s="30">
        <f t="shared" si="10"/>
        <v>3140.3000000000006</v>
      </c>
      <c r="C56" s="30">
        <f t="shared" si="11"/>
        <v>4.96</v>
      </c>
      <c r="D56" s="30">
        <f t="shared" si="12"/>
        <v>5.58</v>
      </c>
      <c r="E56" s="30">
        <f t="shared" si="13"/>
        <v>4.75</v>
      </c>
      <c r="F56" s="30">
        <f t="shared" si="14"/>
        <v>47.023809523809526</v>
      </c>
      <c r="G56" s="29">
        <f t="shared" si="15"/>
        <v>1.2973494991864672E-2</v>
      </c>
      <c r="H56" s="29">
        <f t="shared" si="16"/>
        <v>0.12843434891695604</v>
      </c>
      <c r="I56" s="29">
        <f t="shared" si="0"/>
        <v>1.0925048414201829E-7</v>
      </c>
      <c r="J56" s="16">
        <f t="shared" si="1"/>
        <v>75.849431647204369</v>
      </c>
      <c r="K56" s="16">
        <f t="shared" si="2"/>
        <v>376.21318097013369</v>
      </c>
      <c r="L56" s="16">
        <f t="shared" si="3"/>
        <v>59.83339313307124</v>
      </c>
      <c r="M56" s="30">
        <f t="shared" si="4"/>
        <v>333.87033368253753</v>
      </c>
      <c r="N56" s="16">
        <f t="shared" si="5"/>
        <v>49.402392276729458</v>
      </c>
      <c r="O56" s="30">
        <f t="shared" si="6"/>
        <v>234.66136331446492</v>
      </c>
      <c r="P56" s="16">
        <f t="shared" si="7"/>
        <v>46.690286148801988</v>
      </c>
      <c r="Q56" s="30">
        <f t="shared" si="8"/>
        <v>2195.5551224734268</v>
      </c>
      <c r="R56" s="30">
        <f t="shared" si="9"/>
        <v>3140.3000004405631</v>
      </c>
      <c r="S56" s="30">
        <v>1740.5889699706672</v>
      </c>
      <c r="T56" s="31">
        <f t="shared" si="17"/>
        <v>6.8078138592097006E-6</v>
      </c>
      <c r="U56" s="29">
        <f t="shared" si="18"/>
        <v>1.3117176692845949E-10</v>
      </c>
      <c r="V56" s="32">
        <f t="shared" si="19"/>
        <v>19.267825125830754</v>
      </c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</row>
    <row r="57" spans="1:52" x14ac:dyDescent="0.25">
      <c r="A57" s="30">
        <v>0.61</v>
      </c>
      <c r="B57" s="30">
        <f t="shared" si="10"/>
        <v>3089.6500000000005</v>
      </c>
      <c r="C57" s="30">
        <f t="shared" si="11"/>
        <v>4.88</v>
      </c>
      <c r="D57" s="30">
        <f t="shared" si="12"/>
        <v>5.49</v>
      </c>
      <c r="E57" s="30">
        <f t="shared" si="13"/>
        <v>4.875</v>
      </c>
      <c r="F57" s="30">
        <f t="shared" si="14"/>
        <v>47.023809523809526</v>
      </c>
      <c r="G57" s="29">
        <f t="shared" si="15"/>
        <v>1.3317117844270266E-2</v>
      </c>
      <c r="H57" s="29">
        <f t="shared" si="16"/>
        <v>0.12845571546976203</v>
      </c>
      <c r="I57" s="29">
        <f t="shared" si="0"/>
        <v>1.0926865923503808E-7</v>
      </c>
      <c r="J57" s="16">
        <f t="shared" si="1"/>
        <v>74.714681352593388</v>
      </c>
      <c r="K57" s="16">
        <f t="shared" si="2"/>
        <v>364.60764500065574</v>
      </c>
      <c r="L57" s="16">
        <f t="shared" si="3"/>
        <v>58.89028360622909</v>
      </c>
      <c r="M57" s="30">
        <f t="shared" si="4"/>
        <v>323.30765699819773</v>
      </c>
      <c r="N57" s="16">
        <f t="shared" si="5"/>
        <v>48.698803131014927</v>
      </c>
      <c r="O57" s="30">
        <f t="shared" si="6"/>
        <v>237.40666526369776</v>
      </c>
      <c r="P57" s="16">
        <f t="shared" si="7"/>
        <v>46.026216430199185</v>
      </c>
      <c r="Q57" s="30">
        <f t="shared" si="8"/>
        <v>2164.3280345153189</v>
      </c>
      <c r="R57" s="30">
        <f t="shared" si="9"/>
        <v>3089.6500017778699</v>
      </c>
      <c r="S57" s="30">
        <v>1721.2049755449409</v>
      </c>
      <c r="T57" s="31">
        <f t="shared" si="17"/>
        <v>6.8040293288286363E-6</v>
      </c>
      <c r="U57" s="29">
        <f t="shared" si="18"/>
        <v>9.2118369569525959E-11</v>
      </c>
      <c r="V57" s="32">
        <f t="shared" si="19"/>
        <v>13.538796662621797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</row>
    <row r="58" spans="1:52" x14ac:dyDescent="0.25">
      <c r="A58" s="30">
        <v>0.6</v>
      </c>
      <c r="B58" s="30">
        <f t="shared" si="10"/>
        <v>3039.0000000000005</v>
      </c>
      <c r="C58" s="30">
        <f t="shared" si="11"/>
        <v>4.8</v>
      </c>
      <c r="D58" s="30">
        <f t="shared" si="12"/>
        <v>5.3999999999999995</v>
      </c>
      <c r="E58" s="30">
        <f t="shared" si="13"/>
        <v>5</v>
      </c>
      <c r="F58" s="30">
        <f t="shared" si="14"/>
        <v>47.023809523809526</v>
      </c>
      <c r="G58" s="29">
        <f t="shared" si="15"/>
        <v>1.366085504704272E-2</v>
      </c>
      <c r="H58" s="29">
        <f t="shared" si="16"/>
        <v>0.12847708913290176</v>
      </c>
      <c r="I58" s="29">
        <f t="shared" si="0"/>
        <v>1.0928684037634175E-7</v>
      </c>
      <c r="J58" s="16">
        <f t="shared" si="1"/>
        <v>73.57568337405479</v>
      </c>
      <c r="K58" s="16">
        <f t="shared" si="2"/>
        <v>353.16328019546296</v>
      </c>
      <c r="L58" s="16">
        <f t="shared" si="3"/>
        <v>57.945855407229608</v>
      </c>
      <c r="M58" s="30">
        <f t="shared" si="4"/>
        <v>312.90761919903986</v>
      </c>
      <c r="N58" s="16">
        <f t="shared" si="5"/>
        <v>47.992559304015089</v>
      </c>
      <c r="O58" s="30">
        <f t="shared" si="6"/>
        <v>239.96279652007544</v>
      </c>
      <c r="P58" s="16">
        <f t="shared" si="7"/>
        <v>45.359283511427662</v>
      </c>
      <c r="Q58" s="30">
        <f t="shared" si="8"/>
        <v>2132.9663079778484</v>
      </c>
      <c r="R58" s="30">
        <f t="shared" si="9"/>
        <v>3039.0000038924268</v>
      </c>
      <c r="S58" s="30">
        <v>1701.7054129830624</v>
      </c>
      <c r="T58" s="31">
        <f t="shared" si="17"/>
        <v>6.800243539036465E-6</v>
      </c>
      <c r="U58" s="29">
        <f t="shared" si="18"/>
        <v>6.3993568833290461E-11</v>
      </c>
      <c r="V58" s="32">
        <f t="shared" si="19"/>
        <v>9.4104819137636042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</row>
    <row r="59" spans="1:52" x14ac:dyDescent="0.25">
      <c r="A59" s="26"/>
      <c r="B59" s="26"/>
      <c r="C59" s="26"/>
      <c r="D59" s="26"/>
      <c r="E59" s="26"/>
      <c r="F59" s="26"/>
      <c r="G59" s="26"/>
      <c r="H59" s="26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 t="s">
        <v>75</v>
      </c>
      <c r="V59" s="3">
        <f>AVERAGE(V18:V58)</f>
        <v>6819.9404287368379</v>
      </c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</row>
    <row r="60" spans="1:52" x14ac:dyDescent="0.25">
      <c r="A60" s="26"/>
      <c r="B60" s="26"/>
      <c r="C60" s="26"/>
      <c r="D60" s="26"/>
      <c r="E60" s="26"/>
      <c r="F60" s="26"/>
      <c r="G60" s="26"/>
      <c r="H60" s="26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</row>
    <row r="61" spans="1:52" x14ac:dyDescent="0.25">
      <c r="A61" s="26"/>
      <c r="B61" s="26"/>
      <c r="C61" s="26"/>
      <c r="D61" s="26"/>
      <c r="E61" s="26"/>
      <c r="F61" s="25"/>
      <c r="G61" s="26"/>
      <c r="H61" s="26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</row>
    <row r="62" spans="1:52" x14ac:dyDescent="0.25">
      <c r="A62" s="26"/>
      <c r="B62" s="26"/>
      <c r="C62" s="25"/>
      <c r="D62" s="26"/>
      <c r="E62" s="26"/>
      <c r="F62" s="26"/>
      <c r="G62" s="26"/>
      <c r="H62" s="25"/>
      <c r="I62" s="25"/>
      <c r="J62" s="26"/>
      <c r="K62" s="25"/>
      <c r="L62" s="25"/>
      <c r="M62" s="26"/>
      <c r="N62" s="25"/>
      <c r="O62" s="25"/>
      <c r="P62" s="26"/>
      <c r="Q62" s="25"/>
      <c r="R62" s="25"/>
      <c r="S62" s="26"/>
      <c r="T62" s="25"/>
      <c r="U62" s="25"/>
      <c r="V62" s="26"/>
      <c r="W62" s="25"/>
      <c r="X62" s="25"/>
      <c r="Y62" s="26"/>
      <c r="Z62" s="25"/>
      <c r="AA62" s="25"/>
      <c r="AB62" s="26"/>
      <c r="AC62" s="25"/>
      <c r="AD62" s="25"/>
      <c r="AE62" s="26"/>
      <c r="AF62" s="25"/>
      <c r="AG62" s="25"/>
      <c r="AH62" s="26"/>
      <c r="AI62" s="25"/>
      <c r="AJ62" s="25"/>
      <c r="AK62" s="26"/>
      <c r="AL62" s="25"/>
      <c r="AM62" s="25"/>
      <c r="AN62" s="26"/>
      <c r="AO62" s="25"/>
      <c r="AP62" s="25"/>
      <c r="AQ62" s="26"/>
      <c r="AR62" s="26"/>
      <c r="AS62" s="3"/>
      <c r="AT62" s="3"/>
      <c r="AU62" s="3"/>
      <c r="AV62" s="3"/>
      <c r="AW62" s="3"/>
      <c r="AX62" s="3"/>
      <c r="AY62" s="3"/>
      <c r="AZ62" s="3"/>
    </row>
    <row r="63" spans="1:5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3"/>
      <c r="AT63" s="3"/>
      <c r="AU63" s="3"/>
      <c r="AV63" s="3"/>
      <c r="AW63" s="3"/>
      <c r="AX63" s="3"/>
      <c r="AY63" s="3"/>
      <c r="AZ63" s="3"/>
    </row>
    <row r="64" spans="1:52" x14ac:dyDescent="0.25">
      <c r="A64" s="26"/>
      <c r="B64" s="26"/>
      <c r="C64" s="27"/>
      <c r="D64" s="26"/>
      <c r="E64" s="26"/>
      <c r="F64" s="26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6"/>
      <c r="AS64" s="3"/>
      <c r="AT64" s="3"/>
      <c r="AU64" s="3"/>
      <c r="AV64" s="3"/>
      <c r="AW64" s="3"/>
      <c r="AX64" s="3"/>
      <c r="AY64" s="3"/>
      <c r="AZ64" s="3"/>
    </row>
    <row r="65" spans="1:52" x14ac:dyDescent="0.25">
      <c r="A65" s="26"/>
      <c r="B65" s="26"/>
      <c r="C65" s="26"/>
      <c r="D65" s="26"/>
      <c r="E65" s="26"/>
      <c r="F65" s="26"/>
      <c r="G65" s="26"/>
      <c r="H65" s="26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6"/>
      <c r="AN65" s="26"/>
      <c r="AO65" s="26"/>
      <c r="AP65" s="26"/>
      <c r="AQ65" s="26"/>
      <c r="AR65" s="26"/>
      <c r="AS65" s="3"/>
      <c r="AT65" s="3"/>
      <c r="AU65" s="3"/>
      <c r="AV65" s="3"/>
      <c r="AW65" s="3"/>
      <c r="AX65" s="3"/>
      <c r="AY65" s="3"/>
      <c r="AZ65" s="3"/>
    </row>
    <row r="66" spans="1:52" x14ac:dyDescent="0.25">
      <c r="A66" s="26"/>
      <c r="B66" s="26"/>
      <c r="C66" s="26"/>
      <c r="D66" s="26"/>
      <c r="E66" s="26"/>
      <c r="F66" s="26"/>
      <c r="G66" s="26"/>
      <c r="H66" s="26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6"/>
      <c r="AN66" s="26"/>
      <c r="AO66" s="26"/>
      <c r="AP66" s="26"/>
      <c r="AQ66" s="26"/>
      <c r="AR66" s="26"/>
      <c r="AS66" s="3"/>
      <c r="AT66" s="3"/>
      <c r="AU66" s="3"/>
      <c r="AV66" s="3"/>
      <c r="AW66" s="3"/>
      <c r="AX66" s="3"/>
      <c r="AY66" s="3"/>
      <c r="AZ66" s="3"/>
    </row>
    <row r="67" spans="1:52" x14ac:dyDescent="0.25">
      <c r="A67" s="26"/>
      <c r="B67" s="26"/>
      <c r="C67" s="26"/>
      <c r="D67" s="26"/>
      <c r="E67" s="26"/>
      <c r="F67" s="26"/>
      <c r="G67" s="26"/>
      <c r="H67" s="26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6"/>
      <c r="AN67" s="26"/>
      <c r="AO67" s="26"/>
      <c r="AP67" s="26"/>
      <c r="AQ67" s="26"/>
      <c r="AR67" s="26"/>
      <c r="AS67" s="3"/>
      <c r="AT67" s="3"/>
      <c r="AU67" s="3"/>
      <c r="AV67" s="3"/>
      <c r="AW67" s="3"/>
      <c r="AX67" s="3"/>
      <c r="AY67" s="3"/>
      <c r="AZ67" s="3"/>
    </row>
    <row r="68" spans="1:52" x14ac:dyDescent="0.25">
      <c r="A68" s="26"/>
      <c r="B68" s="26"/>
      <c r="C68" s="26"/>
      <c r="D68" s="26"/>
      <c r="E68" s="26"/>
      <c r="F68" s="26"/>
      <c r="G68" s="26"/>
      <c r="H68" s="26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6"/>
      <c r="AN68" s="26"/>
      <c r="AO68" s="26"/>
      <c r="AP68" s="26"/>
      <c r="AQ68" s="26"/>
      <c r="AR68" s="26"/>
      <c r="AS68" s="3"/>
      <c r="AT68" s="3"/>
      <c r="AU68" s="3"/>
      <c r="AV68" s="3"/>
      <c r="AW68" s="3"/>
      <c r="AX68" s="3"/>
      <c r="AY68" s="3"/>
      <c r="AZ68" s="3"/>
    </row>
    <row r="69" spans="1:52" x14ac:dyDescent="0.25">
      <c r="A69" s="26"/>
      <c r="B69" s="26"/>
      <c r="C69" s="26"/>
      <c r="D69" s="26"/>
      <c r="E69" s="26"/>
      <c r="F69" s="26"/>
      <c r="G69" s="26"/>
      <c r="H69" s="26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6"/>
      <c r="AN69" s="26"/>
      <c r="AO69" s="26"/>
      <c r="AP69" s="26"/>
      <c r="AQ69" s="26"/>
      <c r="AR69" s="26"/>
      <c r="AS69" s="3"/>
      <c r="AT69" s="3"/>
      <c r="AU69" s="3"/>
      <c r="AV69" s="3"/>
      <c r="AW69" s="3"/>
      <c r="AX69" s="3"/>
      <c r="AY69" s="3"/>
      <c r="AZ69" s="3"/>
    </row>
    <row r="70" spans="1:52" x14ac:dyDescent="0.25">
      <c r="A70" s="26"/>
      <c r="B70" s="26"/>
      <c r="C70" s="26"/>
      <c r="D70" s="26"/>
      <c r="E70" s="26"/>
      <c r="F70" s="26"/>
      <c r="G70" s="26"/>
      <c r="H70" s="26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6"/>
      <c r="AN70" s="26"/>
      <c r="AO70" s="26"/>
      <c r="AP70" s="26"/>
      <c r="AQ70" s="26"/>
      <c r="AR70" s="26"/>
      <c r="AS70" s="3"/>
      <c r="AT70" s="3"/>
      <c r="AU70" s="3"/>
      <c r="AV70" s="3"/>
      <c r="AW70" s="3"/>
      <c r="AX70" s="3"/>
      <c r="AY70" s="3"/>
      <c r="AZ70" s="3"/>
    </row>
    <row r="71" spans="1:52" x14ac:dyDescent="0.25">
      <c r="A71" s="26"/>
      <c r="B71" s="26"/>
      <c r="C71" s="26"/>
      <c r="D71" s="26"/>
      <c r="E71" s="26"/>
      <c r="F71" s="26"/>
      <c r="G71" s="26"/>
      <c r="H71" s="26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6"/>
      <c r="AN71" s="26"/>
      <c r="AO71" s="26"/>
      <c r="AP71" s="26"/>
      <c r="AQ71" s="26"/>
      <c r="AR71" s="26"/>
      <c r="AS71" s="3"/>
      <c r="AT71" s="3"/>
      <c r="AU71" s="3"/>
      <c r="AV71" s="3"/>
      <c r="AW71" s="3"/>
      <c r="AX71" s="3"/>
      <c r="AY71" s="3"/>
      <c r="AZ71" s="3"/>
    </row>
    <row r="72" spans="1:52" x14ac:dyDescent="0.25">
      <c r="A72" s="26"/>
      <c r="B72" s="26"/>
      <c r="C72" s="26"/>
      <c r="D72" s="26"/>
      <c r="E72" s="26"/>
      <c r="F72" s="26"/>
      <c r="G72" s="26"/>
      <c r="H72" s="26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6"/>
      <c r="AN72" s="26"/>
      <c r="AO72" s="26"/>
      <c r="AP72" s="26"/>
      <c r="AQ72" s="26"/>
      <c r="AR72" s="26"/>
      <c r="AS72" s="3"/>
      <c r="AT72" s="3"/>
      <c r="AU72" s="3"/>
      <c r="AV72" s="3"/>
      <c r="AW72" s="3"/>
      <c r="AX72" s="3"/>
      <c r="AY72" s="3"/>
      <c r="AZ72" s="3"/>
    </row>
    <row r="73" spans="1:52" x14ac:dyDescent="0.25">
      <c r="A73" s="26"/>
      <c r="B73" s="26"/>
      <c r="C73" s="26"/>
      <c r="D73" s="26"/>
      <c r="E73" s="26"/>
      <c r="F73" s="26"/>
      <c r="G73" s="26"/>
      <c r="H73" s="26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6"/>
      <c r="AN73" s="26"/>
      <c r="AO73" s="26"/>
      <c r="AP73" s="26"/>
      <c r="AQ73" s="26"/>
      <c r="AR73" s="26"/>
      <c r="AS73" s="3"/>
      <c r="AT73" s="3"/>
      <c r="AU73" s="3"/>
      <c r="AV73" s="3"/>
      <c r="AW73" s="3"/>
      <c r="AX73" s="3"/>
      <c r="AY73" s="3"/>
      <c r="AZ73" s="3"/>
    </row>
    <row r="74" spans="1:52" x14ac:dyDescent="0.25">
      <c r="A74" s="26"/>
      <c r="B74" s="26"/>
      <c r="C74" s="26"/>
      <c r="D74" s="26"/>
      <c r="E74" s="26"/>
      <c r="F74" s="26"/>
      <c r="G74" s="26"/>
      <c r="H74" s="26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6"/>
      <c r="AN74" s="26"/>
      <c r="AO74" s="26"/>
      <c r="AP74" s="26"/>
      <c r="AQ74" s="26"/>
      <c r="AR74" s="26"/>
      <c r="AS74" s="3"/>
      <c r="AT74" s="3"/>
      <c r="AU74" s="3"/>
      <c r="AV74" s="3"/>
      <c r="AW74" s="3"/>
      <c r="AX74" s="3"/>
      <c r="AY74" s="3"/>
      <c r="AZ74" s="3"/>
    </row>
    <row r="75" spans="1:52" x14ac:dyDescent="0.25">
      <c r="A75" s="26"/>
      <c r="B75" s="26"/>
      <c r="C75" s="26"/>
      <c r="D75" s="26"/>
      <c r="E75" s="26"/>
      <c r="F75" s="26"/>
      <c r="G75" s="26"/>
      <c r="H75" s="26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6"/>
      <c r="AN75" s="26"/>
      <c r="AO75" s="26"/>
      <c r="AP75" s="26"/>
      <c r="AQ75" s="26"/>
      <c r="AR75" s="26"/>
      <c r="AS75" s="3"/>
      <c r="AT75" s="3"/>
      <c r="AU75" s="3"/>
      <c r="AV75" s="3"/>
      <c r="AW75" s="3"/>
      <c r="AX75" s="3"/>
      <c r="AY75" s="3"/>
      <c r="AZ75" s="3"/>
    </row>
    <row r="76" spans="1:52" x14ac:dyDescent="0.25">
      <c r="A76" s="26"/>
      <c r="B76" s="26"/>
      <c r="C76" s="26"/>
      <c r="D76" s="26"/>
      <c r="E76" s="26"/>
      <c r="F76" s="26"/>
      <c r="G76" s="26"/>
      <c r="H76" s="26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6"/>
      <c r="AN76" s="26"/>
      <c r="AO76" s="26"/>
      <c r="AP76" s="26"/>
      <c r="AQ76" s="26"/>
      <c r="AR76" s="26"/>
      <c r="AS76" s="3"/>
      <c r="AT76" s="3"/>
      <c r="AU76" s="3"/>
      <c r="AV76" s="3"/>
      <c r="AW76" s="3"/>
      <c r="AX76" s="3"/>
      <c r="AY76" s="3"/>
      <c r="AZ76" s="3"/>
    </row>
    <row r="77" spans="1:52" x14ac:dyDescent="0.25">
      <c r="A77" s="26"/>
      <c r="B77" s="26"/>
      <c r="C77" s="26"/>
      <c r="D77" s="26"/>
      <c r="E77" s="26"/>
      <c r="F77" s="26"/>
      <c r="G77" s="26"/>
      <c r="H77" s="26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6"/>
      <c r="AN77" s="26"/>
      <c r="AO77" s="26"/>
      <c r="AP77" s="26"/>
      <c r="AQ77" s="26"/>
      <c r="AR77" s="26"/>
      <c r="AS77" s="3"/>
      <c r="AT77" s="3"/>
      <c r="AU77" s="3"/>
      <c r="AV77" s="3"/>
      <c r="AW77" s="3"/>
      <c r="AX77" s="3"/>
      <c r="AY77" s="3"/>
      <c r="AZ77" s="3"/>
    </row>
    <row r="78" spans="1:52" x14ac:dyDescent="0.25">
      <c r="A78" s="26"/>
      <c r="B78" s="26"/>
      <c r="C78" s="26"/>
      <c r="D78" s="26"/>
      <c r="E78" s="26"/>
      <c r="F78" s="26"/>
      <c r="G78" s="26"/>
      <c r="H78" s="26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6"/>
      <c r="AN78" s="26"/>
      <c r="AO78" s="26"/>
      <c r="AP78" s="26"/>
      <c r="AQ78" s="26"/>
      <c r="AR78" s="26"/>
      <c r="AS78" s="3"/>
      <c r="AT78" s="3"/>
      <c r="AU78" s="3"/>
      <c r="AV78" s="3"/>
      <c r="AW78" s="3"/>
      <c r="AX78" s="3"/>
      <c r="AY78" s="3"/>
      <c r="AZ78" s="3"/>
    </row>
    <row r="79" spans="1:52" x14ac:dyDescent="0.25">
      <c r="A79" s="26"/>
      <c r="B79" s="26"/>
      <c r="C79" s="26"/>
      <c r="D79" s="26"/>
      <c r="E79" s="26"/>
      <c r="F79" s="26"/>
      <c r="G79" s="26"/>
      <c r="H79" s="26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6"/>
      <c r="AN79" s="26"/>
      <c r="AO79" s="26"/>
      <c r="AP79" s="26"/>
      <c r="AQ79" s="26"/>
      <c r="AR79" s="26"/>
      <c r="AS79" s="3"/>
      <c r="AT79" s="3"/>
      <c r="AU79" s="3"/>
      <c r="AV79" s="3"/>
      <c r="AW79" s="3"/>
      <c r="AX79" s="3"/>
      <c r="AY79" s="3"/>
      <c r="AZ79" s="3"/>
    </row>
    <row r="80" spans="1:52" x14ac:dyDescent="0.25">
      <c r="A80" s="26"/>
      <c r="B80" s="26"/>
      <c r="C80" s="26"/>
      <c r="D80" s="26"/>
      <c r="E80" s="26"/>
      <c r="F80" s="25"/>
      <c r="G80" s="26"/>
      <c r="H80" s="26"/>
      <c r="I80" s="25"/>
      <c r="J80" s="26"/>
      <c r="K80" s="26"/>
      <c r="L80" s="25"/>
      <c r="M80" s="26"/>
      <c r="N80" s="26"/>
      <c r="O80" s="25"/>
      <c r="P80" s="26"/>
      <c r="Q80" s="26"/>
      <c r="R80" s="25"/>
      <c r="S80" s="26"/>
      <c r="T80" s="26"/>
      <c r="U80" s="25"/>
      <c r="V80" s="26"/>
      <c r="W80" s="26"/>
      <c r="X80" s="25"/>
      <c r="Y80" s="26"/>
      <c r="Z80" s="26"/>
      <c r="AA80" s="25"/>
      <c r="AB80" s="26"/>
      <c r="AC80" s="26"/>
      <c r="AD80" s="25"/>
      <c r="AE80" s="26"/>
      <c r="AF80" s="26"/>
      <c r="AG80" s="25"/>
      <c r="AH80" s="26"/>
      <c r="AI80" s="26"/>
      <c r="AJ80" s="25"/>
      <c r="AK80" s="26"/>
      <c r="AL80" s="26"/>
      <c r="AM80" s="25"/>
      <c r="AN80" s="26"/>
      <c r="AO80" s="26"/>
      <c r="AP80" s="25"/>
      <c r="AQ80" s="26"/>
      <c r="AR80" s="26"/>
      <c r="AS80" s="3"/>
      <c r="AT80" s="3"/>
      <c r="AU80" s="3"/>
      <c r="AV80" s="3"/>
      <c r="AW80" s="3"/>
      <c r="AX80" s="3"/>
      <c r="AY80" s="3"/>
      <c r="AZ80" s="3"/>
    </row>
    <row r="81" spans="1:52" x14ac:dyDescent="0.25">
      <c r="A81" s="3"/>
      <c r="B81" s="3"/>
      <c r="C81" s="3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3"/>
      <c r="AT81" s="3"/>
      <c r="AU81" s="3"/>
      <c r="AV81" s="3"/>
      <c r="AW81" s="3"/>
      <c r="AX81" s="3"/>
      <c r="AY81" s="3"/>
      <c r="AZ81" s="3"/>
    </row>
    <row r="82" spans="1:52" x14ac:dyDescent="0.25">
      <c r="A82" s="3"/>
      <c r="B82" s="48" t="s">
        <v>73</v>
      </c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25"/>
      <c r="S82" s="25"/>
      <c r="T82" s="49" t="s">
        <v>40</v>
      </c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25"/>
      <c r="AK82" s="25"/>
      <c r="AL82" s="25"/>
      <c r="AM82" s="26"/>
      <c r="AN82" s="26"/>
      <c r="AO82" s="26"/>
      <c r="AP82" s="26"/>
      <c r="AQ82" s="26"/>
      <c r="AR82" s="26"/>
      <c r="AS82" s="3"/>
      <c r="AT82" s="3"/>
      <c r="AU82" s="3"/>
      <c r="AV82" s="3"/>
      <c r="AW82" s="3"/>
      <c r="AX82" s="3"/>
      <c r="AY82" s="3"/>
      <c r="AZ82" s="3"/>
    </row>
    <row r="83" spans="1:52" x14ac:dyDescent="0.25">
      <c r="A83" s="3"/>
      <c r="B83" s="3">
        <v>10</v>
      </c>
      <c r="C83" s="3">
        <v>12</v>
      </c>
      <c r="D83" s="3">
        <v>14</v>
      </c>
      <c r="E83" s="3">
        <v>16</v>
      </c>
      <c r="F83" s="3">
        <v>18</v>
      </c>
      <c r="G83" s="3">
        <v>20</v>
      </c>
      <c r="H83" s="3">
        <v>22</v>
      </c>
      <c r="I83" s="3">
        <v>24</v>
      </c>
      <c r="J83" s="3">
        <v>26</v>
      </c>
      <c r="K83" s="3">
        <v>28</v>
      </c>
      <c r="L83" s="3">
        <v>30</v>
      </c>
      <c r="M83" s="3">
        <v>32</v>
      </c>
      <c r="N83" s="3">
        <v>34</v>
      </c>
      <c r="O83" s="3">
        <v>36</v>
      </c>
      <c r="P83" s="3">
        <v>38</v>
      </c>
      <c r="Q83" s="3">
        <v>40</v>
      </c>
      <c r="R83" s="25"/>
      <c r="S83" s="3"/>
      <c r="T83" s="3">
        <v>10</v>
      </c>
      <c r="U83" s="3">
        <v>12</v>
      </c>
      <c r="V83" s="3">
        <v>14</v>
      </c>
      <c r="W83" s="3">
        <v>16</v>
      </c>
      <c r="X83" s="3">
        <v>18</v>
      </c>
      <c r="Y83" s="3">
        <v>20</v>
      </c>
      <c r="Z83" s="3">
        <v>22</v>
      </c>
      <c r="AA83" s="3">
        <v>24</v>
      </c>
      <c r="AB83" s="3">
        <v>26</v>
      </c>
      <c r="AC83" s="3">
        <v>28</v>
      </c>
      <c r="AD83" s="3">
        <v>30</v>
      </c>
      <c r="AE83" s="3">
        <v>32</v>
      </c>
      <c r="AF83" s="3">
        <v>34</v>
      </c>
      <c r="AG83" s="3">
        <v>36</v>
      </c>
      <c r="AH83" s="3">
        <v>38</v>
      </c>
      <c r="AI83" s="3">
        <v>40</v>
      </c>
      <c r="AJ83" s="25"/>
      <c r="AK83" s="25"/>
      <c r="AL83" s="25"/>
      <c r="AM83" s="26"/>
      <c r="AN83" s="26"/>
      <c r="AO83" s="26"/>
      <c r="AP83" s="26"/>
      <c r="AQ83" s="26"/>
      <c r="AR83" s="26"/>
      <c r="AS83" s="3"/>
      <c r="AT83" s="3"/>
      <c r="AU83" s="3"/>
      <c r="AV83" s="3"/>
      <c r="AW83" s="3"/>
      <c r="AX83" s="3"/>
      <c r="AY83" s="3"/>
      <c r="AZ83" s="3"/>
    </row>
    <row r="84" spans="1:52" x14ac:dyDescent="0.25">
      <c r="A84" s="3"/>
      <c r="B84" s="3">
        <v>0</v>
      </c>
      <c r="C84" s="3">
        <v>1</v>
      </c>
      <c r="D84" s="26">
        <v>2</v>
      </c>
      <c r="E84" s="3">
        <v>3</v>
      </c>
      <c r="F84" s="3">
        <v>4</v>
      </c>
      <c r="G84" s="26">
        <v>5</v>
      </c>
      <c r="H84" s="3">
        <v>6</v>
      </c>
      <c r="I84" s="3">
        <v>7</v>
      </c>
      <c r="J84" s="26">
        <v>8</v>
      </c>
      <c r="K84" s="3">
        <v>9</v>
      </c>
      <c r="L84" s="3">
        <v>10</v>
      </c>
      <c r="M84" s="26">
        <v>11</v>
      </c>
      <c r="N84" s="3">
        <v>12</v>
      </c>
      <c r="O84" s="3">
        <v>13</v>
      </c>
      <c r="P84" s="26">
        <v>14</v>
      </c>
      <c r="Q84" s="3">
        <v>15</v>
      </c>
      <c r="R84" s="25"/>
      <c r="S84" s="3"/>
      <c r="T84" s="3">
        <v>0</v>
      </c>
      <c r="U84" s="3">
        <v>1</v>
      </c>
      <c r="V84" s="26">
        <v>2</v>
      </c>
      <c r="W84" s="3">
        <v>3</v>
      </c>
      <c r="X84" s="3">
        <v>4</v>
      </c>
      <c r="Y84" s="26">
        <v>5</v>
      </c>
      <c r="Z84" s="3">
        <v>6</v>
      </c>
      <c r="AA84" s="3">
        <v>7</v>
      </c>
      <c r="AB84" s="26">
        <v>8</v>
      </c>
      <c r="AC84" s="3">
        <v>9</v>
      </c>
      <c r="AD84" s="3">
        <v>10</v>
      </c>
      <c r="AE84" s="26">
        <v>11</v>
      </c>
      <c r="AF84" s="3">
        <v>12</v>
      </c>
      <c r="AG84" s="3">
        <v>13</v>
      </c>
      <c r="AH84" s="26">
        <v>14</v>
      </c>
      <c r="AI84" s="3">
        <v>15</v>
      </c>
      <c r="AJ84" s="25" t="s">
        <v>41</v>
      </c>
      <c r="AK84" s="25"/>
      <c r="AL84" s="25"/>
      <c r="AM84" s="26"/>
      <c r="AN84" s="26"/>
      <c r="AO84" s="26"/>
      <c r="AP84" s="26"/>
      <c r="AQ84" s="26"/>
      <c r="AR84" s="26"/>
      <c r="AS84" s="3"/>
      <c r="AT84" s="3"/>
      <c r="AU84" s="3"/>
      <c r="AV84" s="3"/>
      <c r="AW84" s="3"/>
      <c r="AX84" s="3"/>
      <c r="AY84" s="3"/>
      <c r="AZ84" s="3"/>
    </row>
    <row r="85" spans="1:52" x14ac:dyDescent="0.25">
      <c r="A85" s="15">
        <v>1</v>
      </c>
      <c r="B85" s="4">
        <f>S18</f>
        <v>2398.2302051766178</v>
      </c>
      <c r="C85" s="3">
        <f>POWER($C$83^($K$8-1)/$B$83^($K$8-1)*((B85^$K$8)),1/$K$8)</f>
        <v>2462.6111182096938</v>
      </c>
      <c r="D85" s="3">
        <f>POWER($D$83^($K$8-1)/$C$83^($K$8-1)*((C85^$K$8)),1/$K$8)</f>
        <v>2518.3909337192717</v>
      </c>
      <c r="E85" s="3">
        <f>POWER($E$83^($K$8-1)/$D$83^($K$8-1)*((D85^$K$8)),1/$K$8)</f>
        <v>2567.7298364973849</v>
      </c>
      <c r="F85" s="3">
        <f>POWER($F$83^($K$8-1)/$E$83^($K$8-1)*((E85^$K$8)),1/$K$8)</f>
        <v>2612.0515599122359</v>
      </c>
      <c r="G85" s="3">
        <f>POWER($G$83^($K$8-1)/$F$83^($K$8-1)*((F85^$K$8)),1/$K$8)</f>
        <v>2652.3465631915342</v>
      </c>
      <c r="H85" s="3">
        <f>POWER($H$83^($K$8-1)/$G$83^($K$8-1)*((G85^$K$8)),1/$K$8)</f>
        <v>2689.3330642984479</v>
      </c>
      <c r="I85" s="3">
        <f>POWER($I$83^($K$8-1)/$H$83^($K$8-1)*((H85^$K$8)),1/$K$8)</f>
        <v>2723.549274695134</v>
      </c>
      <c r="J85" s="3">
        <f>POWER($J$83^($K$8-1)/$I$83^($K$8-1)*((I85^$K$8)),1/$K$8)</f>
        <v>2755.4094358228854</v>
      </c>
      <c r="K85" s="3">
        <f>POWER($K$83^($K$8-1)/$J$83^($K$8-1)*((J85^$K$8)),1/$K$8)</f>
        <v>2785.2395167923883</v>
      </c>
      <c r="L85" s="3">
        <f>POWER($L$83^($K$8-1)/$K$83^($K$8-1)*((K85^$K$8)),1/$K$8)</f>
        <v>2813.3008604496949</v>
      </c>
      <c r="M85" s="3">
        <f>POWER($M$83^($K$8-1)/$L$83^($K$8-1)*((L85^$K$8)),1/$K$8)</f>
        <v>2839.8063673527322</v>
      </c>
      <c r="N85" s="3">
        <f>POWER($N$83^($K$8-1)/$M$83^($K$8-1)*((M85^$K$8)),1/$K$8)</f>
        <v>2864.9318851666312</v>
      </c>
      <c r="O85" s="3">
        <f>POWER($O$83^($K$8-1)/$N$83^($K$8-1)*((N85^$K$8)),1/$K$8)</f>
        <v>2888.8244184640721</v>
      </c>
      <c r="P85" s="3">
        <f>POWER($P$83^($K$8-1)/$O$83^($K$8-1)*((O85^$K$8)),1/$K$8)</f>
        <v>2911.6081714984884</v>
      </c>
      <c r="Q85" s="3">
        <f>POWER($Q$83^($K$8-1)/$P$83^($K$8-1)*((P85^$K$8)),1/$K$8)</f>
        <v>2933.3890783665884</v>
      </c>
      <c r="R85" s="25"/>
      <c r="S85" s="15">
        <v>1</v>
      </c>
      <c r="T85" s="3">
        <f>((4.17*10^13*$H18*$G18^0.5*EXP(-67837/B85))/($K$12*6)*$K$10*10^-6)</f>
        <v>0</v>
      </c>
      <c r="U85" s="3">
        <f t="shared" ref="U85:AI100" si="20">((4.17*10^13*$H18*$G18^0.5*EXP(-67837/C85))/($K$12*6)*$K$10*10^-6)</f>
        <v>0</v>
      </c>
      <c r="V85" s="3">
        <f t="shared" si="20"/>
        <v>0</v>
      </c>
      <c r="W85" s="3">
        <f t="shared" si="20"/>
        <v>0</v>
      </c>
      <c r="X85" s="3">
        <f t="shared" si="20"/>
        <v>0</v>
      </c>
      <c r="Y85" s="3">
        <f t="shared" si="20"/>
        <v>0</v>
      </c>
      <c r="Z85" s="3">
        <f t="shared" si="20"/>
        <v>0</v>
      </c>
      <c r="AA85" s="3">
        <f t="shared" si="20"/>
        <v>0</v>
      </c>
      <c r="AB85" s="3">
        <f t="shared" si="20"/>
        <v>0</v>
      </c>
      <c r="AC85" s="3">
        <f t="shared" si="20"/>
        <v>0</v>
      </c>
      <c r="AD85" s="3">
        <f t="shared" si="20"/>
        <v>0</v>
      </c>
      <c r="AE85" s="3">
        <f t="shared" si="20"/>
        <v>0</v>
      </c>
      <c r="AF85" s="3">
        <f t="shared" si="20"/>
        <v>0</v>
      </c>
      <c r="AG85" s="3">
        <f t="shared" si="20"/>
        <v>0</v>
      </c>
      <c r="AH85" s="3">
        <f t="shared" si="20"/>
        <v>0</v>
      </c>
      <c r="AI85" s="3">
        <f t="shared" si="20"/>
        <v>0</v>
      </c>
      <c r="AJ85" s="25">
        <f>SUM(T85:AI85)</f>
        <v>0</v>
      </c>
      <c r="AK85" s="25"/>
      <c r="AL85" s="25"/>
      <c r="AM85" s="26"/>
      <c r="AN85" s="26"/>
      <c r="AO85" s="26"/>
      <c r="AP85" s="26"/>
      <c r="AQ85" s="26"/>
      <c r="AR85" s="26"/>
      <c r="AS85" s="3"/>
      <c r="AT85" s="3"/>
      <c r="AU85" s="3"/>
      <c r="AV85" s="3"/>
      <c r="AW85" s="3"/>
      <c r="AX85" s="3"/>
      <c r="AY85" s="3"/>
      <c r="AZ85" s="3"/>
    </row>
    <row r="86" spans="1:52" x14ac:dyDescent="0.25">
      <c r="A86" s="15">
        <v>0.99</v>
      </c>
      <c r="B86" s="4">
        <f t="shared" ref="B86:B125" si="21">S19</f>
        <v>2382.524195594468</v>
      </c>
      <c r="C86" s="3">
        <f t="shared" ref="C86:C125" si="22">POWER($C$83^($K$8-1)/$B$83^($K$8-1)*((B86^$K$8)),1/$K$8)</f>
        <v>2446.4834780289398</v>
      </c>
      <c r="D86" s="3">
        <f t="shared" ref="D86:D125" si="23">POWER($D$83^($K$8-1)/$C$83^($K$8-1)*((C86^$K$8)),1/$K$8)</f>
        <v>2501.8979915274772</v>
      </c>
      <c r="E86" s="3">
        <f t="shared" ref="E86:E125" si="24">POWER($E$83^($K$8-1)/$D$83^($K$8-1)*((D86^$K$8)),1/$K$8)</f>
        <v>2550.9137738319455</v>
      </c>
      <c r="F86" s="3">
        <f t="shared" ref="F86:F125" si="25">POWER($F$83^($K$8-1)/$E$83^($K$8-1)*((E86^$K$8)),1/$K$8)</f>
        <v>2594.9452342807358</v>
      </c>
      <c r="G86" s="3">
        <f t="shared" ref="G86:G125" si="26">POWER($G$83^($K$8-1)/$F$83^($K$8-1)*((F86^$K$8)),1/$K$8)</f>
        <v>2634.9763455840903</v>
      </c>
      <c r="H86" s="3">
        <f t="shared" ref="H86:H125" si="27">POWER($H$83^($K$8-1)/$G$83^($K$8-1)*((G86^$K$8)),1/$K$8)</f>
        <v>2671.7206220957414</v>
      </c>
      <c r="I86" s="3">
        <f t="shared" ref="I86:I125" si="28">POWER($I$83^($K$8-1)/$H$83^($K$8-1)*((H86^$K$8)),1/$K$8)</f>
        <v>2705.7127505309877</v>
      </c>
      <c r="J86" s="3">
        <f t="shared" ref="J86:J125" si="29">POWER($J$83^($K$8-1)/$I$83^($K$8-1)*((I86^$K$8)),1/$K$8)</f>
        <v>2737.364259463935</v>
      </c>
      <c r="K86" s="3">
        <f t="shared" ref="K86:K125" si="30">POWER($K$83^($K$8-1)/$J$83^($K$8-1)*((J86^$K$8)),1/$K$8)</f>
        <v>2766.9989832335609</v>
      </c>
      <c r="L86" s="3">
        <f t="shared" ref="L86:L125" si="31">POWER($L$83^($K$8-1)/$K$83^($K$8-1)*((K86^$K$8)),1/$K$8)</f>
        <v>2794.8765531516224</v>
      </c>
      <c r="M86" s="3">
        <f t="shared" ref="M86:M125" si="32">POWER($M$83^($K$8-1)/$L$83^($K$8-1)*((L86^$K$8)),1/$K$8)</f>
        <v>2821.2084754903008</v>
      </c>
      <c r="N86" s="3">
        <f t="shared" ref="N86:N125" si="33">POWER($N$83^($K$8-1)/$M$83^($K$8-1)*((M86^$K$8)),1/$K$8)</f>
        <v>2846.169446288367</v>
      </c>
      <c r="O86" s="3">
        <f t="shared" ref="O86:O125" si="34">POWER($O$83^($K$8-1)/$N$83^($K$8-1)*((N86^$K$8)),1/$K$8)</f>
        <v>2869.905507385557</v>
      </c>
      <c r="P86" s="3">
        <f t="shared" ref="P86:P125" si="35">POWER($P$83^($K$8-1)/$O$83^($K$8-1)*((O86^$K$8)),1/$K$8)</f>
        <v>2892.5400496216535</v>
      </c>
      <c r="Q86" s="3">
        <f t="shared" ref="Q86:Q125" si="36">POWER($Q$83^($K$8-1)/$P$83^($K$8-1)*((P86^$K$8)),1/$K$8)</f>
        <v>2914.1783133309632</v>
      </c>
      <c r="R86" s="26"/>
      <c r="S86" s="15">
        <v>0.99</v>
      </c>
      <c r="T86" s="3">
        <f t="shared" ref="T86:AC125" si="37">((4.17*10^13*$H19*$G19^0.5*EXP(-67837/B86))/($K$12*6)*$K$10*10^-6)</f>
        <v>1.5650849851180111E-10</v>
      </c>
      <c r="U86" s="3">
        <f t="shared" si="20"/>
        <v>3.2946934266387763E-10</v>
      </c>
      <c r="V86" s="3">
        <f t="shared" si="20"/>
        <v>6.0889065597235585E-10</v>
      </c>
      <c r="W86" s="3">
        <f t="shared" si="20"/>
        <v>1.0251949521592803E-9</v>
      </c>
      <c r="X86" s="3">
        <f t="shared" si="20"/>
        <v>1.6098175957462863E-9</v>
      </c>
      <c r="Y86" s="3">
        <f t="shared" si="20"/>
        <v>2.3947414328413492E-9</v>
      </c>
      <c r="Z86" s="3">
        <f t="shared" si="20"/>
        <v>3.4121575608799636E-9</v>
      </c>
      <c r="AA86" s="3">
        <f t="shared" si="20"/>
        <v>4.6942167689783383E-9</v>
      </c>
      <c r="AB86" s="3">
        <f t="shared" si="20"/>
        <v>6.272846964000463E-9</v>
      </c>
      <c r="AC86" s="3">
        <f t="shared" si="20"/>
        <v>8.1796191825725673E-9</v>
      </c>
      <c r="AD86" s="3">
        <f t="shared" si="20"/>
        <v>1.0445649753691546E-8</v>
      </c>
      <c r="AE86" s="3">
        <f t="shared" si="20"/>
        <v>1.3101529604054667E-8</v>
      </c>
      <c r="AF86" s="3">
        <f t="shared" si="20"/>
        <v>1.6177274098557635E-8</v>
      </c>
      <c r="AG86" s="3">
        <f t="shared" si="20"/>
        <v>1.9702288513196132E-8</v>
      </c>
      <c r="AH86" s="3">
        <f t="shared" si="20"/>
        <v>2.3705345464673097E-8</v>
      </c>
      <c r="AI86" s="3">
        <f t="shared" si="20"/>
        <v>2.8214571515288391E-8</v>
      </c>
      <c r="AJ86" s="25">
        <f t="shared" ref="AJ86:AJ125" si="38">SUM(T86:AI86)</f>
        <v>1.4003012190378776E-7</v>
      </c>
      <c r="AK86" s="26"/>
      <c r="AL86" s="26"/>
      <c r="AM86" s="26"/>
      <c r="AN86" s="26"/>
      <c r="AO86" s="26"/>
      <c r="AP86" s="26"/>
      <c r="AQ86" s="26"/>
      <c r="AR86" s="26"/>
      <c r="AS86" s="3"/>
      <c r="AT86" s="3"/>
      <c r="AU86" s="3"/>
      <c r="AV86" s="3"/>
      <c r="AW86" s="3"/>
      <c r="AX86" s="3"/>
      <c r="AY86" s="3"/>
      <c r="AZ86" s="3"/>
    </row>
    <row r="87" spans="1:52" x14ac:dyDescent="0.25">
      <c r="A87" s="15">
        <v>0.98</v>
      </c>
      <c r="B87" s="4">
        <f t="shared" si="21"/>
        <v>2366.7551865189948</v>
      </c>
      <c r="C87" s="3">
        <f t="shared" si="22"/>
        <v>2430.2911471223415</v>
      </c>
      <c r="D87" s="3">
        <f t="shared" si="23"/>
        <v>2485.3388933209344</v>
      </c>
      <c r="E87" s="3">
        <f t="shared" si="24"/>
        <v>2534.0302590602214</v>
      </c>
      <c r="F87" s="3">
        <f t="shared" si="25"/>
        <v>2577.7702922485009</v>
      </c>
      <c r="G87" s="3">
        <f t="shared" si="26"/>
        <v>2617.5364530600127</v>
      </c>
      <c r="H87" s="3">
        <f t="shared" si="27"/>
        <v>2654.0375333720808</v>
      </c>
      <c r="I87" s="3">
        <f t="shared" si="28"/>
        <v>2687.8046810147812</v>
      </c>
      <c r="J87" s="3">
        <f t="shared" si="29"/>
        <v>2719.2467008132444</v>
      </c>
      <c r="K87" s="3">
        <f t="shared" si="30"/>
        <v>2748.6852837718193</v>
      </c>
      <c r="L87" s="3">
        <f t="shared" si="31"/>
        <v>2776.3783428027104</v>
      </c>
      <c r="M87" s="3">
        <f t="shared" si="32"/>
        <v>2802.5359842996213</v>
      </c>
      <c r="N87" s="3">
        <f t="shared" si="33"/>
        <v>2827.3317480556061</v>
      </c>
      <c r="O87" s="3">
        <f t="shared" si="34"/>
        <v>2850.91070931576</v>
      </c>
      <c r="P87" s="3">
        <f t="shared" si="35"/>
        <v>2873.3954422434763</v>
      </c>
      <c r="Q87" s="3">
        <f t="shared" si="36"/>
        <v>2894.8904906278581</v>
      </c>
      <c r="R87" s="3"/>
      <c r="S87" s="15">
        <v>0.98</v>
      </c>
      <c r="T87" s="3">
        <f t="shared" si="37"/>
        <v>1.8313547839897768E-10</v>
      </c>
      <c r="U87" s="3">
        <f t="shared" si="20"/>
        <v>3.8743912386865452E-10</v>
      </c>
      <c r="V87" s="3">
        <f t="shared" si="20"/>
        <v>7.189602525688873E-10</v>
      </c>
      <c r="W87" s="3">
        <f t="shared" si="20"/>
        <v>1.2147295149393859E-9</v>
      </c>
      <c r="X87" s="3">
        <f t="shared" si="20"/>
        <v>1.9131784834989364E-9</v>
      </c>
      <c r="Y87" s="3">
        <f t="shared" si="20"/>
        <v>2.8535576032015818E-9</v>
      </c>
      <c r="Z87" s="3">
        <f t="shared" si="20"/>
        <v>4.0755067891438909E-9</v>
      </c>
      <c r="AA87" s="3">
        <f t="shared" si="20"/>
        <v>5.6187369061547931E-9</v>
      </c>
      <c r="AB87" s="3">
        <f t="shared" si="20"/>
        <v>7.5227927038126234E-9</v>
      </c>
      <c r="AC87" s="3">
        <f t="shared" si="20"/>
        <v>9.8268762543986507E-9</v>
      </c>
      <c r="AD87" s="3">
        <f t="shared" si="20"/>
        <v>1.2569715787998934E-8</v>
      </c>
      <c r="AE87" s="3">
        <f t="shared" si="20"/>
        <v>1.578946889647076E-8</v>
      </c>
      <c r="AF87" s="3">
        <f t="shared" si="20"/>
        <v>1.9523651958079802E-8</v>
      </c>
      <c r="AG87" s="3">
        <f t="shared" si="20"/>
        <v>2.3809089695600318E-8</v>
      </c>
      <c r="AH87" s="3">
        <f t="shared" si="20"/>
        <v>2.868188027427661E-8</v>
      </c>
      <c r="AI87" s="3">
        <f t="shared" si="20"/>
        <v>3.4177372441348233E-8</v>
      </c>
      <c r="AJ87" s="25">
        <f t="shared" si="38"/>
        <v>1.6886609216376105E-7</v>
      </c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</row>
    <row r="88" spans="1:52" x14ac:dyDescent="0.25">
      <c r="A88" s="15">
        <v>0.97</v>
      </c>
      <c r="B88" s="4">
        <f t="shared" si="21"/>
        <v>2350.921194977816</v>
      </c>
      <c r="C88" s="3">
        <f t="shared" si="22"/>
        <v>2414.0320892842838</v>
      </c>
      <c r="D88" s="3">
        <f t="shared" si="23"/>
        <v>2468.7115567725837</v>
      </c>
      <c r="E88" s="3">
        <f t="shared" si="24"/>
        <v>2517.0771690593651</v>
      </c>
      <c r="F88" s="3">
        <f t="shared" si="25"/>
        <v>2560.5245740453452</v>
      </c>
      <c r="G88" s="3">
        <f t="shared" si="26"/>
        <v>2600.0246925312708</v>
      </c>
      <c r="H88" s="3">
        <f t="shared" si="27"/>
        <v>2636.2815744572117</v>
      </c>
      <c r="I88" s="3">
        <f t="shared" si="28"/>
        <v>2669.8228141846407</v>
      </c>
      <c r="J88" s="3">
        <f t="shared" si="29"/>
        <v>2701.0544815654303</v>
      </c>
      <c r="K88" s="3">
        <f t="shared" si="30"/>
        <v>2730.2961154368309</v>
      </c>
      <c r="L88" s="3">
        <f t="shared" si="31"/>
        <v>2757.8039032301444</v>
      </c>
      <c r="M88" s="3">
        <f t="shared" si="32"/>
        <v>2783.7865456918557</v>
      </c>
      <c r="N88" s="3">
        <f t="shared" si="33"/>
        <v>2808.416421604516</v>
      </c>
      <c r="O88" s="3">
        <f t="shared" si="34"/>
        <v>2831.8376356353533</v>
      </c>
      <c r="P88" s="3">
        <f t="shared" si="35"/>
        <v>2854.1719419059273</v>
      </c>
      <c r="Q88" s="3">
        <f t="shared" si="36"/>
        <v>2875.5231847897508</v>
      </c>
      <c r="R88" s="3"/>
      <c r="S88" s="15">
        <v>0.97</v>
      </c>
      <c r="T88" s="3">
        <f t="shared" si="37"/>
        <v>1.8496352496946596E-10</v>
      </c>
      <c r="U88" s="3">
        <f t="shared" si="20"/>
        <v>3.9328640325497937E-10</v>
      </c>
      <c r="V88" s="3">
        <f t="shared" si="20"/>
        <v>7.3285618560932208E-10</v>
      </c>
      <c r="W88" s="3">
        <f t="shared" si="20"/>
        <v>1.2425892015778455E-9</v>
      </c>
      <c r="X88" s="3">
        <f t="shared" si="20"/>
        <v>1.9630536885692665E-9</v>
      </c>
      <c r="Y88" s="3">
        <f t="shared" si="20"/>
        <v>2.9358426741898946E-9</v>
      </c>
      <c r="Z88" s="3">
        <f t="shared" si="20"/>
        <v>4.2031059298781264E-9</v>
      </c>
      <c r="AA88" s="3">
        <f t="shared" si="20"/>
        <v>5.8071987098025874E-9</v>
      </c>
      <c r="AB88" s="3">
        <f t="shared" si="20"/>
        <v>7.7904170935673981E-9</v>
      </c>
      <c r="AC88" s="3">
        <f t="shared" si="20"/>
        <v>1.0194798215929985E-8</v>
      </c>
      <c r="AD88" s="3">
        <f t="shared" si="20"/>
        <v>1.3061969585677295E-8</v>
      </c>
      <c r="AE88" s="3">
        <f t="shared" si="20"/>
        <v>1.6433035867981333E-8</v>
      </c>
      <c r="AF88" s="3">
        <f t="shared" si="20"/>
        <v>2.0348494478016952E-8</v>
      </c>
      <c r="AG88" s="3">
        <f t="shared" si="20"/>
        <v>2.4848173478092869E-8</v>
      </c>
      <c r="AH88" s="3">
        <f t="shared" si="20"/>
        <v>2.9971186835492372E-8</v>
      </c>
      <c r="AI88" s="3">
        <f t="shared" si="20"/>
        <v>3.5755903253198005E-8</v>
      </c>
      <c r="AJ88" s="25">
        <f t="shared" si="38"/>
        <v>1.758668751258077E-7</v>
      </c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</row>
    <row r="89" spans="1:52" x14ac:dyDescent="0.25">
      <c r="A89" s="15">
        <v>0.96</v>
      </c>
      <c r="B89" s="4">
        <f t="shared" si="21"/>
        <v>2335.020215190726</v>
      </c>
      <c r="C89" s="3">
        <f t="shared" si="22"/>
        <v>2397.7042448890325</v>
      </c>
      <c r="D89" s="3">
        <f t="shared" si="23"/>
        <v>2452.0138756047695</v>
      </c>
      <c r="E89" s="3">
        <f t="shared" si="24"/>
        <v>2500.0523562867124</v>
      </c>
      <c r="F89" s="3">
        <f t="shared" si="25"/>
        <v>2543.2058950597543</v>
      </c>
      <c r="G89" s="3">
        <f t="shared" si="26"/>
        <v>2582.4388456852798</v>
      </c>
      <c r="H89" s="3">
        <f t="shared" si="27"/>
        <v>2618.4504961045764</v>
      </c>
      <c r="I89" s="3">
        <f t="shared" si="28"/>
        <v>2651.7648721769924</v>
      </c>
      <c r="J89" s="3">
        <f t="shared" si="29"/>
        <v>2682.7852972103992</v>
      </c>
      <c r="K89" s="3">
        <f t="shared" si="30"/>
        <v>2711.8291487698552</v>
      </c>
      <c r="L89" s="3">
        <f t="shared" si="31"/>
        <v>2739.1508815058496</v>
      </c>
      <c r="M89" s="3">
        <f t="shared" si="32"/>
        <v>2764.9577845708168</v>
      </c>
      <c r="N89" s="3">
        <f t="shared" si="33"/>
        <v>2789.4210708249684</v>
      </c>
      <c r="O89" s="3">
        <f t="shared" si="34"/>
        <v>2812.683870251487</v>
      </c>
      <c r="P89" s="3">
        <f t="shared" si="35"/>
        <v>2834.8671134607671</v>
      </c>
      <c r="Q89" s="3">
        <f t="shared" si="36"/>
        <v>2856.0739424517542</v>
      </c>
      <c r="R89" s="3"/>
      <c r="S89" s="15">
        <v>0.96</v>
      </c>
      <c r="T89" s="3">
        <f t="shared" si="37"/>
        <v>1.7551914005478022E-10</v>
      </c>
      <c r="U89" s="3">
        <f t="shared" si="20"/>
        <v>3.7512703243846628E-10</v>
      </c>
      <c r="V89" s="3">
        <f t="shared" si="20"/>
        <v>7.0198678767291981E-10</v>
      </c>
      <c r="W89" s="3">
        <f t="shared" si="20"/>
        <v>1.194536154019528E-9</v>
      </c>
      <c r="X89" s="3">
        <f t="shared" si="20"/>
        <v>1.8930250250253515E-9</v>
      </c>
      <c r="Y89" s="3">
        <f t="shared" si="20"/>
        <v>2.8388818007402784E-9</v>
      </c>
      <c r="Z89" s="3">
        <f t="shared" si="20"/>
        <v>4.0742351116832903E-9</v>
      </c>
      <c r="AA89" s="3">
        <f t="shared" si="20"/>
        <v>5.6415508520340662E-9</v>
      </c>
      <c r="AB89" s="3">
        <f t="shared" si="20"/>
        <v>7.5833555378893239E-9</v>
      </c>
      <c r="AC89" s="3">
        <f t="shared" si="20"/>
        <v>9.942024905082815E-9</v>
      </c>
      <c r="AD89" s="3">
        <f t="shared" si="20"/>
        <v>1.2759622265210289E-8</v>
      </c>
      <c r="AE89" s="3">
        <f t="shared" si="20"/>
        <v>1.6077775134062748E-8</v>
      </c>
      <c r="AF89" s="3">
        <f t="shared" si="20"/>
        <v>1.9937581521280998E-8</v>
      </c>
      <c r="AG89" s="3">
        <f t="shared" si="20"/>
        <v>2.4379539360086368E-8</v>
      </c>
      <c r="AH89" s="3">
        <f t="shared" si="20"/>
        <v>2.9443494092189739E-8</v>
      </c>
      <c r="AI89" s="3">
        <f t="shared" si="20"/>
        <v>3.5168600564211876E-8</v>
      </c>
      <c r="AJ89" s="25">
        <f t="shared" si="38"/>
        <v>1.7218685528368283E-7</v>
      </c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</row>
    <row r="90" spans="1:52" x14ac:dyDescent="0.25">
      <c r="A90" s="15">
        <v>0.95</v>
      </c>
      <c r="B90" s="4">
        <f t="shared" si="21"/>
        <v>2319.0502212457777</v>
      </c>
      <c r="C90" s="3">
        <f t="shared" si="22"/>
        <v>2381.3055336386806</v>
      </c>
      <c r="D90" s="3">
        <f t="shared" si="23"/>
        <v>2435.2437223994229</v>
      </c>
      <c r="E90" s="3">
        <f t="shared" si="24"/>
        <v>2482.9536516450125</v>
      </c>
      <c r="F90" s="3">
        <f t="shared" si="25"/>
        <v>2525.8120487535734</v>
      </c>
      <c r="G90" s="3">
        <f t="shared" si="26"/>
        <v>2564.7766719445626</v>
      </c>
      <c r="H90" s="3">
        <f t="shared" si="27"/>
        <v>2600.5420264922423</v>
      </c>
      <c r="I90" s="3">
        <f t="shared" si="28"/>
        <v>2633.6285542656606</v>
      </c>
      <c r="J90" s="3">
        <f t="shared" si="29"/>
        <v>2664.4368201080119</v>
      </c>
      <c r="K90" s="3">
        <f t="shared" si="30"/>
        <v>2693.2820309317158</v>
      </c>
      <c r="L90" s="3">
        <f t="shared" si="31"/>
        <v>2720.4169010857418</v>
      </c>
      <c r="M90" s="3">
        <f t="shared" si="32"/>
        <v>2746.0473020018176</v>
      </c>
      <c r="N90" s="3">
        <f t="shared" si="33"/>
        <v>2770.3432755574281</v>
      </c>
      <c r="O90" s="3">
        <f t="shared" si="34"/>
        <v>2793.4469728213326</v>
      </c>
      <c r="P90" s="3">
        <f t="shared" si="35"/>
        <v>2815.4784973185319</v>
      </c>
      <c r="Q90" s="3">
        <f t="shared" si="36"/>
        <v>2836.5402856249138</v>
      </c>
      <c r="R90" s="3"/>
      <c r="S90" s="15">
        <v>0.95</v>
      </c>
      <c r="T90" s="3">
        <f t="shared" si="37"/>
        <v>1.6069420903962165E-10</v>
      </c>
      <c r="U90" s="3">
        <f t="shared" si="20"/>
        <v>3.4524358954344992E-10</v>
      </c>
      <c r="V90" s="3">
        <f t="shared" si="20"/>
        <v>6.4885902259901125E-10</v>
      </c>
      <c r="W90" s="3">
        <f t="shared" si="20"/>
        <v>1.1081807013794771E-9</v>
      </c>
      <c r="X90" s="3">
        <f t="shared" si="20"/>
        <v>1.7617514232074976E-9</v>
      </c>
      <c r="Y90" s="3">
        <f t="shared" si="20"/>
        <v>2.6494000316879368E-9</v>
      </c>
      <c r="Z90" s="3">
        <f t="shared" si="20"/>
        <v>3.8117708741409537E-9</v>
      </c>
      <c r="AA90" s="3">
        <f t="shared" si="20"/>
        <v>5.2899628463334751E-9</v>
      </c>
      <c r="AB90" s="3">
        <f t="shared" si="20"/>
        <v>7.1252512720925623E-9</v>
      </c>
      <c r="AC90" s="3">
        <f t="shared" si="20"/>
        <v>9.3588729294740901E-9</v>
      </c>
      <c r="AD90" s="3">
        <f t="shared" si="20"/>
        <v>1.2031859628108856E-8</v>
      </c>
      <c r="AE90" s="3">
        <f t="shared" si="20"/>
        <v>1.5184909418357379E-8</v>
      </c>
      <c r="AF90" s="3">
        <f t="shared" si="20"/>
        <v>1.885828718424188E-8</v>
      </c>
      <c r="AG90" s="3">
        <f t="shared" si="20"/>
        <v>2.3091748330979446E-8</v>
      </c>
      <c r="AH90" s="3">
        <f t="shared" si="20"/>
        <v>2.7924480728555183E-8</v>
      </c>
      <c r="AI90" s="3">
        <f t="shared" si="20"/>
        <v>3.3395061157631209E-8</v>
      </c>
      <c r="AJ90" s="25">
        <f t="shared" si="38"/>
        <v>1.6274633334737203E-7</v>
      </c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</row>
    <row r="91" spans="1:52" x14ac:dyDescent="0.25">
      <c r="A91" s="15">
        <v>0.94</v>
      </c>
      <c r="B91" s="4">
        <f t="shared" si="21"/>
        <v>2303.0091698913207</v>
      </c>
      <c r="C91" s="3">
        <f t="shared" si="22"/>
        <v>2364.8338574301179</v>
      </c>
      <c r="D91" s="3">
        <f t="shared" si="23"/>
        <v>2418.3989515299745</v>
      </c>
      <c r="E91" s="3">
        <f t="shared" si="24"/>
        <v>2465.7788674717817</v>
      </c>
      <c r="F91" s="3">
        <f t="shared" si="25"/>
        <v>2508.3408097029578</v>
      </c>
      <c r="G91" s="3">
        <f t="shared" si="26"/>
        <v>2547.0359115546125</v>
      </c>
      <c r="H91" s="3">
        <f t="shared" si="27"/>
        <v>2582.5538743538282</v>
      </c>
      <c r="I91" s="3">
        <f t="shared" si="28"/>
        <v>2615.4115400326309</v>
      </c>
      <c r="J91" s="3">
        <f t="shared" si="29"/>
        <v>2646.0067026959364</v>
      </c>
      <c r="K91" s="3">
        <f t="shared" si="30"/>
        <v>2674.6523889453542</v>
      </c>
      <c r="L91" s="3">
        <f t="shared" si="31"/>
        <v>2701.5995650849704</v>
      </c>
      <c r="M91" s="3">
        <f t="shared" si="32"/>
        <v>2727.0526785177644</v>
      </c>
      <c r="N91" s="3">
        <f t="shared" si="33"/>
        <v>2751.1805949282807</v>
      </c>
      <c r="O91" s="3">
        <f t="shared" si="34"/>
        <v>2774.1244821152441</v>
      </c>
      <c r="P91" s="3">
        <f t="shared" si="35"/>
        <v>2796.0036128382021</v>
      </c>
      <c r="Q91" s="3">
        <f t="shared" si="36"/>
        <v>2816.9197151112462</v>
      </c>
      <c r="R91" s="3"/>
      <c r="S91" s="15">
        <v>0.94</v>
      </c>
      <c r="T91" s="3">
        <f t="shared" si="37"/>
        <v>1.4361901141181789E-10</v>
      </c>
      <c r="U91" s="3">
        <f t="shared" si="20"/>
        <v>3.1020633942441742E-10</v>
      </c>
      <c r="V91" s="3">
        <f t="shared" si="20"/>
        <v>5.855770483230934E-10</v>
      </c>
      <c r="W91" s="3">
        <f t="shared" si="20"/>
        <v>1.0038375251843355E-9</v>
      </c>
      <c r="X91" s="3">
        <f t="shared" si="20"/>
        <v>1.601031283695178E-9</v>
      </c>
      <c r="Y91" s="3">
        <f t="shared" si="20"/>
        <v>2.4145543636847721E-9</v>
      </c>
      <c r="Z91" s="3">
        <f t="shared" si="20"/>
        <v>3.4827043166853824E-9</v>
      </c>
      <c r="AA91" s="3">
        <f t="shared" si="20"/>
        <v>4.8443306112452414E-9</v>
      </c>
      <c r="AB91" s="3">
        <f t="shared" si="20"/>
        <v>6.5385624550615101E-9</v>
      </c>
      <c r="AC91" s="3">
        <f t="shared" si="20"/>
        <v>8.6045961508468868E-9</v>
      </c>
      <c r="AD91" s="3">
        <f t="shared" si="20"/>
        <v>1.1081528594569339E-8</v>
      </c>
      <c r="AE91" s="3">
        <f t="shared" si="20"/>
        <v>1.400822681048347E-8</v>
      </c>
      <c r="AF91" s="3">
        <f t="shared" si="20"/>
        <v>1.7423225830876769E-8</v>
      </c>
      <c r="AG91" s="3">
        <f t="shared" si="20"/>
        <v>2.1364649014276387E-8</v>
      </c>
      <c r="AH91" s="3">
        <f t="shared" si="20"/>
        <v>2.5870146228670477E-8</v>
      </c>
      <c r="AI91" s="3">
        <f t="shared" si="20"/>
        <v>3.097684633001838E-8</v>
      </c>
      <c r="AJ91" s="25">
        <f t="shared" si="38"/>
        <v>1.5025364191445747E-7</v>
      </c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</row>
    <row r="92" spans="1:52" x14ac:dyDescent="0.25">
      <c r="A92" s="15">
        <v>0.93</v>
      </c>
      <c r="B92" s="4">
        <f t="shared" si="21"/>
        <v>2286.8950034626296</v>
      </c>
      <c r="C92" s="3">
        <f t="shared" si="22"/>
        <v>2348.2871033602528</v>
      </c>
      <c r="D92" s="3">
        <f t="shared" si="23"/>
        <v>2401.4774022346355</v>
      </c>
      <c r="E92" s="3">
        <f t="shared" si="24"/>
        <v>2448.5258006728041</v>
      </c>
      <c r="F92" s="3">
        <f t="shared" si="25"/>
        <v>2490.7899367859641</v>
      </c>
      <c r="G92" s="3">
        <f t="shared" si="26"/>
        <v>2529.2142888206554</v>
      </c>
      <c r="H92" s="3">
        <f t="shared" si="27"/>
        <v>2564.4837322604012</v>
      </c>
      <c r="I92" s="3">
        <f t="shared" si="28"/>
        <v>2597.1114926917003</v>
      </c>
      <c r="J92" s="3">
        <f t="shared" si="29"/>
        <v>2627.4925808521684</v>
      </c>
      <c r="K92" s="3">
        <f t="shared" si="30"/>
        <v>2655.9378330947561</v>
      </c>
      <c r="L92" s="3">
        <f t="shared" si="31"/>
        <v>2682.6964597110905</v>
      </c>
      <c r="M92" s="3">
        <f t="shared" si="32"/>
        <v>2707.9714775846714</v>
      </c>
      <c r="N92" s="3">
        <f t="shared" si="33"/>
        <v>2731.9305708460251</v>
      </c>
      <c r="O92" s="3">
        <f t="shared" si="34"/>
        <v>2754.7139195420909</v>
      </c>
      <c r="P92" s="3">
        <f t="shared" si="35"/>
        <v>2776.4399618803413</v>
      </c>
      <c r="Q92" s="3">
        <f t="shared" si="36"/>
        <v>2797.2097140834535</v>
      </c>
      <c r="R92" s="3"/>
      <c r="S92" s="15">
        <v>0.93</v>
      </c>
      <c r="T92" s="3">
        <f t="shared" si="37"/>
        <v>1.2608204847717577E-10</v>
      </c>
      <c r="U92" s="3">
        <f t="shared" si="20"/>
        <v>2.7380952414281927E-10</v>
      </c>
      <c r="V92" s="3">
        <f t="shared" si="20"/>
        <v>5.1918990478380656E-10</v>
      </c>
      <c r="W92" s="3">
        <f t="shared" si="20"/>
        <v>8.9341865166261099E-10</v>
      </c>
      <c r="X92" s="3">
        <f t="shared" si="20"/>
        <v>1.429617808924894E-9</v>
      </c>
      <c r="Y92" s="3">
        <f t="shared" si="20"/>
        <v>2.1622925043917665E-9</v>
      </c>
      <c r="Z92" s="3">
        <f t="shared" si="20"/>
        <v>3.1269071317898296E-9</v>
      </c>
      <c r="AA92" s="3">
        <f t="shared" si="20"/>
        <v>4.3595534887031032E-9</v>
      </c>
      <c r="AB92" s="3">
        <f t="shared" si="20"/>
        <v>5.8966898161763831E-9</v>
      </c>
      <c r="AC92" s="3">
        <f t="shared" si="20"/>
        <v>7.7749348462845678E-9</v>
      </c>
      <c r="AD92" s="3">
        <f t="shared" si="20"/>
        <v>1.0030904828942386E-8</v>
      </c>
      <c r="AE92" s="3">
        <f t="shared" si="20"/>
        <v>1.270108437859356E-8</v>
      </c>
      <c r="AF92" s="3">
        <f t="shared" si="20"/>
        <v>1.5821724113661061E-8</v>
      </c>
      <c r="AG92" s="3">
        <f t="shared" si="20"/>
        <v>1.9428759654561469E-8</v>
      </c>
      <c r="AH92" s="3">
        <f t="shared" si="20"/>
        <v>2.3557747744756856E-8</v>
      </c>
      <c r="AI92" s="3">
        <f t="shared" si="20"/>
        <v>2.824381616855758E-8</v>
      </c>
      <c r="AJ92" s="25">
        <f t="shared" si="38"/>
        <v>1.3634653261440987E-7</v>
      </c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</row>
    <row r="93" spans="1:52" x14ac:dyDescent="0.25">
      <c r="A93" s="15">
        <v>0.92</v>
      </c>
      <c r="B93" s="4">
        <f t="shared" si="21"/>
        <v>2270.7056529618981</v>
      </c>
      <c r="C93" s="3">
        <f t="shared" si="22"/>
        <v>2331.6631468886685</v>
      </c>
      <c r="D93" s="3">
        <f t="shared" si="23"/>
        <v>2384.4769018507127</v>
      </c>
      <c r="E93" s="3">
        <f t="shared" si="24"/>
        <v>2431.1922360197891</v>
      </c>
      <c r="F93" s="3">
        <f t="shared" si="25"/>
        <v>2473.1571765371255</v>
      </c>
      <c r="G93" s="3">
        <f t="shared" si="26"/>
        <v>2511.3095155139758</v>
      </c>
      <c r="H93" s="3">
        <f t="shared" si="27"/>
        <v>2546.3292800743034</v>
      </c>
      <c r="I93" s="3">
        <f t="shared" si="28"/>
        <v>2578.7260625862505</v>
      </c>
      <c r="J93" s="3">
        <f t="shared" si="29"/>
        <v>2608.8920774337448</v>
      </c>
      <c r="K93" s="3">
        <f t="shared" si="30"/>
        <v>2637.1359605019934</v>
      </c>
      <c r="L93" s="3">
        <f t="shared" si="31"/>
        <v>2663.7051578771279</v>
      </c>
      <c r="M93" s="3">
        <f t="shared" si="32"/>
        <v>2688.801249248771</v>
      </c>
      <c r="N93" s="3">
        <f t="shared" si="33"/>
        <v>2712.5907316806351</v>
      </c>
      <c r="O93" s="3">
        <f t="shared" si="34"/>
        <v>2735.2127928593218</v>
      </c>
      <c r="P93" s="3">
        <f t="shared" si="35"/>
        <v>2756.7850325464342</v>
      </c>
      <c r="Q93" s="3">
        <f t="shared" si="36"/>
        <v>2777.4077518522295</v>
      </c>
      <c r="R93" s="3"/>
      <c r="S93" s="15">
        <v>0.92</v>
      </c>
      <c r="T93" s="3">
        <f t="shared" si="37"/>
        <v>1.091209852060077E-10</v>
      </c>
      <c r="U93" s="3">
        <f t="shared" si="20"/>
        <v>2.3828944581854802E-10</v>
      </c>
      <c r="V93" s="3">
        <f t="shared" si="20"/>
        <v>4.5390364314346876E-10</v>
      </c>
      <c r="W93" s="3">
        <f t="shared" si="20"/>
        <v>7.8410298852248378E-10</v>
      </c>
      <c r="X93" s="3">
        <f t="shared" si="20"/>
        <v>1.2589070615195474E-9</v>
      </c>
      <c r="Y93" s="3">
        <f t="shared" si="20"/>
        <v>1.9097183573062405E-9</v>
      </c>
      <c r="Z93" s="3">
        <f t="shared" si="20"/>
        <v>2.7689303893152108E-9</v>
      </c>
      <c r="AA93" s="3">
        <f t="shared" si="20"/>
        <v>3.869617757474944E-9</v>
      </c>
      <c r="AB93" s="3">
        <f t="shared" si="20"/>
        <v>5.2452900732994716E-9</v>
      </c>
      <c r="AC93" s="3">
        <f t="shared" si="20"/>
        <v>6.9296958758302711E-9</v>
      </c>
      <c r="AD93" s="3">
        <f t="shared" si="20"/>
        <v>8.9566659251884353E-9</v>
      </c>
      <c r="AE93" s="3">
        <f t="shared" si="20"/>
        <v>1.1359987715561213E-8</v>
      </c>
      <c r="AF93" s="3">
        <f t="shared" si="20"/>
        <v>1.4173304897161422E-8</v>
      </c>
      <c r="AG93" s="3">
        <f t="shared" si="20"/>
        <v>1.7430036691370162E-8</v>
      </c>
      <c r="AH93" s="3">
        <f t="shared" si="20"/>
        <v>2.1163313441975687E-8</v>
      </c>
      <c r="AI93" s="3">
        <f t="shared" si="20"/>
        <v>2.5405925254646501E-8</v>
      </c>
      <c r="AJ93" s="25">
        <f t="shared" si="38"/>
        <v>1.2205681050333961E-7</v>
      </c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</row>
    <row r="94" spans="1:52" x14ac:dyDescent="0.25">
      <c r="A94" s="15">
        <v>0.91</v>
      </c>
      <c r="B94" s="4">
        <f t="shared" si="21"/>
        <v>2254.4390413110382</v>
      </c>
      <c r="C94" s="3">
        <f t="shared" si="22"/>
        <v>2314.9598551777476</v>
      </c>
      <c r="D94" s="3">
        <f t="shared" si="23"/>
        <v>2367.395269230361</v>
      </c>
      <c r="E94" s="3">
        <f t="shared" si="24"/>
        <v>2413.7759496330732</v>
      </c>
      <c r="F94" s="3">
        <f t="shared" si="25"/>
        <v>2455.4402666902724</v>
      </c>
      <c r="G94" s="3">
        <f t="shared" si="26"/>
        <v>2493.3192944693906</v>
      </c>
      <c r="H94" s="3">
        <f t="shared" si="27"/>
        <v>2528.0881885967938</v>
      </c>
      <c r="I94" s="3">
        <f t="shared" si="28"/>
        <v>2560.2528908832933</v>
      </c>
      <c r="J94" s="3">
        <f t="shared" si="29"/>
        <v>2590.202806013971</v>
      </c>
      <c r="K94" s="3">
        <f t="shared" si="30"/>
        <v>2618.2443589049094</v>
      </c>
      <c r="L94" s="3">
        <f t="shared" si="31"/>
        <v>2644.6232230173364</v>
      </c>
      <c r="M94" s="3">
        <f t="shared" si="32"/>
        <v>2669.5395339882202</v>
      </c>
      <c r="N94" s="3">
        <f t="shared" si="33"/>
        <v>2693.1585961493706</v>
      </c>
      <c r="O94" s="3">
        <f t="shared" si="34"/>
        <v>2715.618600091153</v>
      </c>
      <c r="P94" s="3">
        <f t="shared" si="35"/>
        <v>2737.0363031279639</v>
      </c>
      <c r="Q94" s="3">
        <f t="shared" si="36"/>
        <v>2757.5112878448635</v>
      </c>
      <c r="R94" s="3"/>
      <c r="S94" s="15">
        <v>0.91</v>
      </c>
      <c r="T94" s="3">
        <f t="shared" si="37"/>
        <v>9.3320415522182714E-11</v>
      </c>
      <c r="U94" s="3">
        <f t="shared" si="20"/>
        <v>2.049371164333741E-10</v>
      </c>
      <c r="V94" s="3">
        <f t="shared" si="20"/>
        <v>3.9219203345148531E-10</v>
      </c>
      <c r="W94" s="3">
        <f t="shared" si="20"/>
        <v>6.8017584558919302E-10</v>
      </c>
      <c r="X94" s="3">
        <f t="shared" si="20"/>
        <v>1.0957851083379064E-9</v>
      </c>
      <c r="Y94" s="3">
        <f t="shared" si="20"/>
        <v>1.6672735234767809E-9</v>
      </c>
      <c r="Z94" s="3">
        <f t="shared" si="20"/>
        <v>2.4238945148235474E-9</v>
      </c>
      <c r="AA94" s="3">
        <f t="shared" si="20"/>
        <v>3.3956157788286702E-9</v>
      </c>
      <c r="AB94" s="3">
        <f t="shared" si="20"/>
        <v>4.612890514067732E-9</v>
      </c>
      <c r="AC94" s="3">
        <f t="shared" si="20"/>
        <v>6.1064734339111863E-9</v>
      </c>
      <c r="AD94" s="3">
        <f t="shared" si="20"/>
        <v>7.9072723463435631E-9</v>
      </c>
      <c r="AE94" s="3">
        <f t="shared" si="20"/>
        <v>1.0046228145755273E-8</v>
      </c>
      <c r="AF94" s="3">
        <f t="shared" si="20"/>
        <v>1.2554217634538769E-8</v>
      </c>
      <c r="AG94" s="3">
        <f t="shared" si="20"/>
        <v>1.5461974793055602E-8</v>
      </c>
      <c r="AH94" s="3">
        <f t="shared" si="20"/>
        <v>1.8800027036610999E-8</v>
      </c>
      <c r="AI94" s="3">
        <f t="shared" si="20"/>
        <v>2.2598643707009787E-8</v>
      </c>
      <c r="AJ94" s="25">
        <f t="shared" si="38"/>
        <v>1.0804092194775606E-7</v>
      </c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</row>
    <row r="95" spans="1:52" x14ac:dyDescent="0.25">
      <c r="A95" s="15">
        <v>0.9</v>
      </c>
      <c r="B95" s="4">
        <f t="shared" si="21"/>
        <v>2238.0930867964485</v>
      </c>
      <c r="C95" s="3">
        <f t="shared" si="22"/>
        <v>2298.1750906299194</v>
      </c>
      <c r="D95" s="3">
        <f t="shared" si="23"/>
        <v>2350.2303183579738</v>
      </c>
      <c r="E95" s="3">
        <f t="shared" si="24"/>
        <v>2396.2747126698555</v>
      </c>
      <c r="F95" s="3">
        <f t="shared" si="25"/>
        <v>2437.6369399304267</v>
      </c>
      <c r="G95" s="3">
        <f t="shared" si="26"/>
        <v>2475.2413233950224</v>
      </c>
      <c r="H95" s="3">
        <f t="shared" si="27"/>
        <v>2509.7581234309378</v>
      </c>
      <c r="I95" s="3">
        <f t="shared" si="28"/>
        <v>2541.6896134855201</v>
      </c>
      <c r="J95" s="3">
        <f t="shared" si="29"/>
        <v>2571.4223748402578</v>
      </c>
      <c r="K95" s="3">
        <f t="shared" si="30"/>
        <v>2599.260610657785</v>
      </c>
      <c r="L95" s="3">
        <f t="shared" si="31"/>
        <v>2625.4482131281707</v>
      </c>
      <c r="M95" s="3">
        <f t="shared" si="32"/>
        <v>2650.183866792142</v>
      </c>
      <c r="N95" s="3">
        <f t="shared" si="33"/>
        <v>2673.6316774318743</v>
      </c>
      <c r="O95" s="3">
        <f t="shared" si="34"/>
        <v>2695.9288336780232</v>
      </c>
      <c r="P95" s="3">
        <f t="shared" si="35"/>
        <v>2717.1912462885962</v>
      </c>
      <c r="Q95" s="3">
        <f t="shared" si="36"/>
        <v>2737.5177758187597</v>
      </c>
      <c r="R95" s="3"/>
      <c r="S95" s="15">
        <v>0.9</v>
      </c>
      <c r="T95" s="3">
        <f t="shared" si="37"/>
        <v>7.898054813509258E-11</v>
      </c>
      <c r="U95" s="3">
        <f t="shared" si="20"/>
        <v>1.7444531237934951E-10</v>
      </c>
      <c r="V95" s="3">
        <f t="shared" si="20"/>
        <v>3.3542555924041159E-10</v>
      </c>
      <c r="W95" s="3">
        <f t="shared" si="20"/>
        <v>5.8407016866423717E-10</v>
      </c>
      <c r="X95" s="3">
        <f t="shared" si="20"/>
        <v>9.4423871577461101E-10</v>
      </c>
      <c r="Y95" s="3">
        <f t="shared" si="20"/>
        <v>1.4411014626048792E-9</v>
      </c>
      <c r="Z95" s="3">
        <f t="shared" si="20"/>
        <v>2.1008173389019292E-9</v>
      </c>
      <c r="AA95" s="3">
        <f t="shared" si="20"/>
        <v>2.9502742628502352E-9</v>
      </c>
      <c r="AB95" s="3">
        <f t="shared" si="20"/>
        <v>4.0168791068500746E-9</v>
      </c>
      <c r="AC95" s="3">
        <f t="shared" si="20"/>
        <v>5.3283872641018115E-9</v>
      </c>
      <c r="AD95" s="3">
        <f t="shared" si="20"/>
        <v>6.912763931670444E-9</v>
      </c>
      <c r="AE95" s="3">
        <f t="shared" si="20"/>
        <v>8.7980709233574926E-9</v>
      </c>
      <c r="AF95" s="3">
        <f t="shared" si="20"/>
        <v>1.1012374142154732E-8</v>
      </c>
      <c r="AG95" s="3">
        <f t="shared" si="20"/>
        <v>1.3583667859465713E-8</v>
      </c>
      <c r="AH95" s="3">
        <f t="shared" si="20"/>
        <v>1.6539812735821489E-8</v>
      </c>
      <c r="AI95" s="3">
        <f t="shared" si="20"/>
        <v>1.9908485129917815E-8</v>
      </c>
      <c r="AJ95" s="25">
        <f t="shared" si="38"/>
        <v>9.4709794461890308E-8</v>
      </c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</row>
    <row r="96" spans="1:52" x14ac:dyDescent="0.25">
      <c r="A96" s="15">
        <v>0.89</v>
      </c>
      <c r="B96" s="4">
        <f t="shared" si="21"/>
        <v>2221.6657067252941</v>
      </c>
      <c r="C96" s="3">
        <f t="shared" si="22"/>
        <v>2281.3067146420949</v>
      </c>
      <c r="D96" s="3">
        <f t="shared" si="23"/>
        <v>2332.9798621896471</v>
      </c>
      <c r="E96" s="3">
        <f t="shared" si="24"/>
        <v>2378.686295238896</v>
      </c>
      <c r="F96" s="3">
        <f t="shared" si="25"/>
        <v>2419.7449278760773</v>
      </c>
      <c r="G96" s="3">
        <f t="shared" si="26"/>
        <v>2457.0732989160074</v>
      </c>
      <c r="H96" s="3">
        <f t="shared" si="27"/>
        <v>2491.3367490817245</v>
      </c>
      <c r="I96" s="3">
        <f t="shared" si="28"/>
        <v>2523.0338651835614</v>
      </c>
      <c r="J96" s="3">
        <f t="shared" si="29"/>
        <v>2552.5483910349508</v>
      </c>
      <c r="K96" s="3">
        <f t="shared" si="30"/>
        <v>2580.1822969776467</v>
      </c>
      <c r="L96" s="3">
        <f t="shared" si="31"/>
        <v>2606.177685057366</v>
      </c>
      <c r="M96" s="3">
        <f t="shared" si="32"/>
        <v>2630.7317814901171</v>
      </c>
      <c r="N96" s="3">
        <f t="shared" si="33"/>
        <v>2654.0074875380064</v>
      </c>
      <c r="O96" s="3">
        <f t="shared" si="34"/>
        <v>2676.1409848808112</v>
      </c>
      <c r="P96" s="3">
        <f t="shared" si="35"/>
        <v>2697.2473335031441</v>
      </c>
      <c r="Q96" s="3">
        <f t="shared" si="36"/>
        <v>2717.42466833355</v>
      </c>
      <c r="R96" s="3"/>
      <c r="S96" s="15">
        <v>0.89</v>
      </c>
      <c r="T96" s="3">
        <f t="shared" si="37"/>
        <v>6.6220253318507306E-11</v>
      </c>
      <c r="U96" s="3">
        <f t="shared" si="20"/>
        <v>1.4712098450957805E-10</v>
      </c>
      <c r="V96" s="3">
        <f t="shared" si="20"/>
        <v>2.8425685671949923E-10</v>
      </c>
      <c r="W96" s="3">
        <f t="shared" si="20"/>
        <v>4.9700510329233839E-10</v>
      </c>
      <c r="X96" s="3">
        <f t="shared" si="20"/>
        <v>8.0634365858080395E-10</v>
      </c>
      <c r="Y96" s="3">
        <f t="shared" si="20"/>
        <v>1.2344985801556596E-9</v>
      </c>
      <c r="Z96" s="3">
        <f t="shared" si="20"/>
        <v>1.8046571592368707E-9</v>
      </c>
      <c r="AA96" s="3">
        <f t="shared" si="20"/>
        <v>2.5407343267143181E-9</v>
      </c>
      <c r="AB96" s="3">
        <f t="shared" si="20"/>
        <v>3.467182004908557E-9</v>
      </c>
      <c r="AC96" s="3">
        <f t="shared" si="20"/>
        <v>4.6088330562884336E-9</v>
      </c>
      <c r="AD96" s="3">
        <f t="shared" si="20"/>
        <v>5.9907731808648104E-9</v>
      </c>
      <c r="AE96" s="3">
        <f t="shared" si="20"/>
        <v>7.6382354854707703E-9</v>
      </c>
      <c r="AF96" s="3">
        <f t="shared" si="20"/>
        <v>9.5765135311163599E-9</v>
      </c>
      <c r="AG96" s="3">
        <f t="shared" si="20"/>
        <v>1.1830889513214564E-8</v>
      </c>
      <c r="AH96" s="3">
        <f t="shared" si="20"/>
        <v>1.4426574893721513E-8</v>
      </c>
      <c r="AI96" s="3">
        <f t="shared" si="20"/>
        <v>1.7388661325310033E-8</v>
      </c>
      <c r="AJ96" s="25">
        <f t="shared" si="38"/>
        <v>8.2308499913422617E-8</v>
      </c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</row>
    <row r="97" spans="1:52" x14ac:dyDescent="0.25">
      <c r="A97" s="15">
        <v>0.88</v>
      </c>
      <c r="B97" s="4">
        <f t="shared" si="21"/>
        <v>2205.1548213125884</v>
      </c>
      <c r="C97" s="3">
        <f t="shared" si="22"/>
        <v>2264.3525915970872</v>
      </c>
      <c r="D97" s="3">
        <f t="shared" si="23"/>
        <v>2315.6417167350178</v>
      </c>
      <c r="E97" s="3">
        <f t="shared" si="24"/>
        <v>2361.0084705623117</v>
      </c>
      <c r="F97" s="3">
        <f t="shared" si="25"/>
        <v>2401.7619653128058</v>
      </c>
      <c r="G97" s="3">
        <f t="shared" si="26"/>
        <v>2438.8129208734322</v>
      </c>
      <c r="H97" s="3">
        <f t="shared" si="27"/>
        <v>2472.8217333149355</v>
      </c>
      <c r="I97" s="3">
        <f t="shared" si="28"/>
        <v>2504.283284070334</v>
      </c>
      <c r="J97" s="3">
        <f t="shared" si="29"/>
        <v>2533.5784650613045</v>
      </c>
      <c r="K97" s="3">
        <f t="shared" si="30"/>
        <v>2561.0070024586144</v>
      </c>
      <c r="L97" s="3">
        <f t="shared" si="31"/>
        <v>2586.8091990637795</v>
      </c>
      <c r="M97" s="3">
        <f t="shared" si="32"/>
        <v>2611.180815354995</v>
      </c>
      <c r="N97" s="3">
        <f t="shared" si="33"/>
        <v>2634.2835419513408</v>
      </c>
      <c r="O97" s="3">
        <f t="shared" si="34"/>
        <v>2656.2525484631005</v>
      </c>
      <c r="P97" s="3">
        <f t="shared" si="35"/>
        <v>2677.2020397767351</v>
      </c>
      <c r="Q97" s="3">
        <f t="shared" si="36"/>
        <v>2697.2294215055913</v>
      </c>
      <c r="R97" s="3"/>
      <c r="S97" s="15">
        <v>0.88</v>
      </c>
      <c r="T97" s="3">
        <f t="shared" si="37"/>
        <v>5.5043172454932367E-11</v>
      </c>
      <c r="U97" s="3">
        <f t="shared" si="20"/>
        <v>1.2302206231247799E-10</v>
      </c>
      <c r="V97" s="3">
        <f t="shared" si="20"/>
        <v>2.3886966452782393E-10</v>
      </c>
      <c r="W97" s="3">
        <f t="shared" si="20"/>
        <v>4.1939931448959799E-10</v>
      </c>
      <c r="X97" s="3">
        <f t="shared" si="20"/>
        <v>6.8290546906551158E-10</v>
      </c>
      <c r="Y97" s="3">
        <f t="shared" si="20"/>
        <v>1.0488562224037105E-9</v>
      </c>
      <c r="Z97" s="3">
        <f t="shared" si="20"/>
        <v>1.5376403844521453E-9</v>
      </c>
      <c r="AA97" s="3">
        <f t="shared" si="20"/>
        <v>2.1703595465772005E-9</v>
      </c>
      <c r="AB97" s="3">
        <f t="shared" si="20"/>
        <v>2.968656853546011E-9</v>
      </c>
      <c r="AC97" s="3">
        <f t="shared" si="20"/>
        <v>3.9545756527738096E-9</v>
      </c>
      <c r="AD97" s="3">
        <f t="shared" si="20"/>
        <v>5.1504424952615507E-9</v>
      </c>
      <c r="AE97" s="3">
        <f t="shared" si="20"/>
        <v>6.5787700476220402E-9</v>
      </c>
      <c r="AF97" s="3">
        <f t="shared" si="20"/>
        <v>8.2621763496717935E-9</v>
      </c>
      <c r="AG97" s="3">
        <f t="shared" si="20"/>
        <v>1.0223317548618593E-8</v>
      </c>
      <c r="AH97" s="3">
        <f t="shared" si="20"/>
        <v>1.2484831792861039E-8</v>
      </c>
      <c r="AI97" s="3">
        <f t="shared" si="20"/>
        <v>1.5069292405898216E-8</v>
      </c>
      <c r="AJ97" s="25">
        <f t="shared" si="38"/>
        <v>7.0968158982536455E-8</v>
      </c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</row>
    <row r="98" spans="1:52" x14ac:dyDescent="0.25">
      <c r="A98" s="15">
        <v>0.87</v>
      </c>
      <c r="B98" s="4">
        <f t="shared" si="21"/>
        <v>2188.5583578180526</v>
      </c>
      <c r="C98" s="3">
        <f t="shared" si="22"/>
        <v>2247.3105931115451</v>
      </c>
      <c r="D98" s="3">
        <f t="shared" si="23"/>
        <v>2298.213705401402</v>
      </c>
      <c r="E98" s="3">
        <f t="shared" si="24"/>
        <v>2343.2390194048439</v>
      </c>
      <c r="F98" s="3">
        <f t="shared" si="25"/>
        <v>2383.6857946990149</v>
      </c>
      <c r="G98" s="3">
        <f t="shared" si="26"/>
        <v>2420.4578968995706</v>
      </c>
      <c r="H98" s="3">
        <f t="shared" si="27"/>
        <v>2454.2107517961758</v>
      </c>
      <c r="I98" s="3">
        <f t="shared" si="28"/>
        <v>2485.435516239093</v>
      </c>
      <c r="J98" s="3">
        <f t="shared" si="29"/>
        <v>2514.5102154764982</v>
      </c>
      <c r="K98" s="3">
        <f t="shared" si="30"/>
        <v>2541.7323198763493</v>
      </c>
      <c r="L98" s="3">
        <f t="shared" si="31"/>
        <v>2567.3403236702447</v>
      </c>
      <c r="M98" s="3">
        <f t="shared" si="32"/>
        <v>2591.5285140014453</v>
      </c>
      <c r="N98" s="3">
        <f t="shared" si="33"/>
        <v>2614.4573645710975</v>
      </c>
      <c r="O98" s="3">
        <f t="shared" si="34"/>
        <v>2636.261027674283</v>
      </c>
      <c r="P98" s="3">
        <f t="shared" si="35"/>
        <v>2657.052848667242</v>
      </c>
      <c r="Q98" s="3">
        <f t="shared" si="36"/>
        <v>2676.9295000679863</v>
      </c>
      <c r="R98" s="3"/>
      <c r="S98" s="15">
        <v>0.87</v>
      </c>
      <c r="T98" s="3">
        <f t="shared" si="37"/>
        <v>4.5381458687016348E-11</v>
      </c>
      <c r="U98" s="3">
        <f t="shared" si="20"/>
        <v>1.0204851379295784E-10</v>
      </c>
      <c r="V98" s="3">
        <f t="shared" si="20"/>
        <v>1.9914527963122959E-10</v>
      </c>
      <c r="W98" s="3">
        <f t="shared" si="20"/>
        <v>3.511483195059539E-10</v>
      </c>
      <c r="X98" s="3">
        <f t="shared" si="20"/>
        <v>5.7389058474506148E-10</v>
      </c>
      <c r="Y98" s="3">
        <f t="shared" si="20"/>
        <v>8.8429598671059662E-10</v>
      </c>
      <c r="Z98" s="3">
        <f t="shared" si="20"/>
        <v>1.3001586505067416E-9</v>
      </c>
      <c r="AA98" s="3">
        <f t="shared" si="20"/>
        <v>1.8399596618236006E-9</v>
      </c>
      <c r="AB98" s="3">
        <f t="shared" si="20"/>
        <v>2.5227148168069664E-9</v>
      </c>
      <c r="AC98" s="3">
        <f t="shared" si="20"/>
        <v>3.3678478825520931E-9</v>
      </c>
      <c r="AD98" s="3">
        <f t="shared" si="20"/>
        <v>4.3950848435141012E-9</v>
      </c>
      <c r="AE98" s="3">
        <f t="shared" si="20"/>
        <v>5.6243654474031983E-9</v>
      </c>
      <c r="AF98" s="3">
        <f t="shared" si="20"/>
        <v>7.0757690576483816E-9</v>
      </c>
      <c r="AG98" s="3">
        <f t="shared" si="20"/>
        <v>8.7694523816606871E-9</v>
      </c>
      <c r="AH98" s="3">
        <f t="shared" si="20"/>
        <v>1.0725597095876104E-8</v>
      </c>
      <c r="AI98" s="3">
        <f t="shared" si="20"/>
        <v>1.2964365750643481E-8</v>
      </c>
      <c r="AJ98" s="25">
        <f t="shared" si="38"/>
        <v>6.0741225731508172E-8</v>
      </c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</row>
    <row r="99" spans="1:52" x14ac:dyDescent="0.25">
      <c r="A99" s="15">
        <v>0.86</v>
      </c>
      <c r="B99" s="4">
        <f t="shared" si="21"/>
        <v>2171.8742549514095</v>
      </c>
      <c r="C99" s="3">
        <f t="shared" si="22"/>
        <v>2230.1786025594852</v>
      </c>
      <c r="D99" s="3">
        <f t="shared" si="23"/>
        <v>2280.6936636198016</v>
      </c>
      <c r="E99" s="3">
        <f t="shared" si="24"/>
        <v>2325.3757347904639</v>
      </c>
      <c r="F99" s="3">
        <f t="shared" si="25"/>
        <v>2365.5141709639433</v>
      </c>
      <c r="G99" s="3">
        <f t="shared" si="26"/>
        <v>2402.0059472899134</v>
      </c>
      <c r="H99" s="3">
        <f t="shared" si="27"/>
        <v>2435.5014930308703</v>
      </c>
      <c r="I99" s="3">
        <f t="shared" si="28"/>
        <v>2466.4882207862615</v>
      </c>
      <c r="J99" s="3">
        <f t="shared" si="29"/>
        <v>2495.341273992999</v>
      </c>
      <c r="K99" s="3">
        <f t="shared" si="30"/>
        <v>2522.3558553042221</v>
      </c>
      <c r="L99" s="3">
        <f t="shared" si="31"/>
        <v>2547.7686408312702</v>
      </c>
      <c r="M99" s="3">
        <f t="shared" si="32"/>
        <v>2571.7724366023708</v>
      </c>
      <c r="N99" s="3">
        <f t="shared" si="33"/>
        <v>2594.5264929746659</v>
      </c>
      <c r="O99" s="3">
        <f t="shared" si="34"/>
        <v>2616.1639395560128</v>
      </c>
      <c r="P99" s="3">
        <f t="shared" si="35"/>
        <v>2636.7972576335742</v>
      </c>
      <c r="Q99" s="3">
        <f t="shared" si="36"/>
        <v>2656.5223827588511</v>
      </c>
      <c r="R99" s="3"/>
      <c r="S99" s="15">
        <v>0.86</v>
      </c>
      <c r="T99" s="3">
        <f t="shared" si="37"/>
        <v>3.7125223553372211E-11</v>
      </c>
      <c r="U99" s="3">
        <f t="shared" si="20"/>
        <v>8.4004158366288633E-11</v>
      </c>
      <c r="V99" s="3">
        <f t="shared" si="20"/>
        <v>1.6477626606934343E-10</v>
      </c>
      <c r="W99" s="3">
        <f t="shared" si="20"/>
        <v>2.9181488642098436E-10</v>
      </c>
      <c r="X99" s="3">
        <f t="shared" si="20"/>
        <v>4.7872354912851887E-10</v>
      </c>
      <c r="Y99" s="3">
        <f t="shared" si="20"/>
        <v>7.4010913315459109E-10</v>
      </c>
      <c r="Z99" s="3">
        <f t="shared" si="20"/>
        <v>1.091391075279523E-9</v>
      </c>
      <c r="AA99" s="3">
        <f t="shared" si="20"/>
        <v>1.5486414216105356E-9</v>
      </c>
      <c r="AB99" s="3">
        <f t="shared" si="20"/>
        <v>2.1284507534177253E-9</v>
      </c>
      <c r="AC99" s="3">
        <f t="shared" si="20"/>
        <v>2.8478156503598431E-9</v>
      </c>
      <c r="AD99" s="3">
        <f t="shared" si="20"/>
        <v>3.7240440436584243E-9</v>
      </c>
      <c r="AE99" s="3">
        <f t="shared" si="20"/>
        <v>4.7746754416727981E-9</v>
      </c>
      <c r="AF99" s="3">
        <f t="shared" si="20"/>
        <v>6.0174135481346859E-9</v>
      </c>
      <c r="AG99" s="3">
        <f t="shared" si="20"/>
        <v>7.4700692387276572E-9</v>
      </c>
      <c r="AH99" s="3">
        <f t="shared" si="20"/>
        <v>9.1505122254408285E-9</v>
      </c>
      <c r="AI99" s="3">
        <f t="shared" si="20"/>
        <v>1.1076630033415728E-8</v>
      </c>
      <c r="AJ99" s="25">
        <f t="shared" si="38"/>
        <v>5.1626196648410846E-8</v>
      </c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</row>
    <row r="100" spans="1:52" x14ac:dyDescent="0.25">
      <c r="A100" s="15">
        <v>0.85</v>
      </c>
      <c r="B100" s="4">
        <f t="shared" si="21"/>
        <v>2155.1004675636677</v>
      </c>
      <c r="C100" s="3">
        <f t="shared" si="22"/>
        <v>2212.9545198895335</v>
      </c>
      <c r="D100" s="3">
        <f t="shared" si="23"/>
        <v>2263.0794437712457</v>
      </c>
      <c r="E100" s="3">
        <f t="shared" si="24"/>
        <v>2307.4164270252631</v>
      </c>
      <c r="F100" s="3">
        <f t="shared" si="25"/>
        <v>2347.2448666172577</v>
      </c>
      <c r="G100" s="3">
        <f t="shared" si="26"/>
        <v>2383.4548101915857</v>
      </c>
      <c r="H100" s="3">
        <f t="shared" si="27"/>
        <v>2416.6916636250053</v>
      </c>
      <c r="I100" s="3">
        <f t="shared" si="28"/>
        <v>2447.4390751391243</v>
      </c>
      <c r="J100" s="3">
        <f t="shared" si="29"/>
        <v>2476.069290868566</v>
      </c>
      <c r="K100" s="3">
        <f t="shared" si="30"/>
        <v>2502.8752335616709</v>
      </c>
      <c r="L100" s="3">
        <f t="shared" si="31"/>
        <v>2528.0917514363041</v>
      </c>
      <c r="M100" s="3">
        <f t="shared" si="32"/>
        <v>2551.9101614440042</v>
      </c>
      <c r="N100" s="3">
        <f t="shared" si="33"/>
        <v>2574.4884840218947</v>
      </c>
      <c r="O100" s="3">
        <f t="shared" si="34"/>
        <v>2595.9588205931905</v>
      </c>
      <c r="P100" s="3">
        <f t="shared" si="35"/>
        <v>2616.4327837312353</v>
      </c>
      <c r="Q100" s="3">
        <f t="shared" si="36"/>
        <v>2636.0055680594819</v>
      </c>
      <c r="R100" s="3"/>
      <c r="S100" s="15">
        <v>0.85</v>
      </c>
      <c r="T100" s="3">
        <f t="shared" si="37"/>
        <v>3.0142485193037232E-11</v>
      </c>
      <c r="U100" s="3">
        <f t="shared" si="20"/>
        <v>6.8639003172054079E-11</v>
      </c>
      <c r="V100" s="3">
        <f t="shared" si="20"/>
        <v>1.3534499022148931E-10</v>
      </c>
      <c r="W100" s="3">
        <f t="shared" si="20"/>
        <v>2.4076141359339343E-10</v>
      </c>
      <c r="X100" s="3">
        <f t="shared" si="20"/>
        <v>3.9649477252795721E-10</v>
      </c>
      <c r="Y100" s="3">
        <f t="shared" si="20"/>
        <v>6.1506515386879045E-10</v>
      </c>
      <c r="Z100" s="3">
        <f t="shared" si="20"/>
        <v>9.0974291116085466E-10</v>
      </c>
      <c r="AA100" s="3">
        <f t="shared" si="20"/>
        <v>1.2944103732305724E-9</v>
      </c>
      <c r="AB100" s="3">
        <f t="shared" si="20"/>
        <v>1.7834448832802127E-9</v>
      </c>
      <c r="AC100" s="3">
        <f t="shared" si="20"/>
        <v>2.3916198138136036E-9</v>
      </c>
      <c r="AD100" s="3">
        <f t="shared" si="20"/>
        <v>3.1340206666958144E-9</v>
      </c>
      <c r="AE100" s="3">
        <f t="shared" si="20"/>
        <v>4.0259738248780888E-9</v>
      </c>
      <c r="AF100" s="3">
        <f t="shared" si="20"/>
        <v>5.0829859289339378E-9</v>
      </c>
      <c r="AG100" s="3">
        <f t="shared" si="20"/>
        <v>6.3206921973065265E-9</v>
      </c>
      <c r="AH100" s="3">
        <f t="shared" si="20"/>
        <v>7.7548122969127009E-9</v>
      </c>
      <c r="AI100" s="3">
        <f t="shared" si="20"/>
        <v>9.4011126077589248E-9</v>
      </c>
      <c r="AJ100" s="25">
        <f t="shared" si="38"/>
        <v>4.358526332254796E-8</v>
      </c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</row>
    <row r="101" spans="1:52" x14ac:dyDescent="0.25">
      <c r="A101" s="15">
        <v>0.84</v>
      </c>
      <c r="B101" s="4">
        <f t="shared" si="21"/>
        <v>2138.2349716412746</v>
      </c>
      <c r="C101" s="3">
        <f t="shared" si="22"/>
        <v>2195.636266753133</v>
      </c>
      <c r="D101" s="3">
        <f t="shared" si="23"/>
        <v>2245.368920431179</v>
      </c>
      <c r="E101" s="3">
        <f t="shared" si="24"/>
        <v>2289.3589290445516</v>
      </c>
      <c r="F101" s="3">
        <f t="shared" si="25"/>
        <v>2328.8756771884468</v>
      </c>
      <c r="G101" s="3">
        <f t="shared" si="26"/>
        <v>2364.8022471266527</v>
      </c>
      <c r="H101" s="3">
        <f t="shared" si="27"/>
        <v>2397.778993885468</v>
      </c>
      <c r="I101" s="3">
        <f t="shared" si="28"/>
        <v>2428.2857807274104</v>
      </c>
      <c r="J101" s="3">
        <f t="shared" si="29"/>
        <v>2456.6919406441839</v>
      </c>
      <c r="K101" s="3">
        <f t="shared" si="30"/>
        <v>2483.2881040142361</v>
      </c>
      <c r="L101" s="3">
        <f t="shared" si="31"/>
        <v>2508.3072811681982</v>
      </c>
      <c r="M101" s="3">
        <f t="shared" si="32"/>
        <v>2531.9392918395756</v>
      </c>
      <c r="N101" s="3">
        <f t="shared" si="33"/>
        <v>2554.3409198210388</v>
      </c>
      <c r="O101" s="3">
        <f t="shared" si="34"/>
        <v>2575.6432327297066</v>
      </c>
      <c r="P101" s="3">
        <f t="shared" si="35"/>
        <v>2595.9569696755057</v>
      </c>
      <c r="Q101" s="3">
        <f t="shared" si="36"/>
        <v>2615.3765803029241</v>
      </c>
      <c r="R101" s="3"/>
      <c r="S101" s="15">
        <v>0.84</v>
      </c>
      <c r="T101" s="3">
        <f t="shared" si="37"/>
        <v>2.4292626501524596E-11</v>
      </c>
      <c r="U101" s="3">
        <f t="shared" si="37"/>
        <v>5.5678219803672645E-11</v>
      </c>
      <c r="V101" s="3">
        <f t="shared" si="37"/>
        <v>1.1037796384067037E-10</v>
      </c>
      <c r="W101" s="3">
        <f t="shared" si="37"/>
        <v>1.9724232526627991E-10</v>
      </c>
      <c r="X101" s="3">
        <f t="shared" si="37"/>
        <v>3.2610656620718565E-10</v>
      </c>
      <c r="Y101" s="3">
        <f t="shared" si="37"/>
        <v>5.0762994478863974E-10</v>
      </c>
      <c r="Z101" s="3">
        <f t="shared" si="37"/>
        <v>7.531572467527786E-10</v>
      </c>
      <c r="AA101" s="3">
        <f t="shared" si="37"/>
        <v>1.0746003367299028E-9</v>
      </c>
      <c r="AB101" s="3">
        <f t="shared" si="37"/>
        <v>1.4843370702576358E-9</v>
      </c>
      <c r="AC101" s="3">
        <f t="shared" si="37"/>
        <v>1.9951250331011869E-9</v>
      </c>
      <c r="AD101" s="3">
        <f t="shared" ref="AD101:AI125" si="39">((4.17*10^13*$H34*$G34^0.5*EXP(-67837/L101))/($K$12*6)*$K$10*10^-6)</f>
        <v>2.6200278598729476E-9</v>
      </c>
      <c r="AE101" s="3">
        <f t="shared" si="39"/>
        <v>3.3723522009382264E-9</v>
      </c>
      <c r="AF101" s="3">
        <f t="shared" si="39"/>
        <v>4.2655937046512485E-9</v>
      </c>
      <c r="AG101" s="3">
        <f t="shared" si="39"/>
        <v>5.3133906440144597E-9</v>
      </c>
      <c r="AH101" s="3">
        <f t="shared" si="39"/>
        <v>6.5294840399954041E-9</v>
      </c>
      <c r="AI101" s="3">
        <f t="shared" si="39"/>
        <v>7.92768332070083E-9</v>
      </c>
      <c r="AJ101" s="25">
        <f t="shared" si="38"/>
        <v>3.6557079103422594E-8</v>
      </c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</row>
    <row r="102" spans="1:52" x14ac:dyDescent="0.25">
      <c r="A102" s="15">
        <v>0.83</v>
      </c>
      <c r="B102" s="4">
        <f t="shared" si="21"/>
        <v>2121.2757696183571</v>
      </c>
      <c r="C102" s="3">
        <f t="shared" si="22"/>
        <v>2178.22179195941</v>
      </c>
      <c r="D102" s="3">
        <f t="shared" si="23"/>
        <v>2227.5599959478513</v>
      </c>
      <c r="E102" s="3">
        <f t="shared" si="24"/>
        <v>2271.201102100571</v>
      </c>
      <c r="F102" s="3">
        <f t="shared" si="25"/>
        <v>2310.4044270127124</v>
      </c>
      <c r="G102" s="3">
        <f t="shared" si="26"/>
        <v>2346.0460488672634</v>
      </c>
      <c r="H102" s="3">
        <f t="shared" si="27"/>
        <v>2378.7612437771204</v>
      </c>
      <c r="I102" s="3">
        <f t="shared" si="28"/>
        <v>2409.026069016159</v>
      </c>
      <c r="J102" s="3">
        <f t="shared" si="29"/>
        <v>2437.2069282475013</v>
      </c>
      <c r="K102" s="3">
        <f t="shared" si="30"/>
        <v>2463.5921467431085</v>
      </c>
      <c r="L102" s="3">
        <f t="shared" si="31"/>
        <v>2488.4128867349118</v>
      </c>
      <c r="M102" s="3">
        <f t="shared" si="32"/>
        <v>2511.8574624197217</v>
      </c>
      <c r="N102" s="3">
        <f t="shared" si="33"/>
        <v>2534.0814140748621</v>
      </c>
      <c r="O102" s="3">
        <f t="shared" si="34"/>
        <v>2555.2147697674295</v>
      </c>
      <c r="P102" s="3">
        <f t="shared" si="35"/>
        <v>2575.3673902909131</v>
      </c>
      <c r="Q102" s="3">
        <f t="shared" si="36"/>
        <v>2594.6329761716511</v>
      </c>
      <c r="R102" s="3"/>
      <c r="S102" s="15">
        <v>0.83</v>
      </c>
      <c r="T102" s="3">
        <f t="shared" si="37"/>
        <v>1.9435334452287529E-11</v>
      </c>
      <c r="U102" s="3">
        <f t="shared" si="37"/>
        <v>4.4841765697834155E-11</v>
      </c>
      <c r="V102" s="3">
        <f t="shared" si="37"/>
        <v>8.9383174915176166E-11</v>
      </c>
      <c r="W102" s="3">
        <f t="shared" si="37"/>
        <v>1.6046826104910068E-10</v>
      </c>
      <c r="X102" s="3">
        <f t="shared" si="37"/>
        <v>2.6637552504763008E-10</v>
      </c>
      <c r="Y102" s="3">
        <f t="shared" si="37"/>
        <v>4.1611992617162119E-10</v>
      </c>
      <c r="Z102" s="3">
        <f t="shared" si="37"/>
        <v>6.1933661703750009E-10</v>
      </c>
      <c r="AA102" s="3">
        <f t="shared" si="37"/>
        <v>8.8618044108892261E-10</v>
      </c>
      <c r="AB102" s="3">
        <f t="shared" si="37"/>
        <v>1.2272393689926486E-9</v>
      </c>
      <c r="AC102" s="3">
        <f t="shared" si="37"/>
        <v>1.6534600154923298E-9</v>
      </c>
      <c r="AD102" s="3">
        <f t="shared" si="39"/>
        <v>2.176083526082921E-9</v>
      </c>
      <c r="AE102" s="3">
        <f t="shared" si="39"/>
        <v>2.8065903284008385E-9</v>
      </c>
      <c r="AF102" s="3">
        <f t="shared" si="39"/>
        <v>3.5566524531259582E-9</v>
      </c>
      <c r="AG102" s="3">
        <f t="shared" si="39"/>
        <v>4.4380923221455592E-9</v>
      </c>
      <c r="AH102" s="3">
        <f t="shared" si="39"/>
        <v>5.4628470708331003E-9</v>
      </c>
      <c r="AI102" s="3">
        <f t="shared" si="39"/>
        <v>6.6429376159159611E-9</v>
      </c>
      <c r="AJ102" s="25">
        <f t="shared" si="38"/>
        <v>3.0466043746449393E-8</v>
      </c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</row>
    <row r="103" spans="1:52" x14ac:dyDescent="0.25">
      <c r="A103" s="15">
        <v>0.82</v>
      </c>
      <c r="B103" s="4">
        <f t="shared" si="21"/>
        <v>2104.2208960204803</v>
      </c>
      <c r="C103" s="3">
        <f t="shared" si="22"/>
        <v>2160.7090772704105</v>
      </c>
      <c r="D103" s="3">
        <f t="shared" si="23"/>
        <v>2209.6506063688557</v>
      </c>
      <c r="E103" s="3">
        <f t="shared" si="24"/>
        <v>2252.940841805108</v>
      </c>
      <c r="F103" s="3">
        <f t="shared" si="25"/>
        <v>2291.8289753778822</v>
      </c>
      <c r="G103" s="3">
        <f t="shared" si="26"/>
        <v>2327.1840416773948</v>
      </c>
      <c r="H103" s="3">
        <f t="shared" si="27"/>
        <v>2359.6362092515751</v>
      </c>
      <c r="I103" s="3">
        <f t="shared" si="28"/>
        <v>2389.6577079150193</v>
      </c>
      <c r="J103" s="3">
        <f t="shared" si="29"/>
        <v>2417.6119954771098</v>
      </c>
      <c r="K103" s="3">
        <f t="shared" si="30"/>
        <v>2443.7850790995712</v>
      </c>
      <c r="L103" s="3">
        <f t="shared" si="31"/>
        <v>2468.4062624899966</v>
      </c>
      <c r="M103" s="3">
        <f t="shared" si="32"/>
        <v>2491.6623458153581</v>
      </c>
      <c r="N103" s="3">
        <f t="shared" si="33"/>
        <v>2513.7076188226033</v>
      </c>
      <c r="O103" s="3">
        <f t="shared" si="34"/>
        <v>2534.6710641644308</v>
      </c>
      <c r="P103" s="3">
        <f t="shared" si="35"/>
        <v>2554.6616593630529</v>
      </c>
      <c r="Q103" s="3">
        <f t="shared" si="36"/>
        <v>2573.7723516006863</v>
      </c>
      <c r="R103" s="3"/>
      <c r="S103" s="15">
        <v>0.82</v>
      </c>
      <c r="T103" s="3">
        <f t="shared" si="37"/>
        <v>1.5436357412867613E-11</v>
      </c>
      <c r="U103" s="3">
        <f t="shared" si="37"/>
        <v>3.5857366517202411E-11</v>
      </c>
      <c r="V103" s="3">
        <f t="shared" si="37"/>
        <v>7.1875275954018078E-11</v>
      </c>
      <c r="W103" s="3">
        <f t="shared" si="37"/>
        <v>1.2965004302600058E-10</v>
      </c>
      <c r="X103" s="3">
        <f t="shared" si="37"/>
        <v>2.1610350319629549E-10</v>
      </c>
      <c r="Y103" s="3">
        <f t="shared" si="37"/>
        <v>3.3880994595560816E-10</v>
      </c>
      <c r="Z103" s="3">
        <f t="shared" si="37"/>
        <v>5.0589945240795235E-10</v>
      </c>
      <c r="AA103" s="3">
        <f t="shared" si="37"/>
        <v>7.2597342809772396E-10</v>
      </c>
      <c r="AB103" s="3">
        <f t="shared" si="37"/>
        <v>1.0080311642149107E-9</v>
      </c>
      <c r="AC103" s="3">
        <f t="shared" si="37"/>
        <v>1.3614061135353842E-9</v>
      </c>
      <c r="AD103" s="3">
        <f t="shared" si="39"/>
        <v>1.7957106125612616E-9</v>
      </c>
      <c r="AE103" s="3">
        <f t="shared" si="39"/>
        <v>2.3207879004183089E-9</v>
      </c>
      <c r="AF103" s="3">
        <f t="shared" si="39"/>
        <v>2.946670424832375E-9</v>
      </c>
      <c r="AG103" s="3">
        <f t="shared" si="39"/>
        <v>3.6835435624535236E-9</v>
      </c>
      <c r="AH103" s="3">
        <f t="shared" si="39"/>
        <v>4.5417140054318238E-9</v>
      </c>
      <c r="AI103" s="3">
        <f t="shared" si="39"/>
        <v>5.5315821755176239E-9</v>
      </c>
      <c r="AJ103" s="25">
        <f t="shared" si="38"/>
        <v>2.5229051331532878E-8</v>
      </c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</row>
    <row r="104" spans="1:52" x14ac:dyDescent="0.25">
      <c r="A104" s="15">
        <v>0.81</v>
      </c>
      <c r="B104" s="4">
        <f t="shared" si="21"/>
        <v>2087.0684234496921</v>
      </c>
      <c r="C104" s="3">
        <f t="shared" si="22"/>
        <v>2143.0961435468553</v>
      </c>
      <c r="D104" s="3">
        <f t="shared" si="23"/>
        <v>2191.6387277260551</v>
      </c>
      <c r="E104" s="3">
        <f t="shared" si="24"/>
        <v>2234.5760845375858</v>
      </c>
      <c r="F104" s="3">
        <f t="shared" si="25"/>
        <v>2273.1472230431132</v>
      </c>
      <c r="G104" s="3">
        <f t="shared" si="26"/>
        <v>2308.2140939321116</v>
      </c>
      <c r="H104" s="3">
        <f t="shared" si="27"/>
        <v>2340.4017289587673</v>
      </c>
      <c r="I104" s="3">
        <f t="shared" si="28"/>
        <v>2370.1785085752081</v>
      </c>
      <c r="J104" s="3">
        <f t="shared" si="29"/>
        <v>2397.9049278790012</v>
      </c>
      <c r="K104" s="3">
        <f t="shared" si="30"/>
        <v>2423.8646626559271</v>
      </c>
      <c r="L104" s="3">
        <f t="shared" si="31"/>
        <v>2448.2851474535555</v>
      </c>
      <c r="M104" s="3">
        <f t="shared" si="32"/>
        <v>2471.3516597447656</v>
      </c>
      <c r="N104" s="3">
        <f t="shared" si="33"/>
        <v>2493.2172315897956</v>
      </c>
      <c r="O104" s="3">
        <f t="shared" si="34"/>
        <v>2514.009794244404</v>
      </c>
      <c r="P104" s="3">
        <f t="shared" si="35"/>
        <v>2533.8374369048843</v>
      </c>
      <c r="Q104" s="3">
        <f t="shared" si="36"/>
        <v>2552.7923490982103</v>
      </c>
      <c r="R104" s="3"/>
      <c r="S104" s="15">
        <v>0.81</v>
      </c>
      <c r="T104" s="3">
        <f t="shared" si="37"/>
        <v>1.2171011679069772E-11</v>
      </c>
      <c r="U104" s="3">
        <f t="shared" si="37"/>
        <v>2.8468754895600722E-11</v>
      </c>
      <c r="V104" s="3">
        <f t="shared" si="37"/>
        <v>5.7392030485608583E-11</v>
      </c>
      <c r="W104" s="3">
        <f t="shared" si="37"/>
        <v>1.0402799815154049E-10</v>
      </c>
      <c r="X104" s="3">
        <f t="shared" si="37"/>
        <v>1.7412573738615049E-10</v>
      </c>
      <c r="Y104" s="3">
        <f t="shared" si="37"/>
        <v>2.7400742378883804E-10</v>
      </c>
      <c r="Z104" s="3">
        <f t="shared" si="37"/>
        <v>4.1048877610112202E-10</v>
      </c>
      <c r="AA104" s="3">
        <f t="shared" si="37"/>
        <v>5.9080875226860845E-10</v>
      </c>
      <c r="AB104" s="3">
        <f t="shared" si="37"/>
        <v>8.2256783117651257E-10</v>
      </c>
      <c r="AC104" s="3">
        <f t="shared" si="37"/>
        <v>1.1136739975777593E-9</v>
      </c>
      <c r="AD104" s="3">
        <f t="shared" si="39"/>
        <v>1.4722955192378385E-9</v>
      </c>
      <c r="AE104" s="3">
        <f t="shared" si="39"/>
        <v>1.9068196592821768E-9</v>
      </c>
      <c r="AF104" s="3">
        <f t="shared" si="39"/>
        <v>2.4258165519682601E-9</v>
      </c>
      <c r="AG104" s="3">
        <f t="shared" si="39"/>
        <v>3.0380075625366178E-9</v>
      </c>
      <c r="AH104" s="3">
        <f t="shared" si="39"/>
        <v>3.7522375404901021E-9</v>
      </c>
      <c r="AI104" s="3">
        <f t="shared" si="39"/>
        <v>4.5774504561305961E-9</v>
      </c>
      <c r="AJ104" s="25">
        <f t="shared" si="38"/>
        <v>2.0760359603156403E-8</v>
      </c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</row>
    <row r="105" spans="1:52" x14ac:dyDescent="0.25">
      <c r="A105" s="15">
        <v>0.8</v>
      </c>
      <c r="B105" s="4">
        <f t="shared" si="21"/>
        <v>2069.816468924641</v>
      </c>
      <c r="C105" s="3">
        <f t="shared" si="22"/>
        <v>2125.3810572584189</v>
      </c>
      <c r="D105" s="3">
        <f t="shared" si="23"/>
        <v>2173.5223826933538</v>
      </c>
      <c r="E105" s="3">
        <f t="shared" si="24"/>
        <v>2216.1048142332374</v>
      </c>
      <c r="F105" s="3">
        <f t="shared" si="25"/>
        <v>2254.3571191442356</v>
      </c>
      <c r="G105" s="3">
        <f t="shared" si="26"/>
        <v>2289.1341231294396</v>
      </c>
      <c r="H105" s="3">
        <f t="shared" si="27"/>
        <v>2321.0556913566033</v>
      </c>
      <c r="I105" s="3">
        <f t="shared" si="28"/>
        <v>2350.5863325896189</v>
      </c>
      <c r="J105" s="3">
        <f t="shared" si="29"/>
        <v>2378.0835620309249</v>
      </c>
      <c r="K105" s="3">
        <f t="shared" si="30"/>
        <v>2403.8287105686923</v>
      </c>
      <c r="L105" s="3">
        <f t="shared" si="31"/>
        <v>2428.047332749612</v>
      </c>
      <c r="M105" s="3">
        <f t="shared" si="32"/>
        <v>2450.9231745210495</v>
      </c>
      <c r="N105" s="3">
        <f t="shared" si="33"/>
        <v>2472.608002962128</v>
      </c>
      <c r="O105" s="3">
        <f t="shared" si="34"/>
        <v>2493.2286918337086</v>
      </c>
      <c r="P105" s="3">
        <f t="shared" si="35"/>
        <v>2512.8924368539988</v>
      </c>
      <c r="Q105" s="3">
        <f t="shared" si="36"/>
        <v>2531.6906655004409</v>
      </c>
      <c r="R105" s="3"/>
      <c r="S105" s="15">
        <v>0.8</v>
      </c>
      <c r="T105" s="3">
        <f t="shared" si="37"/>
        <v>9.5260992257961657E-12</v>
      </c>
      <c r="U105" s="3">
        <f t="shared" si="37"/>
        <v>2.2440517323441449E-11</v>
      </c>
      <c r="V105" s="3">
        <f t="shared" si="37"/>
        <v>4.5504448271150031E-11</v>
      </c>
      <c r="W105" s="3">
        <f t="shared" si="37"/>
        <v>8.2890627591047448E-11</v>
      </c>
      <c r="X105" s="3">
        <f t="shared" si="37"/>
        <v>1.3934224534090479E-10</v>
      </c>
      <c r="Y105" s="3">
        <f t="shared" si="37"/>
        <v>2.2010166342072459E-10</v>
      </c>
      <c r="Z105" s="3">
        <f t="shared" si="37"/>
        <v>3.3084562967815108E-10</v>
      </c>
      <c r="AA105" s="3">
        <f t="shared" si="37"/>
        <v>4.7762734417101747E-10</v>
      </c>
      <c r="AB105" s="3">
        <f t="shared" si="37"/>
        <v>6.6682508906689985E-10</v>
      </c>
      <c r="AC105" s="3">
        <f t="shared" si="37"/>
        <v>9.0509687339373999E-10</v>
      </c>
      <c r="AD105" s="3">
        <f t="shared" si="39"/>
        <v>1.1993404655188561E-9</v>
      </c>
      <c r="AE105" s="3">
        <f t="shared" si="39"/>
        <v>1.5566581928480872E-9</v>
      </c>
      <c r="AF105" s="3">
        <f t="shared" si="39"/>
        <v>1.9843259322109874E-9</v>
      </c>
      <c r="AG105" s="3">
        <f t="shared" si="39"/>
        <v>2.4897657722247128E-9</v>
      </c>
      <c r="AH105" s="3">
        <f t="shared" si="39"/>
        <v>3.0805218891327867E-9</v>
      </c>
      <c r="AI105" s="3">
        <f t="shared" si="39"/>
        <v>3.7642392348330967E-9</v>
      </c>
      <c r="AJ105" s="25">
        <f t="shared" si="38"/>
        <v>1.6975052024251402E-8</v>
      </c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</row>
    <row r="106" spans="1:52" x14ac:dyDescent="0.25">
      <c r="A106" s="15">
        <v>0.79</v>
      </c>
      <c r="B106" s="4">
        <f t="shared" si="21"/>
        <v>2052.4632005704761</v>
      </c>
      <c r="C106" s="3">
        <f t="shared" si="22"/>
        <v>2107.5619373532468</v>
      </c>
      <c r="D106" s="3">
        <f t="shared" si="23"/>
        <v>2155.2996476117928</v>
      </c>
      <c r="E106" s="3">
        <f t="shared" si="24"/>
        <v>2197.5250695458594</v>
      </c>
      <c r="F106" s="3">
        <f t="shared" si="25"/>
        <v>2235.4566684801434</v>
      </c>
      <c r="G106" s="3">
        <f t="shared" si="26"/>
        <v>2269.9421032891573</v>
      </c>
      <c r="H106" s="3">
        <f t="shared" si="27"/>
        <v>2301.5960422129265</v>
      </c>
      <c r="I106" s="3">
        <f t="shared" si="28"/>
        <v>2330.8790995902327</v>
      </c>
      <c r="J106" s="3">
        <f t="shared" si="29"/>
        <v>2358.1457932286526</v>
      </c>
      <c r="K106" s="3">
        <f t="shared" si="30"/>
        <v>2383.6750953480973</v>
      </c>
      <c r="L106" s="3">
        <f t="shared" si="31"/>
        <v>2407.6906694538957</v>
      </c>
      <c r="M106" s="3">
        <f t="shared" si="32"/>
        <v>2430.3747209738535</v>
      </c>
      <c r="N106" s="3">
        <f t="shared" si="33"/>
        <v>2451.8777445772585</v>
      </c>
      <c r="O106" s="3">
        <f t="shared" si="34"/>
        <v>2472.3255503198206</v>
      </c>
      <c r="P106" s="3">
        <f t="shared" si="35"/>
        <v>2491.8244351946305</v>
      </c>
      <c r="Q106" s="3">
        <f t="shared" si="36"/>
        <v>2510.4650601543726</v>
      </c>
      <c r="R106" s="3"/>
      <c r="S106" s="15">
        <v>0.79</v>
      </c>
      <c r="T106" s="3">
        <f t="shared" si="37"/>
        <v>7.4007142426736035E-12</v>
      </c>
      <c r="U106" s="3">
        <f t="shared" si="37"/>
        <v>1.7560529176436387E-11</v>
      </c>
      <c r="V106" s="3">
        <f t="shared" si="37"/>
        <v>3.5822377306292322E-11</v>
      </c>
      <c r="W106" s="3">
        <f t="shared" si="37"/>
        <v>6.5585533804371213E-11</v>
      </c>
      <c r="X106" s="3">
        <f t="shared" si="37"/>
        <v>1.1073697534944767E-10</v>
      </c>
      <c r="Y106" s="3">
        <f t="shared" si="37"/>
        <v>1.7559486348384139E-10</v>
      </c>
      <c r="Z106" s="3">
        <f t="shared" si="37"/>
        <v>2.6485636308178139E-10</v>
      </c>
      <c r="AA106" s="3">
        <f t="shared" si="37"/>
        <v>3.8355039427002881E-10</v>
      </c>
      <c r="AB106" s="3">
        <f t="shared" si="37"/>
        <v>5.3699529810318403E-10</v>
      </c>
      <c r="AC106" s="3">
        <f t="shared" si="37"/>
        <v>7.3076111882514999E-10</v>
      </c>
      <c r="AD106" s="3">
        <f t="shared" si="39"/>
        <v>9.7063609628892642E-10</v>
      </c>
      <c r="AE106" s="3">
        <f t="shared" si="39"/>
        <v>1.2625969359071812E-9</v>
      </c>
      <c r="AF106" s="3">
        <f t="shared" si="39"/>
        <v>1.6127824372730209E-9</v>
      </c>
      <c r="AG106" s="3">
        <f t="shared" si="39"/>
        <v>2.0274700942035449E-9</v>
      </c>
      <c r="AH106" s="3">
        <f t="shared" si="39"/>
        <v>2.5130553170641431E-9</v>
      </c>
      <c r="AI106" s="3">
        <f t="shared" si="39"/>
        <v>3.0760329670725408E-9</v>
      </c>
      <c r="AJ106" s="25">
        <f t="shared" si="38"/>
        <v>1.3791438015452566E-8</v>
      </c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</row>
    <row r="107" spans="1:52" x14ac:dyDescent="0.25">
      <c r="A107" s="15">
        <v>0.78</v>
      </c>
      <c r="B107" s="4">
        <f t="shared" si="21"/>
        <v>2035.0068446701064</v>
      </c>
      <c r="C107" s="3">
        <f t="shared" si="22"/>
        <v>2089.6369624985059</v>
      </c>
      <c r="D107" s="3">
        <f t="shared" si="23"/>
        <v>2136.9686598941121</v>
      </c>
      <c r="E107" s="3">
        <f t="shared" si="24"/>
        <v>2178.8349513974263</v>
      </c>
      <c r="F107" s="3">
        <f t="shared" si="25"/>
        <v>2216.4439391927222</v>
      </c>
      <c r="G107" s="3">
        <f t="shared" si="26"/>
        <v>2250.6360727512006</v>
      </c>
      <c r="H107" s="3">
        <f t="shared" si="27"/>
        <v>2282.0207925126738</v>
      </c>
      <c r="I107" s="3">
        <f t="shared" si="28"/>
        <v>2311.0547952558763</v>
      </c>
      <c r="J107" s="3">
        <f t="shared" si="29"/>
        <v>2338.0895835874207</v>
      </c>
      <c r="K107" s="3">
        <f t="shared" si="30"/>
        <v>2363.4017570472374</v>
      </c>
      <c r="L107" s="3">
        <f t="shared" si="31"/>
        <v>2387.2130768654897</v>
      </c>
      <c r="M107" s="3">
        <f t="shared" si="32"/>
        <v>2409.7041987989487</v>
      </c>
      <c r="N107" s="3">
        <f t="shared" si="33"/>
        <v>2431.0243375482646</v>
      </c>
      <c r="O107" s="3">
        <f t="shared" si="34"/>
        <v>2451.2982331450467</v>
      </c>
      <c r="P107" s="3">
        <f t="shared" si="35"/>
        <v>2470.6312785183541</v>
      </c>
      <c r="Q107" s="3">
        <f t="shared" si="36"/>
        <v>2489.1133635425631</v>
      </c>
      <c r="R107" s="3"/>
      <c r="S107" s="15">
        <v>0.78</v>
      </c>
      <c r="T107" s="3">
        <f t="shared" si="37"/>
        <v>5.7062863194777752E-12</v>
      </c>
      <c r="U107" s="3">
        <f t="shared" si="37"/>
        <v>1.3640696597006919E-11</v>
      </c>
      <c r="V107" s="3">
        <f t="shared" si="37"/>
        <v>2.7996855598138376E-11</v>
      </c>
      <c r="W107" s="3">
        <f t="shared" si="37"/>
        <v>5.1524758251234236E-11</v>
      </c>
      <c r="X107" s="3">
        <f t="shared" si="37"/>
        <v>8.7388026689819885E-11</v>
      </c>
      <c r="Y107" s="3">
        <f t="shared" si="37"/>
        <v>1.3911967991488423E-10</v>
      </c>
      <c r="Z107" s="3">
        <f t="shared" si="37"/>
        <v>2.1058059095750202E-10</v>
      </c>
      <c r="AA107" s="3">
        <f t="shared" si="37"/>
        <v>3.0592136846020315E-10</v>
      </c>
      <c r="AB107" s="3">
        <f t="shared" si="37"/>
        <v>4.2954782628849904E-10</v>
      </c>
      <c r="AC107" s="3">
        <f t="shared" si="37"/>
        <v>5.8608992778077129E-10</v>
      </c>
      <c r="AD107" s="3">
        <f t="shared" si="39"/>
        <v>7.8037396571458494E-10</v>
      </c>
      <c r="AE107" s="3">
        <f t="shared" si="39"/>
        <v>1.0173976916615985E-9</v>
      </c>
      <c r="AF107" s="3">
        <f t="shared" si="39"/>
        <v>1.302308100985514E-9</v>
      </c>
      <c r="AG107" s="3">
        <f t="shared" si="39"/>
        <v>1.6403815921178439E-9</v>
      </c>
      <c r="AH107" s="3">
        <f t="shared" si="39"/>
        <v>2.0370062401348375E-9</v>
      </c>
      <c r="AI107" s="3">
        <f t="shared" si="39"/>
        <v>2.4976659493044479E-9</v>
      </c>
      <c r="AJ107" s="25">
        <f t="shared" si="38"/>
        <v>1.1132649556776364E-8</v>
      </c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</row>
    <row r="108" spans="1:52" x14ac:dyDescent="0.25">
      <c r="A108" s="15">
        <v>0.77</v>
      </c>
      <c r="B108" s="4">
        <f t="shared" si="21"/>
        <v>2017.4456930661345</v>
      </c>
      <c r="C108" s="3">
        <f t="shared" si="22"/>
        <v>2071.6043786810033</v>
      </c>
      <c r="D108" s="3">
        <f t="shared" si="23"/>
        <v>2118.5276257975283</v>
      </c>
      <c r="E108" s="3">
        <f t="shared" si="24"/>
        <v>2160.0326309031525</v>
      </c>
      <c r="F108" s="3">
        <f t="shared" si="25"/>
        <v>2197.3170708287075</v>
      </c>
      <c r="G108" s="3">
        <f t="shared" si="26"/>
        <v>2231.2141423618882</v>
      </c>
      <c r="H108" s="3">
        <f t="shared" si="27"/>
        <v>2262.32802675825</v>
      </c>
      <c r="I108" s="3">
        <f t="shared" si="28"/>
        <v>2291.1114797182008</v>
      </c>
      <c r="J108" s="3">
        <f t="shared" si="29"/>
        <v>2317.9129705462451</v>
      </c>
      <c r="K108" s="3">
        <f t="shared" si="30"/>
        <v>2343.0067118584125</v>
      </c>
      <c r="L108" s="3">
        <f t="shared" si="31"/>
        <v>2366.6125511897985</v>
      </c>
      <c r="M108" s="3">
        <f t="shared" si="32"/>
        <v>2388.9095853229874</v>
      </c>
      <c r="N108" s="3">
        <f t="shared" si="33"/>
        <v>2410.0457413059694</v>
      </c>
      <c r="O108" s="3">
        <f t="shared" si="34"/>
        <v>2430.1446827225654</v>
      </c>
      <c r="P108" s="3">
        <f t="shared" si="35"/>
        <v>2449.3108930104495</v>
      </c>
      <c r="Q108" s="3">
        <f t="shared" si="36"/>
        <v>2467.6334863366733</v>
      </c>
      <c r="R108" s="3"/>
      <c r="S108" s="15">
        <v>0.77</v>
      </c>
      <c r="T108" s="3">
        <f t="shared" si="37"/>
        <v>4.3661149195954255E-12</v>
      </c>
      <c r="U108" s="3">
        <f t="shared" si="37"/>
        <v>1.0516536010843367E-11</v>
      </c>
      <c r="V108" s="3">
        <f t="shared" si="37"/>
        <v>2.1720191245668859E-11</v>
      </c>
      <c r="W108" s="3">
        <f t="shared" si="37"/>
        <v>4.0186137844028135E-11</v>
      </c>
      <c r="X108" s="3">
        <f t="shared" si="37"/>
        <v>6.8471430068100031E-11</v>
      </c>
      <c r="Y108" s="3">
        <f t="shared" si="37"/>
        <v>1.0944699012470084E-10</v>
      </c>
      <c r="Z108" s="3">
        <f t="shared" si="37"/>
        <v>1.6626494327378985E-10</v>
      </c>
      <c r="AA108" s="3">
        <f t="shared" si="37"/>
        <v>2.4232821379033845E-10</v>
      </c>
      <c r="AB108" s="3">
        <f t="shared" si="37"/>
        <v>3.412626613077962E-10</v>
      </c>
      <c r="AC108" s="3">
        <f t="shared" si="37"/>
        <v>4.6689177295460194E-10</v>
      </c>
      <c r="AD108" s="3">
        <f t="shared" si="39"/>
        <v>6.2321379587134959E-10</v>
      </c>
      <c r="AE108" s="3">
        <f t="shared" si="39"/>
        <v>8.14381135112719E-10</v>
      </c>
      <c r="AF108" s="3">
        <f t="shared" si="39"/>
        <v>1.0446818205477375E-9</v>
      </c>
      <c r="AG108" s="3">
        <f t="shared" si="39"/>
        <v>1.3185228451980811E-9</v>
      </c>
      <c r="AH108" s="3">
        <f t="shared" si="39"/>
        <v>1.6404151865903686E-9</v>
      </c>
      <c r="AI108" s="3">
        <f t="shared" si="39"/>
        <v>2.0149603366444336E-9</v>
      </c>
      <c r="AJ108" s="25">
        <f t="shared" si="38"/>
        <v>8.9276301115041518E-9</v>
      </c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</row>
    <row r="109" spans="1:52" x14ac:dyDescent="0.25">
      <c r="A109" s="15">
        <v>0.76</v>
      </c>
      <c r="B109" s="4">
        <f t="shared" si="21"/>
        <v>1999.778110906248</v>
      </c>
      <c r="C109" s="3">
        <f t="shared" si="22"/>
        <v>2053.4625071605346</v>
      </c>
      <c r="D109" s="3">
        <f t="shared" si="23"/>
        <v>2099.9748285572323</v>
      </c>
      <c r="E109" s="3">
        <f t="shared" si="24"/>
        <v>2141.116357664333</v>
      </c>
      <c r="F109" s="3">
        <f t="shared" si="25"/>
        <v>2178.0742827756685</v>
      </c>
      <c r="G109" s="3">
        <f t="shared" si="26"/>
        <v>2211.674504040041</v>
      </c>
      <c r="H109" s="3">
        <f t="shared" si="27"/>
        <v>2242.5159116551072</v>
      </c>
      <c r="I109" s="3">
        <f t="shared" si="28"/>
        <v>2271.0472963577768</v>
      </c>
      <c r="J109" s="3">
        <f t="shared" si="29"/>
        <v>2297.6140757669018</v>
      </c>
      <c r="K109" s="3">
        <f t="shared" si="30"/>
        <v>2322.4880611085132</v>
      </c>
      <c r="L109" s="3">
        <f t="shared" si="31"/>
        <v>2345.8871746245409</v>
      </c>
      <c r="M109" s="3">
        <f t="shared" si="32"/>
        <v>2367.9889446751208</v>
      </c>
      <c r="N109" s="3">
        <f t="shared" si="33"/>
        <v>2388.9400028516729</v>
      </c>
      <c r="O109" s="3">
        <f t="shared" si="34"/>
        <v>2408.862929766357</v>
      </c>
      <c r="P109" s="3">
        <f t="shared" si="35"/>
        <v>2427.8612938534147</v>
      </c>
      <c r="Q109" s="3">
        <f t="shared" si="36"/>
        <v>2446.0234288713546</v>
      </c>
      <c r="R109" s="3"/>
      <c r="S109" s="15">
        <v>0.76</v>
      </c>
      <c r="T109" s="3">
        <f t="shared" si="37"/>
        <v>3.3145816025737578E-12</v>
      </c>
      <c r="U109" s="3">
        <f t="shared" si="37"/>
        <v>8.0459843520870325E-12</v>
      </c>
      <c r="V109" s="3">
        <f t="shared" si="37"/>
        <v>1.6724494038212091E-11</v>
      </c>
      <c r="W109" s="3">
        <f t="shared" si="37"/>
        <v>3.1111888605288432E-11</v>
      </c>
      <c r="X109" s="3">
        <f t="shared" si="37"/>
        <v>5.326036799304748E-11</v>
      </c>
      <c r="Y109" s="3">
        <f t="shared" si="37"/>
        <v>8.5486626785678813E-11</v>
      </c>
      <c r="Z109" s="3">
        <f t="shared" si="37"/>
        <v>1.3034651171586139E-10</v>
      </c>
      <c r="AA109" s="3">
        <f t="shared" si="37"/>
        <v>1.9061106308225104E-10</v>
      </c>
      <c r="AB109" s="3">
        <f t="shared" si="37"/>
        <v>2.6924428381636974E-10</v>
      </c>
      <c r="AC109" s="3">
        <f t="shared" si="37"/>
        <v>3.6938273682358434E-10</v>
      </c>
      <c r="AD109" s="3">
        <f t="shared" si="39"/>
        <v>4.9431694298682069E-10</v>
      </c>
      <c r="AE109" s="3">
        <f t="shared" si="39"/>
        <v>6.4747448727542183E-10</v>
      </c>
      <c r="AF109" s="3">
        <f t="shared" si="39"/>
        <v>8.3240471065136661E-10</v>
      </c>
      <c r="AG109" s="3">
        <f t="shared" si="39"/>
        <v>1.0527648552689727E-9</v>
      </c>
      <c r="AH109" s="3">
        <f t="shared" si="39"/>
        <v>1.312307530965613E-9</v>
      </c>
      <c r="AI109" s="3">
        <f t="shared" si="39"/>
        <v>1.6148693771744556E-9</v>
      </c>
      <c r="AJ109" s="25">
        <f t="shared" si="38"/>
        <v>7.1116664431376036E-9</v>
      </c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</row>
    <row r="110" spans="1:52" x14ac:dyDescent="0.25">
      <c r="A110" s="15">
        <v>0.75</v>
      </c>
      <c r="B110" s="4">
        <f t="shared" si="21"/>
        <v>1982.0025447156393</v>
      </c>
      <c r="C110" s="3">
        <f t="shared" si="22"/>
        <v>2035.2097527589858</v>
      </c>
      <c r="D110" s="3">
        <f t="shared" si="23"/>
        <v>2081.3086368632357</v>
      </c>
      <c r="E110" s="3">
        <f t="shared" si="24"/>
        <v>2122.0844684112753</v>
      </c>
      <c r="F110" s="3">
        <f t="shared" si="25"/>
        <v>2158.7138830541235</v>
      </c>
      <c r="G110" s="3">
        <f t="shared" si="26"/>
        <v>2192.0154397047336</v>
      </c>
      <c r="H110" s="3">
        <f t="shared" si="27"/>
        <v>2222.5827051639862</v>
      </c>
      <c r="I110" s="3">
        <f t="shared" si="28"/>
        <v>2250.8604809714857</v>
      </c>
      <c r="J110" s="3">
        <f t="shared" si="29"/>
        <v>2277.1911144085716</v>
      </c>
      <c r="K110" s="3">
        <f t="shared" si="30"/>
        <v>2301.8440006340056</v>
      </c>
      <c r="L110" s="3">
        <f t="shared" si="31"/>
        <v>2325.0351248292018</v>
      </c>
      <c r="M110" s="3">
        <f t="shared" si="32"/>
        <v>2346.9404373456578</v>
      </c>
      <c r="N110" s="3">
        <f t="shared" si="33"/>
        <v>2367.7052664004141</v>
      </c>
      <c r="O110" s="3">
        <f t="shared" si="34"/>
        <v>2387.4511030148533</v>
      </c>
      <c r="P110" s="3">
        <f t="shared" si="35"/>
        <v>2406.2805950273018</v>
      </c>
      <c r="Q110" s="3">
        <f t="shared" si="36"/>
        <v>2424.2812910178727</v>
      </c>
      <c r="R110" s="3"/>
      <c r="S110" s="15">
        <v>0.75</v>
      </c>
      <c r="T110" s="3">
        <f t="shared" si="37"/>
        <v>2.4961759127192372E-12</v>
      </c>
      <c r="U110" s="3">
        <f t="shared" si="37"/>
        <v>6.1077306090453733E-12</v>
      </c>
      <c r="V110" s="3">
        <f t="shared" si="37"/>
        <v>1.2779198866704933E-11</v>
      </c>
      <c r="W110" s="3">
        <f t="shared" si="37"/>
        <v>2.3905326595070968E-11</v>
      </c>
      <c r="X110" s="3">
        <f t="shared" si="37"/>
        <v>4.1121259843348606E-11</v>
      </c>
      <c r="Y110" s="3">
        <f t="shared" si="37"/>
        <v>6.6283189814282995E-11</v>
      </c>
      <c r="Z110" s="3">
        <f t="shared" si="37"/>
        <v>1.0144897675137832E-10</v>
      </c>
      <c r="AA110" s="3">
        <f t="shared" si="37"/>
        <v>1.4885951457778691E-10</v>
      </c>
      <c r="AB110" s="3">
        <f t="shared" si="37"/>
        <v>2.1092120581022498E-10</v>
      </c>
      <c r="AC110" s="3">
        <f t="shared" si="37"/>
        <v>2.9018969886155382E-10</v>
      </c>
      <c r="AD110" s="3">
        <f t="shared" si="39"/>
        <v>3.8935491953735225E-10</v>
      </c>
      <c r="AE110" s="3">
        <f t="shared" si="39"/>
        <v>5.1122736316866633E-10</v>
      </c>
      <c r="AF110" s="3">
        <f t="shared" si="39"/>
        <v>6.5872557996207503E-10</v>
      </c>
      <c r="AG110" s="3">
        <f t="shared" si="39"/>
        <v>8.3486477045125463E-10</v>
      </c>
      <c r="AH110" s="3">
        <f t="shared" si="39"/>
        <v>1.0427464026782692E-9</v>
      </c>
      <c r="AI110" s="3">
        <f t="shared" si="39"/>
        <v>1.285548763380688E-9</v>
      </c>
      <c r="AJ110" s="25">
        <f t="shared" si="38"/>
        <v>5.6265800768204213E-9</v>
      </c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</row>
    <row r="111" spans="1:52" x14ac:dyDescent="0.25">
      <c r="A111" s="15">
        <v>0.74</v>
      </c>
      <c r="B111" s="4">
        <f t="shared" si="21"/>
        <v>1964.1175307732774</v>
      </c>
      <c r="C111" s="3">
        <f t="shared" si="22"/>
        <v>2016.8446124614745</v>
      </c>
      <c r="D111" s="3">
        <f t="shared" si="23"/>
        <v>2062.527513656355</v>
      </c>
      <c r="E111" s="3">
        <f t="shared" si="24"/>
        <v>2102.9353959715863</v>
      </c>
      <c r="F111" s="3">
        <f t="shared" si="25"/>
        <v>2139.2342774406329</v>
      </c>
      <c r="G111" s="3">
        <f t="shared" si="26"/>
        <v>2172.235330539123</v>
      </c>
      <c r="H111" s="3">
        <f t="shared" si="27"/>
        <v>2202.5267658939306</v>
      </c>
      <c r="I111" s="3">
        <f t="shared" si="28"/>
        <v>2230.549371285063</v>
      </c>
      <c r="J111" s="3">
        <f t="shared" si="29"/>
        <v>2256.6424047516621</v>
      </c>
      <c r="K111" s="3">
        <f t="shared" si="30"/>
        <v>2281.0728305090056</v>
      </c>
      <c r="L111" s="3">
        <f t="shared" si="31"/>
        <v>2304.0546847511032</v>
      </c>
      <c r="M111" s="3">
        <f t="shared" si="32"/>
        <v>2325.7623301047124</v>
      </c>
      <c r="N111" s="3">
        <f t="shared" si="33"/>
        <v>2346.3397833873514</v>
      </c>
      <c r="O111" s="3">
        <f t="shared" si="34"/>
        <v>2365.9074393207948</v>
      </c>
      <c r="P111" s="3">
        <f t="shared" si="35"/>
        <v>2384.5670194791624</v>
      </c>
      <c r="Q111" s="3">
        <f t="shared" si="36"/>
        <v>2402.4052824296614</v>
      </c>
      <c r="R111" s="3"/>
      <c r="S111" s="15">
        <v>0.74</v>
      </c>
      <c r="T111" s="3">
        <f t="shared" si="37"/>
        <v>1.8644330094185693E-12</v>
      </c>
      <c r="U111" s="3">
        <f t="shared" si="37"/>
        <v>4.5992821796422634E-12</v>
      </c>
      <c r="V111" s="3">
        <f t="shared" si="37"/>
        <v>9.6879830731865929E-12</v>
      </c>
      <c r="W111" s="3">
        <f t="shared" si="37"/>
        <v>1.8226410251795491E-11</v>
      </c>
      <c r="X111" s="3">
        <f t="shared" si="37"/>
        <v>3.1507791228704861E-11</v>
      </c>
      <c r="Y111" s="3">
        <f t="shared" si="37"/>
        <v>5.1008544677803898E-11</v>
      </c>
      <c r="Z111" s="3">
        <f t="shared" si="37"/>
        <v>7.8373704099743263E-11</v>
      </c>
      <c r="AA111" s="3">
        <f t="shared" si="37"/>
        <v>1.1540262628547376E-10</v>
      </c>
      <c r="AB111" s="3">
        <f t="shared" si="37"/>
        <v>1.6403535248533953E-10</v>
      </c>
      <c r="AC111" s="3">
        <f t="shared" si="37"/>
        <v>2.2633980054115172E-10</v>
      </c>
      <c r="AD111" s="3">
        <f t="shared" si="39"/>
        <v>3.0449985716167384E-10</v>
      </c>
      <c r="AE111" s="3">
        <f t="shared" si="39"/>
        <v>4.0080437715381764E-10</v>
      </c>
      <c r="AF111" s="3">
        <f t="shared" si="39"/>
        <v>5.1763706154651033E-10</v>
      </c>
      <c r="AG111" s="3">
        <f t="shared" si="39"/>
        <v>6.574671680105838E-10</v>
      </c>
      <c r="AH111" s="3">
        <f t="shared" si="39"/>
        <v>8.2284099819232998E-10</v>
      </c>
      <c r="AI111" s="3">
        <f t="shared" si="39"/>
        <v>1.016374103581892E-9</v>
      </c>
      <c r="AJ111" s="25">
        <f t="shared" si="38"/>
        <v>4.4206694934790673E-9</v>
      </c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</row>
    <row r="112" spans="1:52" x14ac:dyDescent="0.25">
      <c r="A112" s="15">
        <v>0.73</v>
      </c>
      <c r="B112" s="4">
        <f t="shared" si="21"/>
        <v>1946.1217037594593</v>
      </c>
      <c r="C112" s="3">
        <f t="shared" si="22"/>
        <v>1998.3656842960522</v>
      </c>
      <c r="D112" s="3">
        <f t="shared" si="23"/>
        <v>2043.6300252090186</v>
      </c>
      <c r="E112" s="3">
        <f t="shared" si="24"/>
        <v>2083.6676785289142</v>
      </c>
      <c r="F112" s="3">
        <f t="shared" si="25"/>
        <v>2119.6339788863538</v>
      </c>
      <c r="G112" s="3">
        <f t="shared" si="26"/>
        <v>2152.3326665542982</v>
      </c>
      <c r="H112" s="3">
        <f t="shared" si="27"/>
        <v>2182.3465627995033</v>
      </c>
      <c r="I112" s="3">
        <f t="shared" si="28"/>
        <v>2210.1124167736789</v>
      </c>
      <c r="J112" s="3">
        <f t="shared" si="29"/>
        <v>2235.9663781332488</v>
      </c>
      <c r="K112" s="3">
        <f t="shared" si="30"/>
        <v>2260.1729650882203</v>
      </c>
      <c r="L112" s="3">
        <f t="shared" si="31"/>
        <v>2282.9442527695505</v>
      </c>
      <c r="M112" s="3">
        <f t="shared" si="32"/>
        <v>2304.4530062419253</v>
      </c>
      <c r="N112" s="3">
        <f t="shared" si="33"/>
        <v>2324.8419227980917</v>
      </c>
      <c r="O112" s="3">
        <f t="shared" si="34"/>
        <v>2344.2302940676968</v>
      </c>
      <c r="P112" s="3">
        <f t="shared" si="35"/>
        <v>2362.7189096216453</v>
      </c>
      <c r="Q112" s="3">
        <f t="shared" si="36"/>
        <v>2380.3937331194406</v>
      </c>
      <c r="R112" s="3"/>
      <c r="S112" s="15">
        <v>0.73</v>
      </c>
      <c r="T112" s="3">
        <f t="shared" si="37"/>
        <v>1.380852602844034E-12</v>
      </c>
      <c r="U112" s="3">
        <f t="shared" si="37"/>
        <v>3.4349209905708812E-12</v>
      </c>
      <c r="V112" s="3">
        <f t="shared" si="37"/>
        <v>7.2853744656704765E-12</v>
      </c>
      <c r="W112" s="3">
        <f t="shared" si="37"/>
        <v>1.3786615336534795E-11</v>
      </c>
      <c r="X112" s="3">
        <f t="shared" si="37"/>
        <v>2.3953702334092805E-11</v>
      </c>
      <c r="Y112" s="3">
        <f t="shared" si="37"/>
        <v>3.8952230339981468E-11</v>
      </c>
      <c r="Z112" s="3">
        <f t="shared" si="37"/>
        <v>6.0087563313886574E-11</v>
      </c>
      <c r="AA112" s="3">
        <f t="shared" si="37"/>
        <v>8.8794042979577246E-11</v>
      </c>
      <c r="AB112" s="3">
        <f t="shared" si="37"/>
        <v>1.2662452108502196E-10</v>
      </c>
      <c r="AC112" s="3">
        <f t="shared" si="37"/>
        <v>1.7524040126156314E-10</v>
      </c>
      <c r="AD112" s="3">
        <f t="shared" si="39"/>
        <v>2.3640228038287761E-10</v>
      </c>
      <c r="AE112" s="3">
        <f t="shared" si="39"/>
        <v>3.1196122213099948E-10</v>
      </c>
      <c r="AF112" s="3">
        <f t="shared" si="39"/>
        <v>4.0385066174097484E-10</v>
      </c>
      <c r="AG112" s="3">
        <f t="shared" si="39"/>
        <v>5.1407892146693884E-10</v>
      </c>
      <c r="AH112" s="3">
        <f t="shared" si="39"/>
        <v>6.4472230567595778E-10</v>
      </c>
      <c r="AI112" s="3">
        <f t="shared" si="39"/>
        <v>7.9791873925497201E-10</v>
      </c>
      <c r="AJ112" s="25">
        <f t="shared" si="38"/>
        <v>3.4484743553624638E-9</v>
      </c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</row>
    <row r="113" spans="1:52" x14ac:dyDescent="0.25">
      <c r="A113" s="15">
        <v>0.72</v>
      </c>
      <c r="B113" s="4">
        <f t="shared" si="21"/>
        <v>1928.013804955443</v>
      </c>
      <c r="C113" s="3">
        <f t="shared" si="22"/>
        <v>1979.7716757534483</v>
      </c>
      <c r="D113" s="3">
        <f t="shared" si="23"/>
        <v>2024.6148497357431</v>
      </c>
      <c r="E113" s="3">
        <f t="shared" si="24"/>
        <v>2064.2799684020952</v>
      </c>
      <c r="F113" s="3">
        <f t="shared" si="25"/>
        <v>2099.9116164477241</v>
      </c>
      <c r="G113" s="3">
        <f t="shared" si="26"/>
        <v>2132.3060556577375</v>
      </c>
      <c r="H113" s="3">
        <f t="shared" si="27"/>
        <v>2162.0406843757</v>
      </c>
      <c r="I113" s="3">
        <f t="shared" si="28"/>
        <v>2189.5481879738431</v>
      </c>
      <c r="J113" s="3">
        <f t="shared" si="29"/>
        <v>2215.1615883679415</v>
      </c>
      <c r="K113" s="3">
        <f t="shared" si="30"/>
        <v>2239.1429425298552</v>
      </c>
      <c r="L113" s="3">
        <f t="shared" si="31"/>
        <v>2261.7023523146622</v>
      </c>
      <c r="M113" s="3">
        <f t="shared" si="32"/>
        <v>2283.0109752759158</v>
      </c>
      <c r="N113" s="3">
        <f t="shared" si="33"/>
        <v>2303.2101809640467</v>
      </c>
      <c r="O113" s="3">
        <f t="shared" si="34"/>
        <v>2322.4181510468979</v>
      </c>
      <c r="P113" s="3">
        <f t="shared" si="35"/>
        <v>2340.7347372879676</v>
      </c>
      <c r="Q113" s="3">
        <f t="shared" si="36"/>
        <v>2358.2451034886335</v>
      </c>
      <c r="R113" s="3"/>
      <c r="S113" s="15">
        <v>0.72</v>
      </c>
      <c r="T113" s="3">
        <f t="shared" si="37"/>
        <v>1.0138472024207489E-12</v>
      </c>
      <c r="U113" s="3">
        <f t="shared" si="37"/>
        <v>2.5436596523373191E-12</v>
      </c>
      <c r="V113" s="3">
        <f t="shared" si="37"/>
        <v>5.4332657211494022E-12</v>
      </c>
      <c r="W113" s="3">
        <f t="shared" si="37"/>
        <v>1.0343520076686205E-11</v>
      </c>
      <c r="X113" s="3">
        <f t="shared" si="37"/>
        <v>1.8064944534267428E-11</v>
      </c>
      <c r="Y113" s="3">
        <f t="shared" si="37"/>
        <v>2.9510700922117036E-11</v>
      </c>
      <c r="Z113" s="3">
        <f t="shared" si="37"/>
        <v>4.5708803425104657E-11</v>
      </c>
      <c r="AA113" s="3">
        <f t="shared" si="37"/>
        <v>6.779411033693884E-11</v>
      </c>
      <c r="AB113" s="3">
        <f t="shared" si="37"/>
        <v>9.7000411512360207E-11</v>
      </c>
      <c r="AC113" s="3">
        <f t="shared" si="37"/>
        <v>1.3465279260436088E-10</v>
      </c>
      <c r="AD113" s="3">
        <f t="shared" si="39"/>
        <v>1.8216037453476398E-10</v>
      </c>
      <c r="AE113" s="3">
        <f t="shared" si="39"/>
        <v>2.4100947584741967E-10</v>
      </c>
      <c r="AF113" s="3">
        <f t="shared" si="39"/>
        <v>3.1275721439372957E-10</v>
      </c>
      <c r="AG113" s="3">
        <f t="shared" si="39"/>
        <v>3.9902554582860065E-10</v>
      </c>
      <c r="AH113" s="3">
        <f t="shared" si="39"/>
        <v>5.0149572512780525E-10</v>
      </c>
      <c r="AI113" s="3">
        <f t="shared" si="39"/>
        <v>6.2190317095504904E-10</v>
      </c>
      <c r="AJ113" s="25">
        <f t="shared" si="38"/>
        <v>2.6704175626751106E-9</v>
      </c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</row>
    <row r="114" spans="1:52" x14ac:dyDescent="0.25">
      <c r="A114" s="15">
        <v>0.71</v>
      </c>
      <c r="B114" s="4">
        <f t="shared" si="21"/>
        <v>1909.7926909918062</v>
      </c>
      <c r="C114" s="3">
        <f t="shared" si="22"/>
        <v>1961.0614127702868</v>
      </c>
      <c r="D114" s="3">
        <f t="shared" si="23"/>
        <v>2005.4807865798223</v>
      </c>
      <c r="E114" s="3">
        <f t="shared" si="24"/>
        <v>2044.7710414118269</v>
      </c>
      <c r="F114" s="3">
        <f t="shared" si="25"/>
        <v>2080.0659448148176</v>
      </c>
      <c r="G114" s="3">
        <f t="shared" si="26"/>
        <v>2112.1542333286498</v>
      </c>
      <c r="H114" s="3">
        <f t="shared" si="27"/>
        <v>2141.6078484682116</v>
      </c>
      <c r="I114" s="3">
        <f t="shared" si="28"/>
        <v>2168.8553864184796</v>
      </c>
      <c r="J114" s="3">
        <f t="shared" si="29"/>
        <v>2194.2267217991543</v>
      </c>
      <c r="K114" s="3">
        <f t="shared" si="30"/>
        <v>2217.981434955665</v>
      </c>
      <c r="L114" s="3">
        <f t="shared" si="31"/>
        <v>2240.3276421297933</v>
      </c>
      <c r="M114" s="3">
        <f t="shared" si="32"/>
        <v>2261.4348833133918</v>
      </c>
      <c r="N114" s="3">
        <f t="shared" si="33"/>
        <v>2281.443192013196</v>
      </c>
      <c r="O114" s="3">
        <f t="shared" si="34"/>
        <v>2300.4696329954827</v>
      </c>
      <c r="P114" s="3">
        <f t="shared" si="35"/>
        <v>2318.6131143529328</v>
      </c>
      <c r="Q114" s="3">
        <f t="shared" si="36"/>
        <v>2335.9579950278899</v>
      </c>
      <c r="R114" s="3"/>
      <c r="S114" s="15">
        <v>0.71</v>
      </c>
      <c r="T114" s="3">
        <f t="shared" si="37"/>
        <v>7.3775146929452264E-13</v>
      </c>
      <c r="U114" s="3">
        <f t="shared" si="37"/>
        <v>1.8672739231426441E-12</v>
      </c>
      <c r="V114" s="3">
        <f t="shared" si="37"/>
        <v>4.0174887640373307E-12</v>
      </c>
      <c r="W114" s="3">
        <f t="shared" si="37"/>
        <v>7.6953750281363004E-12</v>
      </c>
      <c r="X114" s="3">
        <f t="shared" si="37"/>
        <v>1.3511655391470401E-11</v>
      </c>
      <c r="Y114" s="3">
        <f t="shared" si="37"/>
        <v>2.2176092502596569E-11</v>
      </c>
      <c r="Z114" s="3">
        <f t="shared" si="37"/>
        <v>3.4491994992459412E-11</v>
      </c>
      <c r="AA114" s="3">
        <f t="shared" si="37"/>
        <v>5.1350390696741547E-11</v>
      </c>
      <c r="AB114" s="3">
        <f t="shared" si="37"/>
        <v>7.3724145827640021E-11</v>
      </c>
      <c r="AC114" s="3">
        <f t="shared" si="37"/>
        <v>1.026621980324979E-10</v>
      </c>
      <c r="AD114" s="3">
        <f t="shared" si="39"/>
        <v>1.39284001812137E-10</v>
      </c>
      <c r="AE114" s="3">
        <f t="shared" si="39"/>
        <v>1.8477424086294487E-10</v>
      </c>
      <c r="AF114" s="3">
        <f t="shared" si="39"/>
        <v>2.4037783405035915E-10</v>
      </c>
      <c r="AG114" s="3">
        <f t="shared" si="39"/>
        <v>3.0739524408755289E-10</v>
      </c>
      <c r="AH114" s="3">
        <f t="shared" si="39"/>
        <v>3.8717808694206927E-10</v>
      </c>
      <c r="AI114" s="3">
        <f t="shared" si="39"/>
        <v>4.8112503321670156E-10</v>
      </c>
      <c r="AJ114" s="25">
        <f t="shared" si="38"/>
        <v>2.0523688075997815E-9</v>
      </c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</row>
    <row r="115" spans="1:52" x14ac:dyDescent="0.25">
      <c r="A115" s="15">
        <v>0.7</v>
      </c>
      <c r="B115" s="4">
        <f t="shared" si="21"/>
        <v>1891.457345817186</v>
      </c>
      <c r="C115" s="3">
        <f t="shared" si="22"/>
        <v>1942.2338520191252</v>
      </c>
      <c r="D115" s="3">
        <f t="shared" si="23"/>
        <v>1986.226768781738</v>
      </c>
      <c r="E115" s="3">
        <f t="shared" si="24"/>
        <v>2025.1398096953183</v>
      </c>
      <c r="F115" s="3">
        <f t="shared" si="25"/>
        <v>2060.0958573471839</v>
      </c>
      <c r="G115" s="3">
        <f t="shared" si="26"/>
        <v>2091.8760758549161</v>
      </c>
      <c r="H115" s="3">
        <f t="shared" si="27"/>
        <v>2121.0469156949534</v>
      </c>
      <c r="I115" s="3">
        <f t="shared" si="28"/>
        <v>2148.03285822922</v>
      </c>
      <c r="J115" s="3">
        <f t="shared" si="29"/>
        <v>2173.1606110504163</v>
      </c>
      <c r="K115" s="3">
        <f t="shared" si="30"/>
        <v>2196.687262351154</v>
      </c>
      <c r="L115" s="3">
        <f t="shared" si="31"/>
        <v>2218.8189303117802</v>
      </c>
      <c r="M115" s="3">
        <f t="shared" si="32"/>
        <v>2239.7235272216776</v>
      </c>
      <c r="N115" s="3">
        <f t="shared" si="33"/>
        <v>2259.5397421680073</v>
      </c>
      <c r="O115" s="3">
        <f t="shared" si="34"/>
        <v>2278.3835160134367</v>
      </c>
      <c r="P115" s="3">
        <f t="shared" si="35"/>
        <v>2296.3528072637978</v>
      </c>
      <c r="Q115" s="3">
        <f t="shared" si="36"/>
        <v>2313.5311649566129</v>
      </c>
      <c r="R115" s="3"/>
      <c r="S115" s="15">
        <v>0.7</v>
      </c>
      <c r="T115" s="3">
        <f t="shared" si="37"/>
        <v>5.3191220651806798E-13</v>
      </c>
      <c r="U115" s="3">
        <f t="shared" si="37"/>
        <v>1.3584616479041446E-12</v>
      </c>
      <c r="V115" s="3">
        <f t="shared" si="37"/>
        <v>2.9445544432110635E-12</v>
      </c>
      <c r="W115" s="3">
        <f t="shared" si="37"/>
        <v>5.6758513977580751E-12</v>
      </c>
      <c r="X115" s="3">
        <f t="shared" si="37"/>
        <v>1.0020276531885893E-11</v>
      </c>
      <c r="Y115" s="3">
        <f t="shared" si="37"/>
        <v>1.6525021820334502E-11</v>
      </c>
      <c r="Z115" s="3">
        <f t="shared" si="37"/>
        <v>2.5812788236847361E-11</v>
      </c>
      <c r="AA115" s="3">
        <f t="shared" si="37"/>
        <v>3.8577642646285357E-11</v>
      </c>
      <c r="AB115" s="3">
        <f t="shared" si="37"/>
        <v>5.5580729688052308E-11</v>
      </c>
      <c r="AC115" s="3">
        <f t="shared" si="37"/>
        <v>7.7645988706812866E-11</v>
      </c>
      <c r="AD115" s="3">
        <f t="shared" si="39"/>
        <v>1.0565596860670253E-10</v>
      </c>
      <c r="AE115" s="3">
        <f t="shared" si="39"/>
        <v>1.405477964599692E-10</v>
      </c>
      <c r="AF115" s="3">
        <f t="shared" si="39"/>
        <v>1.8330933154989927E-10</v>
      </c>
      <c r="AG115" s="3">
        <f t="shared" si="39"/>
        <v>2.3497552074619585E-10</v>
      </c>
      <c r="AH115" s="3">
        <f t="shared" si="39"/>
        <v>2.9662496082566597E-10</v>
      </c>
      <c r="AI115" s="3">
        <f t="shared" si="39"/>
        <v>3.6937666670969341E-10</v>
      </c>
      <c r="AJ115" s="25">
        <f t="shared" si="38"/>
        <v>1.5651634722237359E-9</v>
      </c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</row>
    <row r="116" spans="1:52" x14ac:dyDescent="0.25">
      <c r="A116" s="15">
        <v>0.69</v>
      </c>
      <c r="B116" s="4">
        <f t="shared" si="21"/>
        <v>1873.0068883026886</v>
      </c>
      <c r="C116" s="3">
        <f t="shared" si="22"/>
        <v>1923.2880887170115</v>
      </c>
      <c r="D116" s="3">
        <f t="shared" si="23"/>
        <v>1966.8518710645858</v>
      </c>
      <c r="E116" s="3">
        <f t="shared" si="24"/>
        <v>2005.3853298481627</v>
      </c>
      <c r="F116" s="3">
        <f t="shared" si="25"/>
        <v>2040.0003943562629</v>
      </c>
      <c r="G116" s="3">
        <f t="shared" si="26"/>
        <v>2071.4706087432701</v>
      </c>
      <c r="H116" s="3">
        <f t="shared" si="27"/>
        <v>2100.3568979735246</v>
      </c>
      <c r="I116" s="3">
        <f t="shared" si="28"/>
        <v>2127.0796027523547</v>
      </c>
      <c r="J116" s="3">
        <f t="shared" si="29"/>
        <v>2151.9622437623411</v>
      </c>
      <c r="K116" s="3">
        <f t="shared" si="30"/>
        <v>2175.2594013971275</v>
      </c>
      <c r="L116" s="3">
        <f t="shared" si="31"/>
        <v>2197.1751832314612</v>
      </c>
      <c r="M116" s="3">
        <f t="shared" si="32"/>
        <v>2217.8758636332773</v>
      </c>
      <c r="N116" s="3">
        <f t="shared" si="33"/>
        <v>2237.4987788296685</v>
      </c>
      <c r="O116" s="3">
        <f t="shared" si="34"/>
        <v>2256.1587387236405</v>
      </c>
      <c r="P116" s="3">
        <f t="shared" si="35"/>
        <v>2273.9527462725159</v>
      </c>
      <c r="Q116" s="3">
        <f t="shared" si="36"/>
        <v>2290.9635355242599</v>
      </c>
      <c r="R116" s="3"/>
      <c r="S116" s="15">
        <v>0.69</v>
      </c>
      <c r="T116" s="3">
        <f t="shared" si="37"/>
        <v>3.798693062238978E-13</v>
      </c>
      <c r="U116" s="3">
        <f t="shared" si="37"/>
        <v>9.7915830786184288E-13</v>
      </c>
      <c r="V116" s="3">
        <f t="shared" si="37"/>
        <v>2.1386252315720673E-12</v>
      </c>
      <c r="W116" s="3">
        <f t="shared" si="37"/>
        <v>4.1490978835189362E-12</v>
      </c>
      <c r="X116" s="3">
        <f t="shared" si="37"/>
        <v>7.3660388882775669E-12</v>
      </c>
      <c r="Y116" s="3">
        <f t="shared" si="37"/>
        <v>1.2207775423689698E-11</v>
      </c>
      <c r="Z116" s="3">
        <f t="shared" si="37"/>
        <v>1.9153027032891576E-11</v>
      </c>
      <c r="AA116" s="3">
        <f t="shared" si="37"/>
        <v>2.8738040087679088E-11</v>
      </c>
      <c r="AB116" s="3">
        <f t="shared" si="37"/>
        <v>4.1553529232507884E-11</v>
      </c>
      <c r="AC116" s="3">
        <f t="shared" ref="AC116:AC125" si="40">((4.17*10^13*$H49*$G49^0.5*EXP(-67837/K116))/($K$12*6)*$K$10*10^-6)</f>
        <v>5.8241555843816207E-11</v>
      </c>
      <c r="AD116" s="3">
        <f t="shared" si="39"/>
        <v>7.9492427409150428E-11</v>
      </c>
      <c r="AE116" s="3">
        <f t="shared" si="39"/>
        <v>1.0604167116595845E-10</v>
      </c>
      <c r="AF116" s="3">
        <f t="shared" si="39"/>
        <v>1.3866711493433224E-10</v>
      </c>
      <c r="AG116" s="3">
        <f t="shared" si="39"/>
        <v>1.7818609438774491E-10</v>
      </c>
      <c r="AH116" s="3">
        <f t="shared" si="39"/>
        <v>2.2545279680616187E-10</v>
      </c>
      <c r="AI116" s="3">
        <f t="shared" si="39"/>
        <v>2.8135574518945705E-10</v>
      </c>
      <c r="AJ116" s="25">
        <f t="shared" si="38"/>
        <v>1.1841025671308435E-9</v>
      </c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</row>
    <row r="117" spans="1:52" x14ac:dyDescent="0.25">
      <c r="A117" s="15">
        <v>0.68</v>
      </c>
      <c r="B117" s="4">
        <f t="shared" si="21"/>
        <v>1854.4405813146766</v>
      </c>
      <c r="C117" s="3">
        <f t="shared" si="22"/>
        <v>1904.2233659418232</v>
      </c>
      <c r="D117" s="3">
        <f t="shared" si="23"/>
        <v>1947.3553193614446</v>
      </c>
      <c r="E117" s="3">
        <f t="shared" si="24"/>
        <v>1985.5068126383521</v>
      </c>
      <c r="F117" s="3">
        <f t="shared" si="25"/>
        <v>2019.7787529870693</v>
      </c>
      <c r="G117" s="3">
        <f t="shared" si="26"/>
        <v>2050.9370167534266</v>
      </c>
      <c r="H117" s="3">
        <f t="shared" si="27"/>
        <v>2079.5369686952586</v>
      </c>
      <c r="I117" s="3">
        <f t="shared" si="28"/>
        <v>2105.9947828623281</v>
      </c>
      <c r="J117" s="3">
        <f t="shared" si="29"/>
        <v>2130.6307730166491</v>
      </c>
      <c r="K117" s="3">
        <f t="shared" si="30"/>
        <v>2153.6969960065621</v>
      </c>
      <c r="L117" s="3">
        <f t="shared" si="31"/>
        <v>2175.3955361767266</v>
      </c>
      <c r="M117" s="3">
        <f t="shared" si="32"/>
        <v>2195.8910196891984</v>
      </c>
      <c r="N117" s="3">
        <f t="shared" si="33"/>
        <v>2215.319421416466</v>
      </c>
      <c r="O117" s="3">
        <f t="shared" si="34"/>
        <v>2233.794413200636</v>
      </c>
      <c r="P117" s="3">
        <f t="shared" si="35"/>
        <v>2251.412036450678</v>
      </c>
      <c r="Q117" s="3">
        <f t="shared" si="36"/>
        <v>2268.254205107738</v>
      </c>
      <c r="R117" s="3"/>
      <c r="S117" s="15">
        <v>0.68</v>
      </c>
      <c r="T117" s="3">
        <f t="shared" si="37"/>
        <v>2.6863155879242703E-13</v>
      </c>
      <c r="U117" s="3">
        <f t="shared" si="37"/>
        <v>6.9902512421092636E-13</v>
      </c>
      <c r="V117" s="3">
        <f t="shared" si="37"/>
        <v>1.5387617536263788E-12</v>
      </c>
      <c r="W117" s="3">
        <f t="shared" si="37"/>
        <v>3.0051902188639918E-12</v>
      </c>
      <c r="X117" s="3">
        <f t="shared" si="37"/>
        <v>5.3659675335695881E-12</v>
      </c>
      <c r="Y117" s="3">
        <f t="shared" si="37"/>
        <v>8.9381405813937996E-12</v>
      </c>
      <c r="Z117" s="3">
        <f t="shared" si="37"/>
        <v>1.4086606737150852E-11</v>
      </c>
      <c r="AA117" s="3">
        <f t="shared" si="37"/>
        <v>2.122219952843768E-11</v>
      </c>
      <c r="AB117" s="3">
        <f t="shared" si="37"/>
        <v>3.0799563493067945E-11</v>
      </c>
      <c r="AC117" s="3">
        <f t="shared" si="40"/>
        <v>4.3314927963520965E-11</v>
      </c>
      <c r="AD117" s="3">
        <f t="shared" si="39"/>
        <v>5.9303853020075531E-11</v>
      </c>
      <c r="AE117" s="3">
        <f t="shared" si="39"/>
        <v>7.9338996165143853E-11</v>
      </c>
      <c r="AF117" s="3">
        <f t="shared" si="39"/>
        <v>1.0402793143139306E-10</v>
      </c>
      <c r="AG117" s="3">
        <f t="shared" si="39"/>
        <v>1.3401104107775897E-10</v>
      </c>
      <c r="AH117" s="3">
        <f t="shared" si="39"/>
        <v>1.6995949206201295E-10</v>
      </c>
      <c r="AI117" s="3">
        <f t="shared" si="39"/>
        <v>2.1257330398205477E-10</v>
      </c>
      <c r="AJ117" s="25">
        <f t="shared" si="38"/>
        <v>8.8845363223107362E-10</v>
      </c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</row>
    <row r="118" spans="1:52" x14ac:dyDescent="0.25">
      <c r="A118" s="15">
        <v>0.67</v>
      </c>
      <c r="B118" s="4">
        <f t="shared" si="21"/>
        <v>1835.7578407457909</v>
      </c>
      <c r="C118" s="3">
        <f t="shared" si="22"/>
        <v>1885.0390839057402</v>
      </c>
      <c r="D118" s="3">
        <f t="shared" si="23"/>
        <v>1927.7365002988911</v>
      </c>
      <c r="E118" s="3">
        <f t="shared" si="24"/>
        <v>1965.5036326755967</v>
      </c>
      <c r="F118" s="3">
        <f t="shared" si="25"/>
        <v>1999.4302970544181</v>
      </c>
      <c r="G118" s="3">
        <f t="shared" si="26"/>
        <v>2030.2746538860431</v>
      </c>
      <c r="H118" s="3">
        <f t="shared" si="27"/>
        <v>2058.5864728524671</v>
      </c>
      <c r="I118" s="3">
        <f t="shared" si="28"/>
        <v>2084.7777352178323</v>
      </c>
      <c r="J118" s="3">
        <f t="shared" si="29"/>
        <v>2109.1655277122504</v>
      </c>
      <c r="K118" s="3">
        <f t="shared" si="30"/>
        <v>2131.9993678130236</v>
      </c>
      <c r="L118" s="3">
        <f t="shared" si="31"/>
        <v>2153.4793039465794</v>
      </c>
      <c r="M118" s="3">
        <f t="shared" si="32"/>
        <v>2173.7683037328234</v>
      </c>
      <c r="N118" s="3">
        <f t="shared" si="33"/>
        <v>2193.0009721522697</v>
      </c>
      <c r="O118" s="3">
        <f t="shared" si="34"/>
        <v>2211.2898358490838</v>
      </c>
      <c r="P118" s="3">
        <f t="shared" si="35"/>
        <v>2228.7299686537949</v>
      </c>
      <c r="Q118" s="3">
        <f t="shared" si="36"/>
        <v>2245.4024592576434</v>
      </c>
      <c r="R118" s="3"/>
      <c r="S118" s="15">
        <v>0.67</v>
      </c>
      <c r="T118" s="3">
        <f t="shared" si="37"/>
        <v>1.8804625863932052E-13</v>
      </c>
      <c r="U118" s="3">
        <f t="shared" si="37"/>
        <v>4.9411424555217172E-13</v>
      </c>
      <c r="V118" s="3">
        <f t="shared" si="37"/>
        <v>1.0964616756326388E-12</v>
      </c>
      <c r="W118" s="3">
        <f t="shared" si="37"/>
        <v>2.1560187659458753E-12</v>
      </c>
      <c r="X118" s="3">
        <f t="shared" si="37"/>
        <v>3.8724959096911309E-12</v>
      </c>
      <c r="Y118" s="3">
        <f t="shared" si="37"/>
        <v>6.4840350036030592E-12</v>
      </c>
      <c r="Z118" s="3">
        <f t="shared" si="37"/>
        <v>1.0266328228229539E-11</v>
      </c>
      <c r="AA118" s="3">
        <f t="shared" si="37"/>
        <v>1.5531396751741674E-11</v>
      </c>
      <c r="AB118" s="3">
        <f t="shared" si="37"/>
        <v>2.2626161087131432E-11</v>
      </c>
      <c r="AC118" s="3">
        <f t="shared" si="40"/>
        <v>3.1930893505196997E-11</v>
      </c>
      <c r="AD118" s="3">
        <f t="shared" si="39"/>
        <v>4.3857614604661173E-11</v>
      </c>
      <c r="AE118" s="3">
        <f t="shared" si="39"/>
        <v>5.8848476604010303E-11</v>
      </c>
      <c r="AF118" s="3">
        <f t="shared" si="39"/>
        <v>7.7374162326837192E-11</v>
      </c>
      <c r="AG118" s="3">
        <f t="shared" si="39"/>
        <v>9.9932319330615495E-11</v>
      </c>
      <c r="AH118" s="3">
        <f t="shared" si="39"/>
        <v>1.270460419230206E-10</v>
      </c>
      <c r="AI118" s="3">
        <f t="shared" si="39"/>
        <v>1.5926240907099628E-10</v>
      </c>
      <c r="AJ118" s="25">
        <f t="shared" si="38"/>
        <v>6.6096697529150487E-10</v>
      </c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</row>
    <row r="119" spans="1:52" x14ac:dyDescent="0.25">
      <c r="A119" s="15">
        <v>0.66</v>
      </c>
      <c r="B119" s="4">
        <f t="shared" si="21"/>
        <v>1816.9582442865146</v>
      </c>
      <c r="C119" s="3">
        <f t="shared" si="22"/>
        <v>1865.734808962269</v>
      </c>
      <c r="D119" s="3">
        <f t="shared" si="23"/>
        <v>1907.9949704080468</v>
      </c>
      <c r="E119" s="3">
        <f t="shared" si="24"/>
        <v>1945.3753378028214</v>
      </c>
      <c r="F119" s="3">
        <f t="shared" si="25"/>
        <v>1978.9545665965265</v>
      </c>
      <c r="G119" s="3">
        <f t="shared" si="26"/>
        <v>2009.483053083703</v>
      </c>
      <c r="H119" s="3">
        <f t="shared" si="27"/>
        <v>2037.5049368747007</v>
      </c>
      <c r="I119" s="3">
        <f t="shared" si="28"/>
        <v>2063.4279802232113</v>
      </c>
      <c r="J119" s="3">
        <f t="shared" si="29"/>
        <v>2087.5660226431637</v>
      </c>
      <c r="K119" s="3">
        <f t="shared" si="30"/>
        <v>2110.1660263576828</v>
      </c>
      <c r="L119" s="3">
        <f t="shared" si="31"/>
        <v>2131.4259911408158</v>
      </c>
      <c r="M119" s="3">
        <f t="shared" si="32"/>
        <v>2151.5072156965357</v>
      </c>
      <c r="N119" s="3">
        <f t="shared" si="33"/>
        <v>2170.5429265450584</v>
      </c>
      <c r="O119" s="3">
        <f t="shared" si="34"/>
        <v>2188.6444979696726</v>
      </c>
      <c r="P119" s="3">
        <f t="shared" si="35"/>
        <v>2205.906030170509</v>
      </c>
      <c r="Q119" s="3">
        <f t="shared" si="36"/>
        <v>2222.40778142717</v>
      </c>
      <c r="R119" s="3"/>
      <c r="S119" s="15">
        <v>0.66</v>
      </c>
      <c r="T119" s="3">
        <f t="shared" si="37"/>
        <v>1.3025828764740278E-13</v>
      </c>
      <c r="U119" s="3">
        <f t="shared" si="37"/>
        <v>3.4570777657207137E-13</v>
      </c>
      <c r="V119" s="3">
        <f t="shared" si="37"/>
        <v>7.734939501870837E-13</v>
      </c>
      <c r="W119" s="3">
        <f t="shared" si="37"/>
        <v>1.5316319452474495E-12</v>
      </c>
      <c r="X119" s="3">
        <f t="shared" si="37"/>
        <v>2.7677344587983762E-12</v>
      </c>
      <c r="Y119" s="3">
        <f t="shared" si="37"/>
        <v>4.6590242092732218E-12</v>
      </c>
      <c r="Z119" s="3">
        <f t="shared" si="37"/>
        <v>7.4119018310882628E-12</v>
      </c>
      <c r="AA119" s="3">
        <f t="shared" si="37"/>
        <v>1.1261216902733864E-11</v>
      </c>
      <c r="AB119" s="3">
        <f t="shared" si="37"/>
        <v>1.6469345693759481E-11</v>
      </c>
      <c r="AC119" s="3">
        <f t="shared" si="40"/>
        <v>2.3325148459430454E-11</v>
      </c>
      <c r="AD119" s="3">
        <f t="shared" si="39"/>
        <v>3.2142857596257396E-11</v>
      </c>
      <c r="AE119" s="3">
        <f t="shared" si="39"/>
        <v>4.3260932824544862E-11</v>
      </c>
      <c r="AF119" s="3">
        <f t="shared" si="39"/>
        <v>5.7040908824873288E-11</v>
      </c>
      <c r="AG119" s="3">
        <f t="shared" si="39"/>
        <v>7.3866253089641267E-11</v>
      </c>
      <c r="AH119" s="3">
        <f t="shared" si="39"/>
        <v>9.4141246247043622E-11</v>
      </c>
      <c r="AI119" s="3">
        <f t="shared" si="39"/>
        <v>1.1828989314473324E-10</v>
      </c>
      <c r="AJ119" s="25">
        <f t="shared" si="38"/>
        <v>4.8741755524183134E-10</v>
      </c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</row>
    <row r="120" spans="1:52" x14ac:dyDescent="0.25">
      <c r="A120" s="15">
        <v>0.65</v>
      </c>
      <c r="B120" s="4">
        <f t="shared" si="21"/>
        <v>1798.0415398120192</v>
      </c>
      <c r="C120" s="3">
        <f t="shared" si="22"/>
        <v>1846.3102822182427</v>
      </c>
      <c r="D120" s="3">
        <f t="shared" si="23"/>
        <v>1888.1304649316389</v>
      </c>
      <c r="E120" s="3">
        <f t="shared" si="24"/>
        <v>1925.1216580757768</v>
      </c>
      <c r="F120" s="3">
        <f t="shared" si="25"/>
        <v>1958.3512870096233</v>
      </c>
      <c r="G120" s="3">
        <f t="shared" si="26"/>
        <v>1988.56193550644</v>
      </c>
      <c r="H120" s="3">
        <f t="shared" si="27"/>
        <v>2016.2920780336194</v>
      </c>
      <c r="I120" s="3">
        <f t="shared" si="28"/>
        <v>2041.9452315529911</v>
      </c>
      <c r="J120" s="3">
        <f t="shared" si="29"/>
        <v>2065.8319681344701</v>
      </c>
      <c r="K120" s="3">
        <f t="shared" si="30"/>
        <v>2088.1966788296108</v>
      </c>
      <c r="L120" s="3">
        <f t="shared" si="31"/>
        <v>2109.2353019984243</v>
      </c>
      <c r="M120" s="3">
        <f t="shared" si="32"/>
        <v>2129.1074570328178</v>
      </c>
      <c r="N120" s="3">
        <f t="shared" si="33"/>
        <v>2147.9449834058751</v>
      </c>
      <c r="O120" s="3">
        <f t="shared" si="34"/>
        <v>2165.8580958616399</v>
      </c>
      <c r="P120" s="3">
        <f t="shared" si="35"/>
        <v>2182.9399149048131</v>
      </c>
      <c r="Q120" s="3">
        <f t="shared" si="36"/>
        <v>2199.2698632304937</v>
      </c>
      <c r="R120" s="3"/>
      <c r="S120" s="15">
        <v>0.65</v>
      </c>
      <c r="T120" s="3">
        <f t="shared" si="37"/>
        <v>8.9252200905428565E-14</v>
      </c>
      <c r="U120" s="3">
        <f t="shared" si="37"/>
        <v>2.3932192896297858E-13</v>
      </c>
      <c r="V120" s="3">
        <f t="shared" si="37"/>
        <v>5.4002002901664726E-13</v>
      </c>
      <c r="W120" s="3">
        <f t="shared" si="37"/>
        <v>1.0770325676496452E-12</v>
      </c>
      <c r="X120" s="3">
        <f t="shared" si="37"/>
        <v>1.9584042913619733E-12</v>
      </c>
      <c r="Y120" s="3">
        <f t="shared" si="37"/>
        <v>3.3147621949186517E-12</v>
      </c>
      <c r="Z120" s="3">
        <f t="shared" si="37"/>
        <v>5.2991768319607493E-12</v>
      </c>
      <c r="AA120" s="3">
        <f t="shared" si="37"/>
        <v>8.0867725210453869E-12</v>
      </c>
      <c r="AB120" s="3">
        <f t="shared" si="37"/>
        <v>1.1874166280864187E-11</v>
      </c>
      <c r="AC120" s="3">
        <f t="shared" si="40"/>
        <v>1.6878792919790059E-11</v>
      </c>
      <c r="AD120" s="3">
        <f t="shared" si="39"/>
        <v>2.3338157682037724E-11</v>
      </c>
      <c r="AE120" s="3">
        <f t="shared" si="39"/>
        <v>3.1509046349109007E-11</v>
      </c>
      <c r="AF120" s="3">
        <f t="shared" si="39"/>
        <v>4.1666714388008052E-11</v>
      </c>
      <c r="AG120" s="3">
        <f t="shared" si="39"/>
        <v>5.4104070701659079E-11</v>
      </c>
      <c r="AH120" s="3">
        <f t="shared" si="39"/>
        <v>6.9130867125509964E-11</v>
      </c>
      <c r="AI120" s="3">
        <f t="shared" si="39"/>
        <v>8.7072901573763392E-11</v>
      </c>
      <c r="AJ120" s="25">
        <f t="shared" si="38"/>
        <v>3.5617945958656301E-10</v>
      </c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</row>
    <row r="121" spans="1:52" x14ac:dyDescent="0.25">
      <c r="A121" s="15">
        <v>0.64</v>
      </c>
      <c r="B121" s="4">
        <f t="shared" si="21"/>
        <v>1779.0076532435405</v>
      </c>
      <c r="C121" s="3">
        <f t="shared" si="22"/>
        <v>1826.7654276062472</v>
      </c>
      <c r="D121" s="3">
        <f t="shared" si="23"/>
        <v>1868.1429060792698</v>
      </c>
      <c r="E121" s="3">
        <f t="shared" si="24"/>
        <v>1904.7425141800452</v>
      </c>
      <c r="F121" s="3">
        <f t="shared" si="25"/>
        <v>1937.6203776102393</v>
      </c>
      <c r="G121" s="3">
        <f t="shared" si="26"/>
        <v>1967.5112192261156</v>
      </c>
      <c r="H121" s="3">
        <f t="shared" si="27"/>
        <v>1994.9478132586116</v>
      </c>
      <c r="I121" s="3">
        <f t="shared" si="28"/>
        <v>2020.3294050796576</v>
      </c>
      <c r="J121" s="3">
        <f t="shared" si="29"/>
        <v>2043.9632790745302</v>
      </c>
      <c r="K121" s="3">
        <f t="shared" si="30"/>
        <v>2066.0912391957363</v>
      </c>
      <c r="L121" s="3">
        <f t="shared" si="31"/>
        <v>2086.9071496195502</v>
      </c>
      <c r="M121" s="3">
        <f t="shared" si="32"/>
        <v>2106.5689400230826</v>
      </c>
      <c r="N121" s="3">
        <f t="shared" si="33"/>
        <v>2125.2070542400375</v>
      </c>
      <c r="O121" s="3">
        <f t="shared" si="34"/>
        <v>2142.9305402922837</v>
      </c>
      <c r="P121" s="3">
        <f t="shared" si="35"/>
        <v>2159.8315329202442</v>
      </c>
      <c r="Q121" s="3">
        <f t="shared" si="36"/>
        <v>2175.9886140583644</v>
      </c>
      <c r="R121" s="3"/>
      <c r="S121" s="15">
        <v>0.64</v>
      </c>
      <c r="T121" s="3">
        <f t="shared" si="37"/>
        <v>6.0469561299031071E-14</v>
      </c>
      <c r="U121" s="3">
        <f t="shared" si="37"/>
        <v>1.6386398347073137E-13</v>
      </c>
      <c r="V121" s="3">
        <f t="shared" si="37"/>
        <v>3.7298576493434608E-13</v>
      </c>
      <c r="W121" s="3">
        <f t="shared" si="37"/>
        <v>7.4940922726817507E-13</v>
      </c>
      <c r="X121" s="3">
        <f t="shared" si="37"/>
        <v>1.3714211434679911E-12</v>
      </c>
      <c r="Y121" s="3">
        <f t="shared" si="37"/>
        <v>2.33435100234128E-12</v>
      </c>
      <c r="Z121" s="3">
        <f t="shared" si="37"/>
        <v>3.750612633629522E-12</v>
      </c>
      <c r="AA121" s="3">
        <f t="shared" si="37"/>
        <v>5.7495391752798238E-12</v>
      </c>
      <c r="AB121" s="3">
        <f t="shared" si="37"/>
        <v>8.477071678351889E-12</v>
      </c>
      <c r="AC121" s="3">
        <f t="shared" si="40"/>
        <v>1.2095345686065773E-11</v>
      </c>
      <c r="AD121" s="3">
        <f t="shared" si="39"/>
        <v>1.678220844664311E-11</v>
      </c>
      <c r="AE121" s="3">
        <f t="shared" si="39"/>
        <v>2.273069086651602E-11</v>
      </c>
      <c r="AF121" s="3">
        <f t="shared" si="39"/>
        <v>3.014845202014542E-11</v>
      </c>
      <c r="AG121" s="3">
        <f t="shared" si="39"/>
        <v>3.9257209382602822E-11</v>
      </c>
      <c r="AH121" s="3">
        <f t="shared" si="39"/>
        <v>5.0292164495024787E-11</v>
      </c>
      <c r="AI121" s="3">
        <f t="shared" si="39"/>
        <v>6.3501431191448516E-11</v>
      </c>
      <c r="AJ121" s="25">
        <f t="shared" si="38"/>
        <v>2.5783722625848924E-10</v>
      </c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</row>
    <row r="122" spans="1:52" x14ac:dyDescent="0.25">
      <c r="A122" s="15">
        <v>0.63</v>
      </c>
      <c r="B122" s="4">
        <f t="shared" si="21"/>
        <v>1759.8566395145717</v>
      </c>
      <c r="C122" s="3">
        <f t="shared" si="22"/>
        <v>1807.1003015344666</v>
      </c>
      <c r="D122" s="3">
        <f t="shared" si="23"/>
        <v>1848.0323515368138</v>
      </c>
      <c r="E122" s="3">
        <f t="shared" si="24"/>
        <v>1884.2379649316429</v>
      </c>
      <c r="F122" s="3">
        <f t="shared" si="25"/>
        <v>1916.7618982296181</v>
      </c>
      <c r="G122" s="3">
        <f t="shared" si="26"/>
        <v>1946.3309649969644</v>
      </c>
      <c r="H122" s="3">
        <f t="shared" si="27"/>
        <v>1973.4722041511188</v>
      </c>
      <c r="I122" s="3">
        <f t="shared" si="28"/>
        <v>1998.5805631884036</v>
      </c>
      <c r="J122" s="3">
        <f t="shared" si="29"/>
        <v>2021.9600185783202</v>
      </c>
      <c r="K122" s="3">
        <f t="shared" si="30"/>
        <v>2043.8497712543235</v>
      </c>
      <c r="L122" s="3">
        <f t="shared" si="31"/>
        <v>2064.4415984452307</v>
      </c>
      <c r="M122" s="3">
        <f t="shared" si="32"/>
        <v>2083.8917297154999</v>
      </c>
      <c r="N122" s="3">
        <f t="shared" si="33"/>
        <v>2102.3292046712349</v>
      </c>
      <c r="O122" s="3">
        <f t="shared" si="34"/>
        <v>2119.8618974325741</v>
      </c>
      <c r="P122" s="3">
        <f t="shared" si="35"/>
        <v>2136.5809509096462</v>
      </c>
      <c r="Q122" s="3">
        <f t="shared" si="36"/>
        <v>2152.5641011025409</v>
      </c>
      <c r="R122" s="3"/>
      <c r="S122" s="15">
        <v>0.63</v>
      </c>
      <c r="T122" s="3">
        <f t="shared" si="37"/>
        <v>4.0493110782502606E-14</v>
      </c>
      <c r="U122" s="3">
        <f t="shared" si="37"/>
        <v>1.1092749872120136E-13</v>
      </c>
      <c r="V122" s="3">
        <f t="shared" si="37"/>
        <v>2.5476230315318885E-13</v>
      </c>
      <c r="W122" s="3">
        <f t="shared" si="37"/>
        <v>5.1577409591189578E-13</v>
      </c>
      <c r="X122" s="3">
        <f t="shared" si="37"/>
        <v>9.5009573710338116E-13</v>
      </c>
      <c r="Y122" s="3">
        <f t="shared" si="37"/>
        <v>1.6265836851344547E-12</v>
      </c>
      <c r="Z122" s="3">
        <f t="shared" si="37"/>
        <v>2.6269601882845195E-12</v>
      </c>
      <c r="AA122" s="3">
        <f t="shared" si="37"/>
        <v>4.0457895615399006E-12</v>
      </c>
      <c r="AB122" s="3">
        <f t="shared" si="37"/>
        <v>5.9903331541219785E-12</v>
      </c>
      <c r="AC122" s="3">
        <f t="shared" si="40"/>
        <v>8.5803165263889513E-12</v>
      </c>
      <c r="AD122" s="3">
        <f t="shared" si="39"/>
        <v>1.1947634039323896E-11</v>
      </c>
      <c r="AE122" s="3">
        <f t="shared" si="39"/>
        <v>1.6236009840053262E-11</v>
      </c>
      <c r="AF122" s="3">
        <f t="shared" si="39"/>
        <v>2.160062956674953E-11</v>
      </c>
      <c r="AG122" s="3">
        <f t="shared" si="39"/>
        <v>2.8207753591819889E-11</v>
      </c>
      <c r="AH122" s="3">
        <f t="shared" si="39"/>
        <v>3.6234319975018441E-11</v>
      </c>
      <c r="AI122" s="3">
        <f t="shared" si="39"/>
        <v>4.5867543289086663E-11</v>
      </c>
      <c r="AJ122" s="25">
        <f t="shared" si="38"/>
        <v>1.8483592616319368E-10</v>
      </c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</row>
    <row r="123" spans="1:52" x14ac:dyDescent="0.25">
      <c r="A123" s="15">
        <v>0.62</v>
      </c>
      <c r="B123" s="4">
        <f t="shared" si="21"/>
        <v>1740.5889699706672</v>
      </c>
      <c r="C123" s="3">
        <f t="shared" si="22"/>
        <v>1787.315388001816</v>
      </c>
      <c r="D123" s="3">
        <f t="shared" si="23"/>
        <v>1827.7992962660855</v>
      </c>
      <c r="E123" s="3">
        <f t="shared" si="24"/>
        <v>1863.6085149894041</v>
      </c>
      <c r="F123" s="3">
        <f t="shared" si="25"/>
        <v>1895.7763622375371</v>
      </c>
      <c r="G123" s="3">
        <f t="shared" si="26"/>
        <v>1925.0216941083002</v>
      </c>
      <c r="H123" s="3">
        <f t="shared" si="27"/>
        <v>1951.8657792697416</v>
      </c>
      <c r="I123" s="3">
        <f t="shared" si="28"/>
        <v>1976.6992411626468</v>
      </c>
      <c r="J123" s="3">
        <f t="shared" si="29"/>
        <v>1999.822728191019</v>
      </c>
      <c r="K123" s="3">
        <f t="shared" si="30"/>
        <v>2021.4728224133228</v>
      </c>
      <c r="L123" s="3">
        <f t="shared" si="31"/>
        <v>2041.8392013985574</v>
      </c>
      <c r="M123" s="3">
        <f t="shared" si="32"/>
        <v>2061.0763842425249</v>
      </c>
      <c r="N123" s="3">
        <f t="shared" si="33"/>
        <v>2079.3119977700649</v>
      </c>
      <c r="O123" s="3">
        <f t="shared" si="34"/>
        <v>2096.65273504892</v>
      </c>
      <c r="P123" s="3">
        <f t="shared" si="35"/>
        <v>2113.1887411173284</v>
      </c>
      <c r="Q123" s="3">
        <f t="shared" si="36"/>
        <v>2128.996900888123</v>
      </c>
      <c r="R123" s="3"/>
      <c r="S123" s="15">
        <v>0.62</v>
      </c>
      <c r="T123" s="3">
        <f t="shared" si="37"/>
        <v>2.6789654625111813E-14</v>
      </c>
      <c r="U123" s="3">
        <f t="shared" si="37"/>
        <v>7.4211276982770455E-14</v>
      </c>
      <c r="V123" s="3">
        <f t="shared" si="37"/>
        <v>1.7201370415018809E-13</v>
      </c>
      <c r="W123" s="3">
        <f t="shared" si="37"/>
        <v>3.5097671458548939E-13</v>
      </c>
      <c r="X123" s="3">
        <f t="shared" si="37"/>
        <v>6.5091309099120753E-13</v>
      </c>
      <c r="Y123" s="3">
        <f t="shared" si="37"/>
        <v>1.1210291517878189E-12</v>
      </c>
      <c r="Z123" s="3">
        <f t="shared" si="37"/>
        <v>1.8201133200822843E-12</v>
      </c>
      <c r="AA123" s="3">
        <f t="shared" si="37"/>
        <v>2.8165945371081317E-12</v>
      </c>
      <c r="AB123" s="3">
        <f t="shared" si="37"/>
        <v>4.1885028159351722E-12</v>
      </c>
      <c r="AC123" s="3">
        <f t="shared" si="40"/>
        <v>6.0233567397566796E-12</v>
      </c>
      <c r="AD123" s="3">
        <f t="shared" si="39"/>
        <v>8.4179969339206192E-12</v>
      </c>
      <c r="AE123" s="3">
        <f t="shared" si="39"/>
        <v>1.1478380123320319E-11</v>
      </c>
      <c r="AF123" s="3">
        <f t="shared" si="39"/>
        <v>1.531934501229684E-11</v>
      </c>
      <c r="AG123" s="3">
        <f t="shared" si="39"/>
        <v>2.0064358642027207E-11</v>
      </c>
      <c r="AH123" s="3">
        <f t="shared" si="39"/>
        <v>2.5845249898046504E-11</v>
      </c>
      <c r="AI123" s="3">
        <f t="shared" si="39"/>
        <v>3.2801935312843144E-11</v>
      </c>
      <c r="AJ123" s="25">
        <f t="shared" si="38"/>
        <v>1.3117176692845949E-10</v>
      </c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</row>
    <row r="124" spans="1:52" x14ac:dyDescent="0.25">
      <c r="A124" s="15">
        <v>0.61</v>
      </c>
      <c r="B124" s="4">
        <f t="shared" si="21"/>
        <v>1721.2049755449409</v>
      </c>
      <c r="C124" s="3">
        <f t="shared" si="22"/>
        <v>1767.4110268253662</v>
      </c>
      <c r="D124" s="3">
        <f t="shared" si="23"/>
        <v>1807.4440877812447</v>
      </c>
      <c r="E124" s="3">
        <f t="shared" si="24"/>
        <v>1842.8545186757894</v>
      </c>
      <c r="F124" s="3">
        <f t="shared" si="25"/>
        <v>1874.6641300724361</v>
      </c>
      <c r="G124" s="3">
        <f t="shared" si="26"/>
        <v>1903.583772558892</v>
      </c>
      <c r="H124" s="3">
        <f t="shared" si="27"/>
        <v>1930.1289097170381</v>
      </c>
      <c r="I124" s="3">
        <f t="shared" si="28"/>
        <v>1954.6858148264573</v>
      </c>
      <c r="J124" s="3">
        <f t="shared" si="29"/>
        <v>1977.5517881331002</v>
      </c>
      <c r="K124" s="3">
        <f t="shared" si="30"/>
        <v>1998.9607770094769</v>
      </c>
      <c r="L124" s="3">
        <f t="shared" si="31"/>
        <v>2019.1003466884733</v>
      </c>
      <c r="M124" s="3">
        <f t="shared" si="32"/>
        <v>2038.1232954706102</v>
      </c>
      <c r="N124" s="3">
        <f t="shared" si="33"/>
        <v>2056.1558288700639</v>
      </c>
      <c r="O124" s="3">
        <f t="shared" si="34"/>
        <v>2073.3034517718024</v>
      </c>
      <c r="P124" s="3">
        <f t="shared" si="35"/>
        <v>2089.655305317714</v>
      </c>
      <c r="Q124" s="3">
        <f t="shared" si="36"/>
        <v>2105.2874181950888</v>
      </c>
      <c r="R124" s="3"/>
      <c r="S124" s="15">
        <v>0.61</v>
      </c>
      <c r="T124" s="3">
        <f t="shared" si="37"/>
        <v>1.7502388944036052E-14</v>
      </c>
      <c r="U124" s="3">
        <f t="shared" si="37"/>
        <v>4.9043734375398131E-14</v>
      </c>
      <c r="V124" s="3">
        <f t="shared" si="37"/>
        <v>1.1475941034481055E-13</v>
      </c>
      <c r="W124" s="3">
        <f t="shared" si="37"/>
        <v>2.3604322447227434E-13</v>
      </c>
      <c r="X124" s="3">
        <f t="shared" si="37"/>
        <v>4.4081582659569698E-13</v>
      </c>
      <c r="Y124" s="3">
        <f t="shared" si="37"/>
        <v>7.6385326404038639E-13</v>
      </c>
      <c r="Z124" s="3">
        <f t="shared" si="37"/>
        <v>1.2469868591041357E-12</v>
      </c>
      <c r="AA124" s="3">
        <f t="shared" si="37"/>
        <v>1.9392032246134428E-12</v>
      </c>
      <c r="AB124" s="3">
        <f t="shared" si="37"/>
        <v>2.8966672758795705E-12</v>
      </c>
      <c r="AC124" s="3">
        <f t="shared" si="40"/>
        <v>4.1826861935074126E-12</v>
      </c>
      <c r="AD124" s="3">
        <f t="shared" si="39"/>
        <v>5.867628390634649E-12</v>
      </c>
      <c r="AE124" s="3">
        <f t="shared" si="39"/>
        <v>8.0288084797935374E-12</v>
      </c>
      <c r="AF124" s="3">
        <f t="shared" si="39"/>
        <v>1.0750346849600323E-11</v>
      </c>
      <c r="AG124" s="3">
        <f t="shared" si="39"/>
        <v>1.4123010603111718E-11</v>
      </c>
      <c r="AH124" s="3">
        <f t="shared" si="39"/>
        <v>1.8244041159413304E-11</v>
      </c>
      <c r="AI124" s="3">
        <f t="shared" si="39"/>
        <v>2.3216972685095261E-11</v>
      </c>
      <c r="AJ124" s="25">
        <f t="shared" si="38"/>
        <v>9.2118369569525959E-11</v>
      </c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</row>
    <row r="125" spans="1:52" x14ac:dyDescent="0.25">
      <c r="A125" s="15">
        <v>0.6</v>
      </c>
      <c r="B125" s="4">
        <f t="shared" si="21"/>
        <v>1701.7054129830624</v>
      </c>
      <c r="C125" s="3">
        <f t="shared" si="22"/>
        <v>1747.3879950657565</v>
      </c>
      <c r="D125" s="3">
        <f t="shared" si="23"/>
        <v>1786.9675207438827</v>
      </c>
      <c r="E125" s="3">
        <f t="shared" si="24"/>
        <v>1821.9767862209542</v>
      </c>
      <c r="F125" s="3">
        <f t="shared" si="25"/>
        <v>1853.4260259498967</v>
      </c>
      <c r="G125" s="3">
        <f t="shared" si="26"/>
        <v>1882.0180372791435</v>
      </c>
      <c r="H125" s="3">
        <f t="shared" si="27"/>
        <v>1908.2624440942532</v>
      </c>
      <c r="I125" s="3">
        <f t="shared" si="28"/>
        <v>1932.5411435777835</v>
      </c>
      <c r="J125" s="3">
        <f t="shared" si="29"/>
        <v>1955.1480678557696</v>
      </c>
      <c r="K125" s="3">
        <f t="shared" si="30"/>
        <v>1976.3145139066764</v>
      </c>
      <c r="L125" s="3">
        <f t="shared" si="31"/>
        <v>1996.2259220334454</v>
      </c>
      <c r="M125" s="3">
        <f t="shared" si="32"/>
        <v>2015.0333594818587</v>
      </c>
      <c r="N125" s="3">
        <f t="shared" si="33"/>
        <v>2032.861601981527</v>
      </c>
      <c r="O125" s="3">
        <f t="shared" si="34"/>
        <v>2049.8149591506462</v>
      </c>
      <c r="P125" s="3">
        <f t="shared" si="35"/>
        <v>2065.9815622494862</v>
      </c>
      <c r="Q125" s="3">
        <f t="shared" si="36"/>
        <v>2081.4365786349508</v>
      </c>
      <c r="R125" s="3"/>
      <c r="S125" s="15">
        <v>0.6</v>
      </c>
      <c r="T125" s="3">
        <f t="shared" si="37"/>
        <v>1.1286693130478161E-14</v>
      </c>
      <c r="U125" s="3">
        <f t="shared" si="37"/>
        <v>3.2002255564444878E-14</v>
      </c>
      <c r="V125" s="3">
        <f t="shared" si="37"/>
        <v>7.5616404372384682E-14</v>
      </c>
      <c r="W125" s="3">
        <f t="shared" si="37"/>
        <v>1.5682243660398308E-13</v>
      </c>
      <c r="X125" s="3">
        <f t="shared" si="37"/>
        <v>2.9497297313251138E-13</v>
      </c>
      <c r="Y125" s="3">
        <f t="shared" si="37"/>
        <v>5.143642954130554E-13</v>
      </c>
      <c r="Z125" s="3">
        <f t="shared" si="37"/>
        <v>8.4442637146528599E-13</v>
      </c>
      <c r="AA125" s="3">
        <f t="shared" si="37"/>
        <v>1.3198379101224981E-12</v>
      </c>
      <c r="AB125" s="3">
        <f t="shared" si="37"/>
        <v>1.9805822331015803E-12</v>
      </c>
      <c r="AC125" s="3">
        <f t="shared" si="40"/>
        <v>2.8719566631581372E-12</v>
      </c>
      <c r="AD125" s="3">
        <f t="shared" si="39"/>
        <v>4.0445455738207038E-12</v>
      </c>
      <c r="AE125" s="3">
        <f t="shared" si="39"/>
        <v>5.5541651878396275E-12</v>
      </c>
      <c r="AF125" s="3">
        <f t="shared" si="39"/>
        <v>7.4617865695011512E-12</v>
      </c>
      <c r="AG125" s="3">
        <f t="shared" si="39"/>
        <v>9.833441951550553E-12</v>
      </c>
      <c r="AH125" s="3">
        <f t="shared" si="39"/>
        <v>1.2740118501947149E-11</v>
      </c>
      <c r="AI125" s="3">
        <f t="shared" si="39"/>
        <v>1.6257642812566913E-11</v>
      </c>
      <c r="AJ125" s="25">
        <f t="shared" si="38"/>
        <v>6.3993568833290461E-11</v>
      </c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</row>
    <row r="126" spans="1:52" x14ac:dyDescent="0.25">
      <c r="A126" s="12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</row>
    <row r="127" spans="1:52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</row>
    <row r="128" spans="1:52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</row>
    <row r="129" spans="1:52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</row>
    <row r="130" spans="1:52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</row>
    <row r="131" spans="1:52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</row>
    <row r="132" spans="1:52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</row>
    <row r="133" spans="1:52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</row>
    <row r="134" spans="1:52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</row>
    <row r="135" spans="1:52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</row>
    <row r="136" spans="1:52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</row>
    <row r="137" spans="1:52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</row>
    <row r="138" spans="1:52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</row>
    <row r="139" spans="1:52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</row>
    <row r="140" spans="1:52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</row>
    <row r="141" spans="1:52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</row>
    <row r="142" spans="1:52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</row>
    <row r="143" spans="1:52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</row>
    <row r="144" spans="1:52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</row>
    <row r="145" spans="1:52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</row>
    <row r="146" spans="1:52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</row>
    <row r="147" spans="1:52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</row>
    <row r="148" spans="1:52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</row>
    <row r="149" spans="1:52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</row>
    <row r="150" spans="1:52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</row>
    <row r="151" spans="1:52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</row>
    <row r="152" spans="1:52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</row>
    <row r="153" spans="1:52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</row>
    <row r="154" spans="1:52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</row>
    <row r="155" spans="1:52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</row>
    <row r="156" spans="1:52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</row>
    <row r="157" spans="1:52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</row>
    <row r="158" spans="1:52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</row>
    <row r="159" spans="1:52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</row>
    <row r="160" spans="1:52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</row>
    <row r="161" spans="1:52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</row>
    <row r="162" spans="1:52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</row>
    <row r="163" spans="1:52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</row>
    <row r="164" spans="1:52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</row>
    <row r="165" spans="1:52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</row>
    <row r="166" spans="1:52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</row>
    <row r="167" spans="1:52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</row>
    <row r="168" spans="1:52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</row>
    <row r="169" spans="1:52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</row>
    <row r="170" spans="1:52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</row>
    <row r="171" spans="1:52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</row>
    <row r="172" spans="1:52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</row>
    <row r="173" spans="1:52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</row>
    <row r="174" spans="1:52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</row>
    <row r="175" spans="1:52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</row>
    <row r="176" spans="1:52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</row>
    <row r="177" spans="1:52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</row>
    <row r="178" spans="1:52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</row>
    <row r="179" spans="1:52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</row>
    <row r="180" spans="1:52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</row>
    <row r="181" spans="1:52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</row>
    <row r="182" spans="1:52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</row>
    <row r="183" spans="1:52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</row>
    <row r="184" spans="1:52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</row>
    <row r="185" spans="1:52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</row>
    <row r="186" spans="1:52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</row>
    <row r="187" spans="1:52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</row>
    <row r="188" spans="1:52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</row>
    <row r="189" spans="1:52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</row>
    <row r="190" spans="1:52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</row>
    <row r="191" spans="1:52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</row>
    <row r="192" spans="1:52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</row>
    <row r="193" spans="1:52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</row>
    <row r="194" spans="1:52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</row>
    <row r="195" spans="1:52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</row>
    <row r="196" spans="1:52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</row>
    <row r="197" spans="1:52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</row>
    <row r="198" spans="1:52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</row>
    <row r="199" spans="1:52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</row>
  </sheetData>
  <mergeCells count="2">
    <mergeCell ref="B82:Q82"/>
    <mergeCell ref="T82:AI82"/>
  </mergeCells>
  <conditionalFormatting sqref="B85:Q125">
    <cfRule type="colorScale" priority="2">
      <colorScale>
        <cfvo type="min"/>
        <cfvo type="max"/>
        <color rgb="FFFCFCFF"/>
        <color rgb="FFF8696B"/>
      </colorScale>
    </cfRule>
  </conditionalFormatting>
  <conditionalFormatting sqref="T85:AI125">
    <cfRule type="colorScale" priority="1">
      <colorScale>
        <cfvo type="min"/>
        <cfvo type="max"/>
        <color rgb="FFFFEF9C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CB037-DC6F-4DAF-B2B0-EB9A655CBE26}">
  <sheetPr codeName="Sheet8"/>
  <dimension ref="A1:AM128"/>
  <sheetViews>
    <sheetView workbookViewId="0">
      <selection activeCell="R18" sqref="R18"/>
    </sheetView>
  </sheetViews>
  <sheetFormatPr defaultRowHeight="15" x14ac:dyDescent="0.25"/>
  <cols>
    <col min="11" max="11" width="9.140625" customWidth="1"/>
  </cols>
  <sheetData>
    <row r="1" spans="1:39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0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20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20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>
        <f>((10^5*(K11*K9)*10^-6))/((8314*293))</f>
        <v>6.5681391066181393E-6</v>
      </c>
      <c r="L6" s="3"/>
      <c r="M6" s="3"/>
      <c r="N6" s="12"/>
      <c r="O6" s="3"/>
      <c r="P6" s="3"/>
      <c r="Q6" s="3"/>
      <c r="R6" s="3"/>
      <c r="S6" s="3"/>
      <c r="T6" s="3"/>
      <c r="U6" s="3"/>
      <c r="V6" s="3"/>
      <c r="W6" s="3"/>
      <c r="X6" s="20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x14ac:dyDescent="0.25">
      <c r="A8" s="3"/>
      <c r="B8" s="3" t="s">
        <v>1</v>
      </c>
      <c r="C8" s="3"/>
      <c r="D8" s="3" t="s">
        <v>7</v>
      </c>
      <c r="E8" s="3">
        <f>Stoichometric!F17</f>
        <v>8</v>
      </c>
      <c r="F8" s="3"/>
      <c r="G8" s="3"/>
      <c r="H8" s="3"/>
      <c r="I8" s="3"/>
      <c r="J8" s="3" t="s">
        <v>29</v>
      </c>
      <c r="K8" s="3">
        <f>Stoichometric!$F$33</f>
        <v>1.17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x14ac:dyDescent="0.25">
      <c r="A9" s="3"/>
      <c r="B9" s="3" t="s">
        <v>2</v>
      </c>
      <c r="C9" s="3"/>
      <c r="D9" s="3" t="s">
        <v>8</v>
      </c>
      <c r="E9" s="3">
        <f>Stoichometric!F18</f>
        <v>9</v>
      </c>
      <c r="F9" s="3"/>
      <c r="G9" s="3"/>
      <c r="H9" s="3"/>
      <c r="I9" s="3"/>
      <c r="J9" s="3" t="s">
        <v>34</v>
      </c>
      <c r="K9" s="23">
        <f>Stoichometric!$F$34</f>
        <v>0.4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x14ac:dyDescent="0.25">
      <c r="A10" s="3"/>
      <c r="B10" s="3" t="s">
        <v>3</v>
      </c>
      <c r="C10" s="3"/>
      <c r="D10" s="3" t="s">
        <v>9</v>
      </c>
      <c r="E10" s="3">
        <f>C13*(1-C12)</f>
        <v>0</v>
      </c>
      <c r="F10" s="3"/>
      <c r="G10" s="3"/>
      <c r="H10" s="3"/>
      <c r="I10" s="3"/>
      <c r="J10" s="3" t="s">
        <v>35</v>
      </c>
      <c r="K10" s="3">
        <f>Stoichometric!$F$35</f>
        <v>40</v>
      </c>
      <c r="L10" s="3" t="s">
        <v>38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x14ac:dyDescent="0.25">
      <c r="A11" s="3"/>
      <c r="B11" s="3" t="s">
        <v>4</v>
      </c>
      <c r="C11" s="3"/>
      <c r="D11" s="3" t="s">
        <v>10</v>
      </c>
      <c r="E11" s="3">
        <f>Stoichometric!F19</f>
        <v>47.023809523809526</v>
      </c>
      <c r="F11" s="3"/>
      <c r="G11" s="3"/>
      <c r="H11" s="3"/>
      <c r="I11" s="3"/>
      <c r="J11" s="3" t="s">
        <v>37</v>
      </c>
      <c r="K11" s="3">
        <f>Stoichometric!$F$36</f>
        <v>400</v>
      </c>
      <c r="L11" s="3" t="s">
        <v>38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x14ac:dyDescent="0.25">
      <c r="A12" s="3"/>
      <c r="B12" s="3" t="s">
        <v>5</v>
      </c>
      <c r="C12" s="3">
        <v>1</v>
      </c>
      <c r="D12" s="3"/>
      <c r="E12" s="3"/>
      <c r="F12" s="3"/>
      <c r="G12" s="3"/>
      <c r="H12" s="3"/>
      <c r="I12" s="3"/>
      <c r="J12" s="3" t="s">
        <v>36</v>
      </c>
      <c r="K12" s="3">
        <f>Stoichometric!$F$37</f>
        <v>1800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x14ac:dyDescent="0.25">
      <c r="A13" s="3"/>
      <c r="B13" s="3" t="s">
        <v>6</v>
      </c>
      <c r="C13" s="3">
        <f>Stoichometric!F16</f>
        <v>12.5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x14ac:dyDescent="0.25">
      <c r="A14" s="3"/>
      <c r="B14" s="3" t="s">
        <v>39</v>
      </c>
      <c r="C14" s="23">
        <v>1.05</v>
      </c>
      <c r="D14" s="23">
        <v>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x14ac:dyDescent="0.25">
      <c r="A15" s="1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</row>
    <row r="17" spans="1:39" ht="18" x14ac:dyDescent="0.35">
      <c r="A17" s="3"/>
      <c r="B17" s="3" t="s">
        <v>0</v>
      </c>
      <c r="C17" s="3"/>
      <c r="D17" s="3"/>
      <c r="E17" s="3"/>
      <c r="F17" s="3"/>
      <c r="G17" s="3"/>
      <c r="H17" s="3"/>
      <c r="I17" s="3"/>
      <c r="J17" s="3" t="s">
        <v>30</v>
      </c>
      <c r="K17" s="3"/>
      <c r="L17" s="3" t="s">
        <v>31</v>
      </c>
      <c r="M17" s="3"/>
      <c r="N17" s="3" t="s">
        <v>32</v>
      </c>
      <c r="O17" s="3"/>
      <c r="P17" s="3" t="s">
        <v>33</v>
      </c>
      <c r="Q17" s="3"/>
      <c r="R17" s="3" t="s">
        <v>0</v>
      </c>
      <c r="S17" s="3" t="s">
        <v>12</v>
      </c>
      <c r="T17" s="3" t="s">
        <v>27</v>
      </c>
      <c r="U17" s="3" t="s">
        <v>28</v>
      </c>
      <c r="V17" s="3" t="s">
        <v>16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</row>
    <row r="18" spans="1:39" x14ac:dyDescent="0.25">
      <c r="A18" s="15">
        <v>1</v>
      </c>
      <c r="B18" s="15">
        <f>Stoichometric!E28</f>
        <v>5065.0000000000009</v>
      </c>
      <c r="C18" s="15">
        <f>$E$8*A18*$C$14</f>
        <v>8.4</v>
      </c>
      <c r="D18" s="15">
        <f>$E$9*A18*$C$14</f>
        <v>9.4500000000000011</v>
      </c>
      <c r="E18" s="15">
        <f>$C$13*(1-A18)*$C$14</f>
        <v>0</v>
      </c>
      <c r="F18" s="15">
        <f>$E$11*$C$14</f>
        <v>49.375000000000007</v>
      </c>
      <c r="G18" s="3">
        <f>(E18*I18)/($K$10*10^-6)</f>
        <v>0</v>
      </c>
      <c r="H18" s="3">
        <f>(F18*I18)/($K$10*10^-6)</f>
        <v>0.134009036524492</v>
      </c>
      <c r="I18" s="3">
        <f t="shared" ref="I18:I58" si="0">$K$6/(A18+12.5*(1+3.76))</f>
        <v>1.0856428275401883E-7</v>
      </c>
      <c r="J18" s="16">
        <f t="shared" ref="J18:J58" si="1" xml:space="preserve"> (((8.6E-19*(S18^6) - 1.037488E-14*(S18^5) + 4.968947595E-11*(S18^4) - 0.0000001201911805397*(S18^3) + 0.000156509548934808*(S18^2) - 0.0482393620326645*(S18) + 5.20845196264969)))</f>
        <v>110.4258665510482</v>
      </c>
      <c r="K18" s="16">
        <f t="shared" ref="K18:K58" si="2">J18*C18</f>
        <v>927.57727902880492</v>
      </c>
      <c r="L18" s="16">
        <f t="shared" ref="L18:L58" si="3" xml:space="preserve"> 6.7E-19*(S18^ 6)- 7.89843E-15*(S18^5) + 3.687984988E-11*(S18^4) - 8.638622855912E-08*(S18^3) + 0.000110740178605573*(S18^2) - 0.031241611607915*(S18) + 3.30066945333761</f>
        <v>89.535755200864187</v>
      </c>
      <c r="M18" s="15">
        <f t="shared" ref="M18:M58" si="4">L18*D18</f>
        <v>846.11288664816664</v>
      </c>
      <c r="N18" s="16">
        <f t="shared" ref="N18:N58" si="5" xml:space="preserve"> 6.5E-19*(S18^6) - 7.82245E-15*(S18^5) + 0.0000000000371204177*(S18^4) - 8.798317617007E-08*(S18^3) + 0.000109823272345614*(S18^2) - 0.0326064446414848*(S18) + 3.57864890028521</f>
        <v>70.91707337897499</v>
      </c>
      <c r="O18" s="15">
        <f t="shared" ref="O18:O58" si="6">N18*E18</f>
        <v>0</v>
      </c>
      <c r="P18" s="16">
        <f t="shared" ref="P18:P58" si="7" xml:space="preserve"> 5.9E-19*(S18^6) - 7.10207E-15*(S18^5) + 3.346089681E-11*(S18^4) - 7.890960163412E-08*(S18^3) + 0.000098599769211504*(S18^2) - 0.028172899155961*(S18) + 3.05378907997741</f>
        <v>66.65943677243817</v>
      </c>
      <c r="Q18" s="15">
        <f t="shared" ref="Q18:Q58" si="8">P18*F18</f>
        <v>3291.3096906391352</v>
      </c>
      <c r="R18" s="15">
        <f t="shared" ref="R18:R58" si="9">K18+M18+O18+Q18</f>
        <v>5064.9998563161062</v>
      </c>
      <c r="S18" s="15">
        <v>2308.4907809004285</v>
      </c>
      <c r="T18" s="17">
        <f t="shared" ref="T18:T58" si="10">(C18+D18+E18+F18)*I18</f>
        <v>7.2982339081389164E-6</v>
      </c>
      <c r="U18" s="3">
        <f>AJ85</f>
        <v>0</v>
      </c>
      <c r="V18" s="18">
        <f>(U18/T18)*10^6</f>
        <v>0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</row>
    <row r="19" spans="1:39" x14ac:dyDescent="0.25">
      <c r="A19" s="15">
        <v>0.99</v>
      </c>
      <c r="B19" s="15">
        <f t="shared" ref="B19:B58" si="11">$B$18*A19</f>
        <v>5014.3500000000013</v>
      </c>
      <c r="C19" s="15">
        <f t="shared" ref="C19:C58" si="12">$E$8*A19*$C$14</f>
        <v>8.3160000000000007</v>
      </c>
      <c r="D19" s="15">
        <f t="shared" ref="D19:D58" si="13">$E$9*A19*$C$14</f>
        <v>9.355500000000001</v>
      </c>
      <c r="E19" s="15">
        <f t="shared" ref="E19:E58" si="14">$C$13*(1-A19)*$C$14</f>
        <v>0.13125000000000012</v>
      </c>
      <c r="F19" s="15">
        <f t="shared" ref="F19:F58" si="15">$E$11*$C$14</f>
        <v>49.375000000000007</v>
      </c>
      <c r="G19" s="3">
        <f t="shared" ref="G19:G58" si="16">(E19*I19)/($K$10*10^-6)</f>
        <v>3.562854429424829E-4</v>
      </c>
      <c r="H19" s="3">
        <f t="shared" ref="H19:H58" si="17">(F19*I19)/($K$10*10^-6)</f>
        <v>0.13403119044026726</v>
      </c>
      <c r="I19" s="3">
        <f t="shared" si="0"/>
        <v>1.0858223023008992E-7</v>
      </c>
      <c r="J19" s="16">
        <f t="shared" si="1"/>
        <v>109.47970042659666</v>
      </c>
      <c r="K19" s="16">
        <f t="shared" si="2"/>
        <v>910.4331887475779</v>
      </c>
      <c r="L19" s="16">
        <f t="shared" si="3"/>
        <v>88.699773029335802</v>
      </c>
      <c r="M19" s="15">
        <f t="shared" si="4"/>
        <v>829.83072657595119</v>
      </c>
      <c r="N19" s="16">
        <f t="shared" si="5"/>
        <v>70.326074968104493</v>
      </c>
      <c r="O19" s="15">
        <f t="shared" si="6"/>
        <v>9.2302973395637231</v>
      </c>
      <c r="P19" s="16">
        <f t="shared" si="7"/>
        <v>66.123658531295789</v>
      </c>
      <c r="Q19" s="15">
        <f t="shared" si="8"/>
        <v>3264.8556399827298</v>
      </c>
      <c r="R19" s="15">
        <f t="shared" si="9"/>
        <v>5014.3498526458225</v>
      </c>
      <c r="S19" s="15">
        <v>2293.4771871025673</v>
      </c>
      <c r="T19" s="17">
        <f t="shared" si="10"/>
        <v>7.2943099168394238E-6</v>
      </c>
      <c r="U19" s="3">
        <f t="shared" ref="U19:U58" si="18">AJ86</f>
        <v>5.9471153383344959E-8</v>
      </c>
      <c r="V19" s="18">
        <f t="shared" ref="V19:V58" si="19">(U19/T19)*10^6</f>
        <v>8153.0883745495439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</row>
    <row r="20" spans="1:39" x14ac:dyDescent="0.25">
      <c r="A20" s="15">
        <v>0.98</v>
      </c>
      <c r="B20" s="15">
        <f t="shared" si="11"/>
        <v>4963.7000000000007</v>
      </c>
      <c r="C20" s="15">
        <f t="shared" si="12"/>
        <v>8.2319999999999993</v>
      </c>
      <c r="D20" s="15">
        <f t="shared" si="13"/>
        <v>9.261000000000001</v>
      </c>
      <c r="E20" s="15">
        <f t="shared" si="14"/>
        <v>0.26250000000000023</v>
      </c>
      <c r="F20" s="15">
        <f t="shared" si="15"/>
        <v>49.375000000000007</v>
      </c>
      <c r="G20" s="3">
        <f t="shared" si="16"/>
        <v>7.1268870514519804E-4</v>
      </c>
      <c r="H20" s="3">
        <f t="shared" si="17"/>
        <v>0.13405335168207289</v>
      </c>
      <c r="I20" s="3">
        <f t="shared" si="0"/>
        <v>1.0860018364117294E-7</v>
      </c>
      <c r="J20" s="16">
        <f t="shared" si="1"/>
        <v>108.53061834599977</v>
      </c>
      <c r="K20" s="16">
        <f t="shared" si="2"/>
        <v>893.42405022426999</v>
      </c>
      <c r="L20" s="16">
        <f t="shared" si="3"/>
        <v>87.862487925054722</v>
      </c>
      <c r="M20" s="15">
        <f t="shared" si="4"/>
        <v>813.69450067393188</v>
      </c>
      <c r="N20" s="16">
        <f t="shared" si="5"/>
        <v>69.733324775976513</v>
      </c>
      <c r="O20" s="15">
        <f t="shared" si="6"/>
        <v>18.304997753693851</v>
      </c>
      <c r="P20" s="16">
        <f t="shared" si="7"/>
        <v>65.585342886066869</v>
      </c>
      <c r="Q20" s="15">
        <f t="shared" si="8"/>
        <v>3238.2763049995519</v>
      </c>
      <c r="R20" s="15">
        <f t="shared" si="9"/>
        <v>4963.6998536514475</v>
      </c>
      <c r="S20" s="15">
        <v>2278.3952256278308</v>
      </c>
      <c r="T20" s="17">
        <f t="shared" si="10"/>
        <v>7.2903846279237614E-6</v>
      </c>
      <c r="U20" s="3">
        <f t="shared" si="18"/>
        <v>7.1361850313513482E-8</v>
      </c>
      <c r="V20" s="18">
        <f t="shared" si="19"/>
        <v>9788.4890791882299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</row>
    <row r="21" spans="1:39" x14ac:dyDescent="0.25">
      <c r="A21" s="15">
        <v>0.97</v>
      </c>
      <c r="B21" s="15">
        <f t="shared" si="11"/>
        <v>4913.0500000000011</v>
      </c>
      <c r="C21" s="15">
        <f t="shared" si="12"/>
        <v>8.1479999999999997</v>
      </c>
      <c r="D21" s="15">
        <f t="shared" si="13"/>
        <v>9.166500000000001</v>
      </c>
      <c r="E21" s="15">
        <f t="shared" si="14"/>
        <v>0.39375000000000038</v>
      </c>
      <c r="F21" s="15">
        <f t="shared" si="15"/>
        <v>49.375000000000007</v>
      </c>
      <c r="G21" s="3">
        <f t="shared" si="16"/>
        <v>1.0692098450599036E-3</v>
      </c>
      <c r="H21" s="3">
        <f t="shared" si="17"/>
        <v>0.13407552025354336</v>
      </c>
      <c r="I21" s="3">
        <f t="shared" si="0"/>
        <v>1.0861814299021233E-7</v>
      </c>
      <c r="J21" s="16">
        <f t="shared" si="1"/>
        <v>107.57858378689163</v>
      </c>
      <c r="K21" s="16">
        <f t="shared" si="2"/>
        <v>876.55030069559291</v>
      </c>
      <c r="L21" s="16">
        <f t="shared" si="3"/>
        <v>87.023877087130955</v>
      </c>
      <c r="M21" s="15">
        <f t="shared" si="4"/>
        <v>797.70436931918596</v>
      </c>
      <c r="N21" s="16">
        <f t="shared" si="5"/>
        <v>69.138810508255617</v>
      </c>
      <c r="O21" s="15">
        <f t="shared" si="6"/>
        <v>27.223406637625676</v>
      </c>
      <c r="P21" s="16">
        <f t="shared" si="7"/>
        <v>65.044491791854995</v>
      </c>
      <c r="Q21" s="15">
        <f t="shared" si="8"/>
        <v>3211.5717822228407</v>
      </c>
      <c r="R21" s="15">
        <f t="shared" si="9"/>
        <v>4913.0498588752453</v>
      </c>
      <c r="S21" s="15">
        <v>2263.2431788804633</v>
      </c>
      <c r="T21" s="17">
        <f t="shared" si="10"/>
        <v>7.286458040748162E-6</v>
      </c>
      <c r="U21" s="3">
        <f t="shared" si="18"/>
        <v>7.3939483592302641E-8</v>
      </c>
      <c r="V21" s="18">
        <f t="shared" si="19"/>
        <v>10147.52067174611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</row>
    <row r="22" spans="1:39" x14ac:dyDescent="0.25">
      <c r="A22" s="15">
        <v>0.96</v>
      </c>
      <c r="B22" s="15">
        <f t="shared" si="11"/>
        <v>4862.4000000000005</v>
      </c>
      <c r="C22" s="15">
        <f t="shared" si="12"/>
        <v>8.0640000000000001</v>
      </c>
      <c r="D22" s="15">
        <f t="shared" si="13"/>
        <v>9.072000000000001</v>
      </c>
      <c r="E22" s="15">
        <f t="shared" si="14"/>
        <v>0.52500000000000047</v>
      </c>
      <c r="F22" s="15">
        <f t="shared" si="15"/>
        <v>49.375000000000007</v>
      </c>
      <c r="G22" s="3">
        <f t="shared" si="16"/>
        <v>1.4258489211770287E-3</v>
      </c>
      <c r="H22" s="3">
        <f t="shared" si="17"/>
        <v>0.13409769615831571</v>
      </c>
      <c r="I22" s="3">
        <f t="shared" si="0"/>
        <v>1.0863610828015447E-7</v>
      </c>
      <c r="J22" s="16">
        <f t="shared" si="1"/>
        <v>106.62356001270227</v>
      </c>
      <c r="K22" s="16">
        <f t="shared" si="2"/>
        <v>859.81238794243109</v>
      </c>
      <c r="L22" s="16">
        <f t="shared" si="3"/>
        <v>86.183918503915422</v>
      </c>
      <c r="M22" s="15">
        <f t="shared" si="4"/>
        <v>781.86050866752078</v>
      </c>
      <c r="N22" s="16">
        <f t="shared" si="5"/>
        <v>68.542519509735641</v>
      </c>
      <c r="O22" s="15">
        <f t="shared" si="6"/>
        <v>35.984822742611243</v>
      </c>
      <c r="P22" s="16">
        <f t="shared" si="7"/>
        <v>64.501106801807083</v>
      </c>
      <c r="Q22" s="15">
        <f t="shared" si="8"/>
        <v>3184.742148339225</v>
      </c>
      <c r="R22" s="15">
        <f t="shared" si="9"/>
        <v>4862.3998676917881</v>
      </c>
      <c r="S22" s="15">
        <v>2248.0193217122942</v>
      </c>
      <c r="T22" s="17">
        <f t="shared" si="10"/>
        <v>7.282530154668437E-6</v>
      </c>
      <c r="U22" s="3">
        <f t="shared" si="18"/>
        <v>7.2009457170979341E-8</v>
      </c>
      <c r="V22" s="18">
        <f t="shared" si="19"/>
        <v>9887.9723999244907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</row>
    <row r="23" spans="1:39" x14ac:dyDescent="0.25">
      <c r="A23" s="15">
        <v>0.95</v>
      </c>
      <c r="B23" s="15">
        <f t="shared" si="11"/>
        <v>4811.7500000000009</v>
      </c>
      <c r="C23" s="15">
        <f t="shared" si="12"/>
        <v>7.9799999999999995</v>
      </c>
      <c r="D23" s="15">
        <f t="shared" si="13"/>
        <v>8.9774999999999991</v>
      </c>
      <c r="E23" s="15">
        <f t="shared" si="14"/>
        <v>0.65625000000000067</v>
      </c>
      <c r="F23" s="15">
        <f t="shared" si="15"/>
        <v>49.375000000000007</v>
      </c>
      <c r="G23" s="3">
        <f t="shared" si="16"/>
        <v>1.7826059920257064E-3</v>
      </c>
      <c r="H23" s="3">
        <f t="shared" si="17"/>
        <v>0.13411987940002923</v>
      </c>
      <c r="I23" s="3">
        <f t="shared" si="0"/>
        <v>1.0865407951394771E-7</v>
      </c>
      <c r="J23" s="16">
        <f t="shared" si="1"/>
        <v>105.66551009392795</v>
      </c>
      <c r="K23" s="16">
        <f t="shared" si="2"/>
        <v>843.21077054954503</v>
      </c>
      <c r="L23" s="16">
        <f t="shared" si="3"/>
        <v>85.342590990479252</v>
      </c>
      <c r="M23" s="15">
        <f t="shared" si="4"/>
        <v>766.16311061702743</v>
      </c>
      <c r="N23" s="16">
        <f t="shared" si="5"/>
        <v>67.94443874750381</v>
      </c>
      <c r="O23" s="15">
        <f t="shared" si="6"/>
        <v>44.588537928049419</v>
      </c>
      <c r="P23" s="16">
        <f t="shared" si="7"/>
        <v>63.955189068750386</v>
      </c>
      <c r="Q23" s="15">
        <f t="shared" si="8"/>
        <v>3157.7874602695506</v>
      </c>
      <c r="R23" s="15">
        <f t="shared" si="9"/>
        <v>4811.7498793641726</v>
      </c>
      <c r="S23" s="15">
        <v>2232.7219239454935</v>
      </c>
      <c r="T23" s="17">
        <f t="shared" si="10"/>
        <v>7.2786009690399652E-6</v>
      </c>
      <c r="U23" s="3">
        <f t="shared" si="18"/>
        <v>6.7690060468789113E-8</v>
      </c>
      <c r="V23" s="18">
        <f t="shared" si="19"/>
        <v>9299.8724283297706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</row>
    <row r="24" spans="1:39" x14ac:dyDescent="0.25">
      <c r="A24" s="15">
        <v>0.94</v>
      </c>
      <c r="B24" s="15">
        <f t="shared" si="11"/>
        <v>4761.1000000000004</v>
      </c>
      <c r="C24" s="15">
        <f t="shared" si="12"/>
        <v>7.8959999999999999</v>
      </c>
      <c r="D24" s="15">
        <f t="shared" si="13"/>
        <v>8.8829999999999991</v>
      </c>
      <c r="E24" s="15">
        <f t="shared" si="14"/>
        <v>0.78750000000000075</v>
      </c>
      <c r="F24" s="15">
        <f t="shared" si="15"/>
        <v>49.375000000000007</v>
      </c>
      <c r="G24" s="3">
        <f t="shared" si="16"/>
        <v>2.1394811161738049E-3</v>
      </c>
      <c r="H24" s="3">
        <f t="shared" si="17"/>
        <v>0.13414206998232575</v>
      </c>
      <c r="I24" s="3">
        <f t="shared" si="0"/>
        <v>1.0867205669454235E-7</v>
      </c>
      <c r="J24" s="16">
        <f t="shared" si="1"/>
        <v>104.7043969315226</v>
      </c>
      <c r="K24" s="16">
        <f t="shared" si="2"/>
        <v>826.74591817130238</v>
      </c>
      <c r="L24" s="16">
        <f t="shared" si="3"/>
        <v>84.499874227176434</v>
      </c>
      <c r="M24" s="15">
        <f t="shared" si="4"/>
        <v>750.61238276000824</v>
      </c>
      <c r="N24" s="16">
        <f t="shared" si="5"/>
        <v>67.344554793558189</v>
      </c>
      <c r="O24" s="15">
        <f t="shared" si="6"/>
        <v>53.033836899927124</v>
      </c>
      <c r="P24" s="16">
        <f t="shared" si="7"/>
        <v>63.406739347124642</v>
      </c>
      <c r="Q24" s="15">
        <f t="shared" si="8"/>
        <v>3130.7077552642795</v>
      </c>
      <c r="R24" s="15">
        <f t="shared" si="9"/>
        <v>4761.0998930955175</v>
      </c>
      <c r="S24" s="4">
        <v>2217.3492530502067</v>
      </c>
      <c r="T24" s="17">
        <f t="shared" si="10"/>
        <v>7.2746704832177067E-6</v>
      </c>
      <c r="U24" s="3">
        <f t="shared" si="18"/>
        <v>6.2142445533413176E-8</v>
      </c>
      <c r="V24" s="18">
        <f t="shared" si="19"/>
        <v>8542.3038303621615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</row>
    <row r="25" spans="1:39" x14ac:dyDescent="0.25">
      <c r="A25" s="15">
        <v>0.93</v>
      </c>
      <c r="B25" s="15">
        <f t="shared" si="11"/>
        <v>4710.4500000000007</v>
      </c>
      <c r="C25" s="15">
        <f t="shared" si="12"/>
        <v>7.8120000000000012</v>
      </c>
      <c r="D25" s="15">
        <f t="shared" si="13"/>
        <v>8.7885000000000009</v>
      </c>
      <c r="E25" s="15">
        <f t="shared" si="14"/>
        <v>0.91874999999999929</v>
      </c>
      <c r="F25" s="15">
        <f t="shared" si="15"/>
        <v>49.375000000000007</v>
      </c>
      <c r="G25" s="3">
        <f t="shared" si="16"/>
        <v>2.4964743522279545E-3</v>
      </c>
      <c r="H25" s="3">
        <f t="shared" si="17"/>
        <v>0.13416426790884939</v>
      </c>
      <c r="I25" s="3">
        <f t="shared" si="0"/>
        <v>1.086900398248906E-7</v>
      </c>
      <c r="J25" s="16">
        <f t="shared" si="1"/>
        <v>103.74018328263006</v>
      </c>
      <c r="K25" s="16">
        <f t="shared" si="2"/>
        <v>810.41831180390614</v>
      </c>
      <c r="L25" s="16">
        <f t="shared" si="3"/>
        <v>83.655748799343272</v>
      </c>
      <c r="M25" s="15">
        <f t="shared" si="4"/>
        <v>735.20854832302837</v>
      </c>
      <c r="N25" s="16">
        <f t="shared" si="5"/>
        <v>66.742853806902744</v>
      </c>
      <c r="O25" s="15">
        <f t="shared" si="6"/>
        <v>61.319996935091851</v>
      </c>
      <c r="P25" s="16">
        <f t="shared" si="7"/>
        <v>62.8557579951989</v>
      </c>
      <c r="Q25" s="15">
        <f t="shared" si="8"/>
        <v>3103.5030510129463</v>
      </c>
      <c r="R25" s="15">
        <f t="shared" si="9"/>
        <v>4710.4499080749729</v>
      </c>
      <c r="S25" s="15">
        <v>2201.8995769895778</v>
      </c>
      <c r="T25" s="17">
        <f t="shared" si="10"/>
        <v>7.2707386965561901E-6</v>
      </c>
      <c r="U25" s="3">
        <f t="shared" si="18"/>
        <v>5.6063617541562339E-8</v>
      </c>
      <c r="V25" s="18">
        <f t="shared" si="19"/>
        <v>7710.8557852748936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</row>
    <row r="26" spans="1:39" x14ac:dyDescent="0.25">
      <c r="A26" s="15">
        <v>0.92</v>
      </c>
      <c r="B26" s="15">
        <f t="shared" si="11"/>
        <v>4659.8000000000011</v>
      </c>
      <c r="C26" s="15">
        <f t="shared" si="12"/>
        <v>7.7280000000000006</v>
      </c>
      <c r="D26" s="15">
        <f t="shared" si="13"/>
        <v>8.6940000000000008</v>
      </c>
      <c r="E26" s="15">
        <f t="shared" si="14"/>
        <v>1.0499999999999996</v>
      </c>
      <c r="F26" s="15">
        <f t="shared" si="15"/>
        <v>49.375000000000007</v>
      </c>
      <c r="G26" s="3">
        <f t="shared" si="16"/>
        <v>2.8535857588335998E-3</v>
      </c>
      <c r="H26" s="3">
        <f t="shared" si="17"/>
        <v>0.13418647318324672</v>
      </c>
      <c r="I26" s="3">
        <f t="shared" si="0"/>
        <v>1.0870802890794669E-7</v>
      </c>
      <c r="J26" s="16">
        <f t="shared" si="1"/>
        <v>102.7728317888821</v>
      </c>
      <c r="K26" s="16">
        <f t="shared" si="2"/>
        <v>794.22844406448098</v>
      </c>
      <c r="L26" s="16">
        <f t="shared" si="3"/>
        <v>82.810196238171017</v>
      </c>
      <c r="M26" s="15">
        <f t="shared" si="4"/>
        <v>719.95184609465889</v>
      </c>
      <c r="N26" s="16">
        <f t="shared" si="5"/>
        <v>66.139321515139017</v>
      </c>
      <c r="O26" s="15">
        <f t="shared" si="6"/>
        <v>69.446287590895935</v>
      </c>
      <c r="P26" s="16">
        <f t="shared" si="7"/>
        <v>62.30224497757299</v>
      </c>
      <c r="Q26" s="15">
        <f t="shared" si="8"/>
        <v>3076.1733457676669</v>
      </c>
      <c r="R26" s="15">
        <f t="shared" si="9"/>
        <v>4659.7999235177031</v>
      </c>
      <c r="S26" s="15">
        <v>2186.3711672445984</v>
      </c>
      <c r="T26" s="17">
        <f t="shared" si="10"/>
        <v>7.2668056084095138E-6</v>
      </c>
      <c r="U26" s="3">
        <f t="shared" si="18"/>
        <v>4.9887912789917173E-8</v>
      </c>
      <c r="V26" s="18">
        <f t="shared" si="19"/>
        <v>6865.1778344234735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</row>
    <row r="27" spans="1:39" x14ac:dyDescent="0.25">
      <c r="A27" s="15">
        <v>0.91</v>
      </c>
      <c r="B27" s="15">
        <f t="shared" si="11"/>
        <v>4609.1500000000005</v>
      </c>
      <c r="C27" s="15">
        <f t="shared" si="12"/>
        <v>7.644000000000001</v>
      </c>
      <c r="D27" s="15">
        <f t="shared" si="13"/>
        <v>8.599499999999999</v>
      </c>
      <c r="E27" s="15">
        <f t="shared" si="14"/>
        <v>1.1812499999999997</v>
      </c>
      <c r="F27" s="15">
        <f t="shared" si="15"/>
        <v>49.375000000000007</v>
      </c>
      <c r="G27" s="3">
        <f t="shared" si="16"/>
        <v>3.210815394675002E-3</v>
      </c>
      <c r="H27" s="3">
        <f t="shared" si="17"/>
        <v>0.13420868580916681</v>
      </c>
      <c r="I27" s="3">
        <f t="shared" si="0"/>
        <v>1.0872602394666677E-7</v>
      </c>
      <c r="J27" s="16">
        <f t="shared" si="1"/>
        <v>101.80230500751385</v>
      </c>
      <c r="K27" s="16">
        <f t="shared" si="2"/>
        <v>778.17681947743597</v>
      </c>
      <c r="L27" s="16">
        <f t="shared" si="3"/>
        <v>81.9631990627786</v>
      </c>
      <c r="M27" s="15">
        <f t="shared" si="4"/>
        <v>704.84253034036453</v>
      </c>
      <c r="N27" s="16">
        <f t="shared" si="5"/>
        <v>65.53394319560023</v>
      </c>
      <c r="O27" s="15">
        <f t="shared" si="6"/>
        <v>77.411970399802755</v>
      </c>
      <c r="P27" s="16">
        <f t="shared" si="7"/>
        <v>61.746199867978582</v>
      </c>
      <c r="Q27" s="15">
        <f t="shared" si="8"/>
        <v>3048.7186184814427</v>
      </c>
      <c r="R27" s="15">
        <f t="shared" si="9"/>
        <v>4609.1499386990463</v>
      </c>
      <c r="S27" s="15">
        <v>2170.7623020309347</v>
      </c>
      <c r="T27" s="17">
        <f t="shared" si="10"/>
        <v>7.2628712181313536E-6</v>
      </c>
      <c r="U27" s="3">
        <f t="shared" si="18"/>
        <v>4.3887324121923019E-8</v>
      </c>
      <c r="V27" s="18">
        <f t="shared" si="19"/>
        <v>6042.6961739815451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</row>
    <row r="28" spans="1:39" x14ac:dyDescent="0.25">
      <c r="A28" s="15">
        <v>0.9</v>
      </c>
      <c r="B28" s="15">
        <f t="shared" si="11"/>
        <v>4558.5000000000009</v>
      </c>
      <c r="C28" s="15">
        <f t="shared" si="12"/>
        <v>7.5600000000000005</v>
      </c>
      <c r="D28" s="15">
        <f t="shared" si="13"/>
        <v>8.5050000000000008</v>
      </c>
      <c r="E28" s="15">
        <f t="shared" si="14"/>
        <v>1.3124999999999998</v>
      </c>
      <c r="F28" s="15">
        <f t="shared" si="15"/>
        <v>49.375000000000007</v>
      </c>
      <c r="G28" s="3">
        <f t="shared" si="16"/>
        <v>3.5681633184752931E-3</v>
      </c>
      <c r="H28" s="3">
        <f t="shared" si="17"/>
        <v>0.13423090579026106</v>
      </c>
      <c r="I28" s="3">
        <f t="shared" si="0"/>
        <v>1.0874402494400893E-7</v>
      </c>
      <c r="J28" s="16">
        <f t="shared" si="1"/>
        <v>100.82856544553627</v>
      </c>
      <c r="K28" s="16">
        <f t="shared" si="2"/>
        <v>762.26395476825428</v>
      </c>
      <c r="L28" s="16">
        <f t="shared" si="3"/>
        <v>81.114740823494841</v>
      </c>
      <c r="M28" s="15">
        <f t="shared" si="4"/>
        <v>689.88087070382369</v>
      </c>
      <c r="N28" s="16">
        <f t="shared" si="5"/>
        <v>64.926703656073016</v>
      </c>
      <c r="O28" s="15">
        <f t="shared" si="6"/>
        <v>85.216298548595816</v>
      </c>
      <c r="P28" s="16">
        <f t="shared" si="7"/>
        <v>61.187621852389618</v>
      </c>
      <c r="Q28" s="15">
        <f t="shared" si="8"/>
        <v>3021.138828961738</v>
      </c>
      <c r="R28" s="15">
        <f t="shared" si="9"/>
        <v>4558.4999529824117</v>
      </c>
      <c r="S28" s="15">
        <v>2155.0712697196454</v>
      </c>
      <c r="T28" s="17">
        <f t="shared" si="10"/>
        <v>7.2589355250749574E-6</v>
      </c>
      <c r="U28" s="3">
        <f t="shared" si="18"/>
        <v>3.82281294878819E-8</v>
      </c>
      <c r="V28" s="18">
        <f t="shared" si="19"/>
        <v>5266.3547369760045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</row>
    <row r="29" spans="1:39" x14ac:dyDescent="0.25">
      <c r="A29" s="15">
        <v>0.89</v>
      </c>
      <c r="B29" s="15">
        <f t="shared" si="11"/>
        <v>4507.8500000000013</v>
      </c>
      <c r="C29" s="15">
        <f t="shared" si="12"/>
        <v>7.4760000000000009</v>
      </c>
      <c r="D29" s="15">
        <f t="shared" si="13"/>
        <v>8.4105000000000008</v>
      </c>
      <c r="E29" s="15">
        <f t="shared" si="14"/>
        <v>1.4437499999999999</v>
      </c>
      <c r="F29" s="15">
        <f t="shared" si="15"/>
        <v>49.375000000000007</v>
      </c>
      <c r="G29" s="3">
        <f t="shared" si="16"/>
        <v>3.9256295889964973E-3</v>
      </c>
      <c r="H29" s="3">
        <f t="shared" si="17"/>
        <v>0.13425313313018325</v>
      </c>
      <c r="I29" s="3">
        <f t="shared" si="0"/>
        <v>1.0876203190293326E-7</v>
      </c>
      <c r="J29" s="16">
        <f t="shared" si="1"/>
        <v>99.851575597225732</v>
      </c>
      <c r="K29" s="16">
        <f t="shared" si="2"/>
        <v>746.49037916485963</v>
      </c>
      <c r="L29" s="16">
        <f t="shared" si="3"/>
        <v>80.264806146331949</v>
      </c>
      <c r="M29" s="15">
        <f t="shared" si="4"/>
        <v>675.06715209372487</v>
      </c>
      <c r="N29" s="16">
        <f t="shared" si="5"/>
        <v>64.317587215163528</v>
      </c>
      <c r="O29" s="15">
        <f t="shared" si="6"/>
        <v>92.858516541892328</v>
      </c>
      <c r="P29" s="16">
        <f t="shared" si="7"/>
        <v>60.626509732463546</v>
      </c>
      <c r="Q29" s="15">
        <f t="shared" si="8"/>
        <v>2993.4339180403881</v>
      </c>
      <c r="R29" s="15">
        <f t="shared" si="9"/>
        <v>4507.8499658408655</v>
      </c>
      <c r="S29" s="15">
        <v>2139.2963724727811</v>
      </c>
      <c r="T29" s="17">
        <f t="shared" si="10"/>
        <v>7.2549985285931396E-6</v>
      </c>
      <c r="U29" s="3">
        <f t="shared" si="18"/>
        <v>3.3005678514203329E-8</v>
      </c>
      <c r="V29" s="18">
        <f t="shared" si="19"/>
        <v>4549.3708074677807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</row>
    <row r="30" spans="1:39" x14ac:dyDescent="0.25">
      <c r="A30" s="15">
        <v>0.88</v>
      </c>
      <c r="B30" s="15">
        <f t="shared" si="11"/>
        <v>4457.2000000000007</v>
      </c>
      <c r="C30" s="15">
        <f t="shared" si="12"/>
        <v>7.3920000000000003</v>
      </c>
      <c r="D30" s="15">
        <f t="shared" si="13"/>
        <v>8.3160000000000007</v>
      </c>
      <c r="E30" s="15">
        <f t="shared" si="14"/>
        <v>1.5750000000000002</v>
      </c>
      <c r="F30" s="15">
        <f t="shared" si="15"/>
        <v>49.375000000000007</v>
      </c>
      <c r="G30" s="3">
        <f t="shared" si="16"/>
        <v>4.2832142650395706E-3</v>
      </c>
      <c r="H30" s="3">
        <f t="shared" si="17"/>
        <v>0.13427536783258973</v>
      </c>
      <c r="I30" s="3">
        <f t="shared" si="0"/>
        <v>1.0878004482640178E-7</v>
      </c>
      <c r="J30" s="16">
        <f t="shared" si="1"/>
        <v>98.871297985186942</v>
      </c>
      <c r="K30" s="16">
        <f t="shared" si="2"/>
        <v>730.85663470650195</v>
      </c>
      <c r="L30" s="16">
        <f t="shared" si="3"/>
        <v>79.413380778618546</v>
      </c>
      <c r="M30" s="15">
        <f t="shared" si="4"/>
        <v>660.40167455499193</v>
      </c>
      <c r="N30" s="16">
        <f t="shared" si="5"/>
        <v>63.706577682385038</v>
      </c>
      <c r="O30" s="15">
        <f t="shared" si="6"/>
        <v>100.33785984975644</v>
      </c>
      <c r="P30" s="16">
        <f t="shared" si="7"/>
        <v>60.062861929338887</v>
      </c>
      <c r="Q30" s="15">
        <f t="shared" si="8"/>
        <v>2965.6038077611079</v>
      </c>
      <c r="R30" s="15">
        <f t="shared" si="9"/>
        <v>4457.1999768723581</v>
      </c>
      <c r="S30" s="15">
        <v>2123.4359301044383</v>
      </c>
      <c r="T30" s="17">
        <f t="shared" si="10"/>
        <v>7.251060228038291E-6</v>
      </c>
      <c r="U30" s="3">
        <f t="shared" si="18"/>
        <v>2.8267052996862403E-8</v>
      </c>
      <c r="V30" s="18">
        <f t="shared" si="19"/>
        <v>3898.3337757366548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</row>
    <row r="31" spans="1:39" x14ac:dyDescent="0.25">
      <c r="A31" s="15">
        <v>0.87</v>
      </c>
      <c r="B31" s="15">
        <f t="shared" si="11"/>
        <v>4406.5500000000011</v>
      </c>
      <c r="C31" s="15">
        <f t="shared" si="12"/>
        <v>7.3079999999999998</v>
      </c>
      <c r="D31" s="15">
        <f t="shared" si="13"/>
        <v>8.2215000000000007</v>
      </c>
      <c r="E31" s="15">
        <f t="shared" si="14"/>
        <v>1.70625</v>
      </c>
      <c r="F31" s="15">
        <f t="shared" si="15"/>
        <v>49.375000000000007</v>
      </c>
      <c r="G31" s="3">
        <f t="shared" si="16"/>
        <v>4.6409174054444268E-3</v>
      </c>
      <c r="H31" s="3">
        <f t="shared" si="17"/>
        <v>0.13429760990113912</v>
      </c>
      <c r="I31" s="3">
        <f t="shared" si="0"/>
        <v>1.087980637173785E-7</v>
      </c>
      <c r="J31" s="16">
        <f t="shared" si="1"/>
        <v>97.887695205263697</v>
      </c>
      <c r="K31" s="16">
        <f t="shared" si="2"/>
        <v>715.36327656006711</v>
      </c>
      <c r="L31" s="16">
        <f t="shared" si="3"/>
        <v>78.560451635738289</v>
      </c>
      <c r="M31" s="15">
        <f t="shared" si="4"/>
        <v>645.88475312322237</v>
      </c>
      <c r="N31" s="16">
        <f t="shared" si="5"/>
        <v>63.093658338055654</v>
      </c>
      <c r="O31" s="15">
        <f t="shared" si="6"/>
        <v>107.65355453930746</v>
      </c>
      <c r="P31" s="16">
        <f t="shared" si="7"/>
        <v>59.496676487828601</v>
      </c>
      <c r="Q31" s="15">
        <f t="shared" si="8"/>
        <v>2937.6484015865376</v>
      </c>
      <c r="R31" s="15">
        <f t="shared" si="9"/>
        <v>4406.5499858091343</v>
      </c>
      <c r="S31" s="15">
        <v>2107.4882841766707</v>
      </c>
      <c r="T31" s="17">
        <f t="shared" si="10"/>
        <v>7.2471206227623704E-6</v>
      </c>
      <c r="U31" s="3">
        <f t="shared" si="18"/>
        <v>2.4026444073174894E-8</v>
      </c>
      <c r="V31" s="18">
        <f t="shared" si="19"/>
        <v>3315.3089790875842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</row>
    <row r="32" spans="1:39" x14ac:dyDescent="0.25">
      <c r="A32" s="15">
        <v>0.86</v>
      </c>
      <c r="B32" s="15">
        <f t="shared" si="11"/>
        <v>4355.9000000000005</v>
      </c>
      <c r="C32" s="15">
        <f t="shared" si="12"/>
        <v>7.2240000000000002</v>
      </c>
      <c r="D32" s="15">
        <f t="shared" si="13"/>
        <v>8.1270000000000007</v>
      </c>
      <c r="E32" s="15">
        <f t="shared" si="14"/>
        <v>1.8375000000000004</v>
      </c>
      <c r="F32" s="15">
        <f t="shared" si="15"/>
        <v>49.375000000000007</v>
      </c>
      <c r="G32" s="3">
        <f t="shared" si="16"/>
        <v>4.9987390690899745E-3</v>
      </c>
      <c r="H32" s="3">
        <f t="shared" si="17"/>
        <v>0.13431985933949253</v>
      </c>
      <c r="I32" s="3">
        <f t="shared" si="0"/>
        <v>1.0881608857882935E-7</v>
      </c>
      <c r="J32" s="16">
        <f t="shared" si="1"/>
        <v>96.900729975547762</v>
      </c>
      <c r="K32" s="16">
        <f t="shared" si="2"/>
        <v>700.01087334335705</v>
      </c>
      <c r="L32" s="16">
        <f t="shared" si="3"/>
        <v>77.706006848876953</v>
      </c>
      <c r="M32" s="15">
        <f t="shared" si="4"/>
        <v>631.51671766082302</v>
      </c>
      <c r="N32" s="16">
        <f t="shared" si="5"/>
        <v>62.478811913100735</v>
      </c>
      <c r="O32" s="15">
        <f t="shared" si="6"/>
        <v>114.80481689032263</v>
      </c>
      <c r="P32" s="16">
        <f t="shared" si="7"/>
        <v>58.927951081038891</v>
      </c>
      <c r="Q32" s="15">
        <f t="shared" si="8"/>
        <v>2909.5675846262957</v>
      </c>
      <c r="R32" s="15">
        <f t="shared" si="9"/>
        <v>4355.8999925207982</v>
      </c>
      <c r="S32" s="15">
        <v>2091.4518023381934</v>
      </c>
      <c r="T32" s="17">
        <f t="shared" si="10"/>
        <v>7.243179712116908E-6</v>
      </c>
      <c r="U32" s="3">
        <f t="shared" si="18"/>
        <v>2.0275882843090523E-8</v>
      </c>
      <c r="V32" s="18">
        <f t="shared" si="19"/>
        <v>2799.3068857827152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</row>
    <row r="33" spans="1:39" x14ac:dyDescent="0.25">
      <c r="A33" s="15">
        <v>0.85</v>
      </c>
      <c r="B33" s="15">
        <f t="shared" si="11"/>
        <v>4305.2500000000009</v>
      </c>
      <c r="C33" s="15">
        <f t="shared" si="12"/>
        <v>7.14</v>
      </c>
      <c r="D33" s="15">
        <f t="shared" si="13"/>
        <v>8.0325000000000006</v>
      </c>
      <c r="E33" s="15">
        <f t="shared" si="14"/>
        <v>1.9687500000000002</v>
      </c>
      <c r="F33" s="15">
        <f t="shared" si="15"/>
        <v>49.375000000000007</v>
      </c>
      <c r="G33" s="3">
        <f t="shared" si="16"/>
        <v>5.3566793148941442E-3</v>
      </c>
      <c r="H33" s="3">
        <f t="shared" si="17"/>
        <v>0.13434211615131347</v>
      </c>
      <c r="I33" s="3">
        <f t="shared" si="0"/>
        <v>1.0883411941372227E-7</v>
      </c>
      <c r="J33" s="16">
        <f t="shared" si="1"/>
        <v>95.910365189773543</v>
      </c>
      <c r="K33" s="16">
        <f t="shared" si="2"/>
        <v>684.80000745498307</v>
      </c>
      <c r="L33" s="16">
        <f t="shared" si="3"/>
        <v>76.850035813678289</v>
      </c>
      <c r="M33" s="15">
        <f t="shared" si="4"/>
        <v>617.29791267337089</v>
      </c>
      <c r="N33" s="16">
        <f t="shared" si="5"/>
        <v>61.862020568894017</v>
      </c>
      <c r="O33" s="15">
        <f t="shared" si="6"/>
        <v>121.79085299501011</v>
      </c>
      <c r="P33" s="16">
        <f t="shared" si="7"/>
        <v>58.356683015471297</v>
      </c>
      <c r="Q33" s="15">
        <f t="shared" si="8"/>
        <v>2881.3612238888959</v>
      </c>
      <c r="R33" s="15">
        <f t="shared" si="9"/>
        <v>4305.2499970122599</v>
      </c>
      <c r="S33" s="15">
        <v>2075.3248829127047</v>
      </c>
      <c r="T33" s="17">
        <f t="shared" si="10"/>
        <v>7.2392374954530053E-6</v>
      </c>
      <c r="U33" s="3">
        <f t="shared" si="18"/>
        <v>1.6992865117202422E-8</v>
      </c>
      <c r="V33" s="18">
        <f t="shared" si="19"/>
        <v>2347.3280339090561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</row>
    <row r="34" spans="1:39" x14ac:dyDescent="0.25">
      <c r="A34" s="15">
        <v>0.84</v>
      </c>
      <c r="B34" s="15">
        <f t="shared" si="11"/>
        <v>4254.6000000000004</v>
      </c>
      <c r="C34" s="15">
        <f t="shared" si="12"/>
        <v>7.056</v>
      </c>
      <c r="D34" s="15">
        <f t="shared" si="13"/>
        <v>7.9379999999999997</v>
      </c>
      <c r="E34" s="15">
        <f t="shared" si="14"/>
        <v>2.1000000000000005</v>
      </c>
      <c r="F34" s="15">
        <f t="shared" si="15"/>
        <v>49.375000000000007</v>
      </c>
      <c r="G34" s="3">
        <f t="shared" si="16"/>
        <v>5.714738201813928E-3</v>
      </c>
      <c r="H34" s="3">
        <f t="shared" si="17"/>
        <v>0.13436438034026793</v>
      </c>
      <c r="I34" s="3">
        <f t="shared" si="0"/>
        <v>1.0885215622502716E-7</v>
      </c>
      <c r="J34" s="16">
        <f t="shared" si="1"/>
        <v>94.916563975374856</v>
      </c>
      <c r="K34" s="16">
        <f t="shared" si="2"/>
        <v>669.73127541024496</v>
      </c>
      <c r="L34" s="16">
        <f t="shared" si="3"/>
        <v>75.992529239673075</v>
      </c>
      <c r="M34" s="15">
        <f t="shared" si="4"/>
        <v>603.22869710452483</v>
      </c>
      <c r="N34" s="16">
        <f t="shared" si="5"/>
        <v>61.243265877280813</v>
      </c>
      <c r="O34" s="15">
        <f t="shared" si="6"/>
        <v>128.61085834228973</v>
      </c>
      <c r="P34" s="16">
        <f t="shared" si="7"/>
        <v>57.782869236668311</v>
      </c>
      <c r="Q34" s="15">
        <f t="shared" si="8"/>
        <v>2853.0291685604984</v>
      </c>
      <c r="R34" s="15">
        <f t="shared" si="9"/>
        <v>4254.5999994175581</v>
      </c>
      <c r="S34" s="15">
        <v>2059.1059597417129</v>
      </c>
      <c r="T34" s="17">
        <f t="shared" si="10"/>
        <v>7.2352939721213313E-6</v>
      </c>
      <c r="U34" s="3">
        <f t="shared" si="18"/>
        <v>1.4145823946881687E-8</v>
      </c>
      <c r="V34" s="18">
        <f t="shared" si="19"/>
        <v>1955.1139181611222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</row>
    <row r="35" spans="1:39" x14ac:dyDescent="0.25">
      <c r="A35" s="15">
        <v>0.83</v>
      </c>
      <c r="B35" s="15">
        <f t="shared" si="11"/>
        <v>4203.9500000000007</v>
      </c>
      <c r="C35" s="15">
        <f t="shared" si="12"/>
        <v>6.9719999999999995</v>
      </c>
      <c r="D35" s="15">
        <f t="shared" si="13"/>
        <v>7.8434999999999997</v>
      </c>
      <c r="E35" s="15">
        <f t="shared" si="14"/>
        <v>2.2312500000000006</v>
      </c>
      <c r="F35" s="15">
        <f t="shared" si="15"/>
        <v>49.375000000000007</v>
      </c>
      <c r="G35" s="3">
        <f t="shared" si="16"/>
        <v>6.0729157888454038E-3</v>
      </c>
      <c r="H35" s="3">
        <f t="shared" si="17"/>
        <v>0.13438665191002433</v>
      </c>
      <c r="I35" s="3">
        <f t="shared" si="0"/>
        <v>1.0887019901571589E-7</v>
      </c>
      <c r="J35" s="16">
        <f t="shared" si="1"/>
        <v>93.919289756224074</v>
      </c>
      <c r="K35" s="16">
        <f t="shared" si="2"/>
        <v>654.8052881803942</v>
      </c>
      <c r="L35" s="16">
        <f t="shared" si="3"/>
        <v>75.133479200098634</v>
      </c>
      <c r="M35" s="15">
        <f t="shared" si="4"/>
        <v>589.30944410597363</v>
      </c>
      <c r="N35" s="16">
        <f t="shared" si="5"/>
        <v>60.622528800800261</v>
      </c>
      <c r="O35" s="15">
        <f t="shared" si="6"/>
        <v>135.26401738678561</v>
      </c>
      <c r="P35" s="16">
        <f t="shared" si="7"/>
        <v>57.20650633532648</v>
      </c>
      <c r="Q35" s="15">
        <f t="shared" si="8"/>
        <v>2824.5712503067452</v>
      </c>
      <c r="R35" s="15">
        <f t="shared" si="9"/>
        <v>4203.9499999798991</v>
      </c>
      <c r="S35" s="15">
        <v>2042.7935072803659</v>
      </c>
      <c r="T35" s="17">
        <f t="shared" si="10"/>
        <v>7.2313491414721277E-6</v>
      </c>
      <c r="U35" s="3">
        <f t="shared" si="18"/>
        <v>1.1698069085627476E-8</v>
      </c>
      <c r="V35" s="18">
        <f t="shared" si="19"/>
        <v>1617.6883257563238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</row>
    <row r="36" spans="1:39" x14ac:dyDescent="0.25">
      <c r="A36" s="15">
        <v>0.82</v>
      </c>
      <c r="B36" s="15">
        <f t="shared" si="11"/>
        <v>4153.3</v>
      </c>
      <c r="C36" s="15">
        <f t="shared" si="12"/>
        <v>6.8879999999999999</v>
      </c>
      <c r="D36" s="15">
        <f t="shared" si="13"/>
        <v>7.7490000000000006</v>
      </c>
      <c r="E36" s="15">
        <f t="shared" si="14"/>
        <v>2.3625000000000007</v>
      </c>
      <c r="F36" s="15">
        <f t="shared" si="15"/>
        <v>49.375000000000007</v>
      </c>
      <c r="G36" s="3">
        <f t="shared" si="16"/>
        <v>6.4312121350237729E-3</v>
      </c>
      <c r="H36" s="3">
        <f t="shared" si="17"/>
        <v>0.13440893086425346</v>
      </c>
      <c r="I36" s="3">
        <f t="shared" si="0"/>
        <v>1.0888824778876225E-7</v>
      </c>
      <c r="J36" s="16">
        <f t="shared" si="1"/>
        <v>92.918506321033547</v>
      </c>
      <c r="K36" s="16">
        <f t="shared" si="2"/>
        <v>640.02267153927903</v>
      </c>
      <c r="L36" s="16">
        <f t="shared" si="3"/>
        <v>74.272879182516476</v>
      </c>
      <c r="M36" s="15">
        <f t="shared" si="4"/>
        <v>575.54054078532022</v>
      </c>
      <c r="N36" s="16">
        <f t="shared" si="5"/>
        <v>59.999789673738199</v>
      </c>
      <c r="O36" s="15">
        <f t="shared" si="6"/>
        <v>141.74950310420652</v>
      </c>
      <c r="P36" s="16">
        <f t="shared" si="7"/>
        <v>56.627590554365064</v>
      </c>
      <c r="Q36" s="15">
        <f t="shared" si="8"/>
        <v>2795.9872836217755</v>
      </c>
      <c r="R36" s="15">
        <f t="shared" si="9"/>
        <v>4153.2999990505814</v>
      </c>
      <c r="S36" s="15">
        <v>2026.3860459579153</v>
      </c>
      <c r="T36" s="17">
        <f t="shared" si="10"/>
        <v>7.2274030028552019E-6</v>
      </c>
      <c r="U36" s="3">
        <f t="shared" si="18"/>
        <v>9.6106116589317063E-9</v>
      </c>
      <c r="V36" s="18">
        <f t="shared" si="19"/>
        <v>1329.7461972350252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</row>
    <row r="37" spans="1:39" x14ac:dyDescent="0.25">
      <c r="A37" s="15">
        <v>0.81</v>
      </c>
      <c r="B37" s="15">
        <f t="shared" si="11"/>
        <v>4102.6500000000015</v>
      </c>
      <c r="C37" s="15">
        <f t="shared" si="12"/>
        <v>6.8040000000000012</v>
      </c>
      <c r="D37" s="15">
        <f t="shared" si="13"/>
        <v>7.6545000000000014</v>
      </c>
      <c r="E37" s="15">
        <f t="shared" si="14"/>
        <v>2.493749999999999</v>
      </c>
      <c r="F37" s="15">
        <f t="shared" si="15"/>
        <v>49.375000000000007</v>
      </c>
      <c r="G37" s="3">
        <f t="shared" si="16"/>
        <v>6.7896272994233866E-3</v>
      </c>
      <c r="H37" s="3">
        <f t="shared" si="17"/>
        <v>0.13443121720662854</v>
      </c>
      <c r="I37" s="3">
        <f t="shared" si="0"/>
        <v>1.0890630254714208E-7</v>
      </c>
      <c r="J37" s="16">
        <f t="shared" si="1"/>
        <v>91.914177896423624</v>
      </c>
      <c r="K37" s="16">
        <f t="shared" si="2"/>
        <v>625.38406640726646</v>
      </c>
      <c r="L37" s="16">
        <f t="shared" si="3"/>
        <v>73.410724138914546</v>
      </c>
      <c r="M37" s="15">
        <f t="shared" si="4"/>
        <v>561.9223879213215</v>
      </c>
      <c r="N37" s="16">
        <f t="shared" si="5"/>
        <v>59.375028183453757</v>
      </c>
      <c r="O37" s="15">
        <f t="shared" si="6"/>
        <v>148.06647653248774</v>
      </c>
      <c r="P37" s="16">
        <f t="shared" si="7"/>
        <v>56.046117796314249</v>
      </c>
      <c r="Q37" s="15">
        <f t="shared" si="8"/>
        <v>2767.2770661930163</v>
      </c>
      <c r="R37" s="15">
        <f t="shared" si="9"/>
        <v>4102.6499970540917</v>
      </c>
      <c r="S37" s="15">
        <v>2009.8821477793661</v>
      </c>
      <c r="T37" s="17">
        <f t="shared" si="10"/>
        <v>7.2234555556199301E-6</v>
      </c>
      <c r="U37" s="3">
        <f t="shared" si="18"/>
        <v>7.8441661277616163E-9</v>
      </c>
      <c r="V37" s="18">
        <f t="shared" si="19"/>
        <v>1085.9298665800977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</row>
    <row r="38" spans="1:39" x14ac:dyDescent="0.25">
      <c r="A38" s="15">
        <v>0.8</v>
      </c>
      <c r="B38" s="15">
        <f t="shared" si="11"/>
        <v>4052.0000000000009</v>
      </c>
      <c r="C38" s="15">
        <f t="shared" si="12"/>
        <v>6.7200000000000006</v>
      </c>
      <c r="D38" s="15">
        <f t="shared" si="13"/>
        <v>7.5600000000000005</v>
      </c>
      <c r="E38" s="15">
        <f t="shared" si="14"/>
        <v>2.6249999999999996</v>
      </c>
      <c r="F38" s="15">
        <f t="shared" si="15"/>
        <v>49.375000000000007</v>
      </c>
      <c r="G38" s="3">
        <f t="shared" si="16"/>
        <v>7.1481613411578E-3</v>
      </c>
      <c r="H38" s="3">
        <f t="shared" si="17"/>
        <v>0.13445351094082533</v>
      </c>
      <c r="I38" s="3">
        <f t="shared" si="0"/>
        <v>1.0892436329383316E-7</v>
      </c>
      <c r="J38" s="16">
        <f t="shared" si="1"/>
        <v>90.906269226059393</v>
      </c>
      <c r="K38" s="16">
        <f t="shared" si="2"/>
        <v>610.8901291991192</v>
      </c>
      <c r="L38" s="16">
        <f t="shared" si="3"/>
        <v>72.547010536011683</v>
      </c>
      <c r="M38" s="15">
        <f t="shared" si="4"/>
        <v>548.45539965224839</v>
      </c>
      <c r="N38" s="16">
        <f t="shared" si="5"/>
        <v>58.748223352945892</v>
      </c>
      <c r="O38" s="15">
        <f t="shared" si="6"/>
        <v>154.21408630148295</v>
      </c>
      <c r="P38" s="16">
        <f t="shared" si="7"/>
        <v>55.462083631789319</v>
      </c>
      <c r="Q38" s="15">
        <f t="shared" si="8"/>
        <v>2738.4403793195979</v>
      </c>
      <c r="R38" s="15">
        <f t="shared" si="9"/>
        <v>4051.9999944724486</v>
      </c>
      <c r="S38" s="15">
        <v>1993.2804421807089</v>
      </c>
      <c r="T38" s="17">
        <f t="shared" si="10"/>
        <v>7.2195067991152616E-6</v>
      </c>
      <c r="U38" s="3">
        <f t="shared" si="18"/>
        <v>6.3605392031144551E-9</v>
      </c>
      <c r="V38" s="18">
        <f t="shared" si="19"/>
        <v>881.02129135662403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</row>
    <row r="39" spans="1:39" x14ac:dyDescent="0.25">
      <c r="A39" s="15">
        <v>0.79</v>
      </c>
      <c r="B39" s="15">
        <f t="shared" si="11"/>
        <v>4001.3500000000008</v>
      </c>
      <c r="C39" s="15">
        <f t="shared" si="12"/>
        <v>6.636000000000001</v>
      </c>
      <c r="D39" s="15">
        <f t="shared" si="13"/>
        <v>7.4655000000000005</v>
      </c>
      <c r="E39" s="15">
        <f t="shared" si="14"/>
        <v>2.7562499999999996</v>
      </c>
      <c r="F39" s="15">
        <f t="shared" si="15"/>
        <v>49.375000000000007</v>
      </c>
      <c r="G39" s="3">
        <f t="shared" si="16"/>
        <v>7.5068143193797671E-3</v>
      </c>
      <c r="H39" s="3">
        <f t="shared" si="17"/>
        <v>0.13447581207052195</v>
      </c>
      <c r="I39" s="3">
        <f t="shared" si="0"/>
        <v>1.0894243003181521E-7</v>
      </c>
      <c r="J39" s="16">
        <f t="shared" si="1"/>
        <v>89.894745655342064</v>
      </c>
      <c r="K39" s="16">
        <f t="shared" si="2"/>
        <v>596.54153216885004</v>
      </c>
      <c r="L39" s="16">
        <f t="shared" si="3"/>
        <v>71.68173640481794</v>
      </c>
      <c r="M39" s="15">
        <f t="shared" si="4"/>
        <v>535.14000313016834</v>
      </c>
      <c r="N39" s="16">
        <f t="shared" si="5"/>
        <v>58.119353524475052</v>
      </c>
      <c r="O39" s="15">
        <f t="shared" si="6"/>
        <v>160.19146815183433</v>
      </c>
      <c r="P39" s="16">
        <f t="shared" si="7"/>
        <v>54.875483308727915</v>
      </c>
      <c r="Q39" s="15">
        <f t="shared" si="8"/>
        <v>2709.4769883684412</v>
      </c>
      <c r="R39" s="15">
        <f t="shared" si="9"/>
        <v>4001.3499918192938</v>
      </c>
      <c r="S39" s="15">
        <v>1976.579622115152</v>
      </c>
      <c r="T39" s="17">
        <f t="shared" si="10"/>
        <v>7.2155567326897103E-6</v>
      </c>
      <c r="U39" s="3">
        <f t="shared" si="18"/>
        <v>5.1235596270028118E-9</v>
      </c>
      <c r="V39" s="18">
        <f t="shared" si="19"/>
        <v>710.07128303638535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</row>
    <row r="40" spans="1:39" x14ac:dyDescent="0.25">
      <c r="A40" s="15">
        <v>0.78</v>
      </c>
      <c r="B40" s="15">
        <f t="shared" si="11"/>
        <v>3950.7000000000007</v>
      </c>
      <c r="C40" s="15">
        <f t="shared" si="12"/>
        <v>6.5520000000000005</v>
      </c>
      <c r="D40" s="15">
        <f t="shared" si="13"/>
        <v>7.3710000000000004</v>
      </c>
      <c r="E40" s="15">
        <f t="shared" si="14"/>
        <v>2.8874999999999997</v>
      </c>
      <c r="F40" s="15">
        <f t="shared" si="15"/>
        <v>49.375000000000007</v>
      </c>
      <c r="G40" s="3">
        <f t="shared" si="16"/>
        <v>7.8655862932813011E-3</v>
      </c>
      <c r="H40" s="3">
        <f t="shared" si="17"/>
        <v>0.13449812059939892</v>
      </c>
      <c r="I40" s="3">
        <f t="shared" si="0"/>
        <v>1.0896050276406999E-7</v>
      </c>
      <c r="J40" s="16">
        <f t="shared" si="1"/>
        <v>88.879573222007338</v>
      </c>
      <c r="K40" s="16">
        <f t="shared" si="2"/>
        <v>582.33896375059214</v>
      </c>
      <c r="L40" s="16">
        <f t="shared" si="3"/>
        <v>70.814901389217695</v>
      </c>
      <c r="M40" s="15">
        <f t="shared" si="4"/>
        <v>521.97663813992369</v>
      </c>
      <c r="N40" s="16">
        <f t="shared" si="5"/>
        <v>57.488396344644734</v>
      </c>
      <c r="O40" s="15">
        <f t="shared" si="6"/>
        <v>165.99774444516166</v>
      </c>
      <c r="P40" s="16">
        <f t="shared" si="7"/>
        <v>54.286311762599652</v>
      </c>
      <c r="Q40" s="15">
        <f t="shared" si="8"/>
        <v>2680.3866432783584</v>
      </c>
      <c r="R40" s="15">
        <f t="shared" si="9"/>
        <v>3950.699989614036</v>
      </c>
      <c r="S40" s="15">
        <v>1959.7784503578719</v>
      </c>
      <c r="T40" s="17">
        <f t="shared" si="10"/>
        <v>7.2116053556913548E-6</v>
      </c>
      <c r="U40" s="3">
        <f t="shared" si="18"/>
        <v>4.0996638948577745E-9</v>
      </c>
      <c r="V40" s="18">
        <f t="shared" si="19"/>
        <v>568.4814535257874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</row>
    <row r="41" spans="1:39" x14ac:dyDescent="0.25">
      <c r="A41" s="15">
        <v>0.77</v>
      </c>
      <c r="B41" s="15">
        <f t="shared" si="11"/>
        <v>3900.0500000000006</v>
      </c>
      <c r="C41" s="15">
        <f t="shared" si="12"/>
        <v>6.4680000000000009</v>
      </c>
      <c r="D41" s="15">
        <f t="shared" si="13"/>
        <v>7.2765000000000004</v>
      </c>
      <c r="E41" s="15">
        <f t="shared" si="14"/>
        <v>3.0187500000000003</v>
      </c>
      <c r="F41" s="15">
        <f t="shared" si="15"/>
        <v>49.375000000000007</v>
      </c>
      <c r="G41" s="3">
        <f t="shared" si="16"/>
        <v>8.2244773220937085E-3</v>
      </c>
      <c r="H41" s="3">
        <f t="shared" si="17"/>
        <v>0.13452043653113932</v>
      </c>
      <c r="I41" s="3">
        <f t="shared" si="0"/>
        <v>1.089785814935812E-7</v>
      </c>
      <c r="J41" s="16">
        <f t="shared" si="1"/>
        <v>87.860718752707314</v>
      </c>
      <c r="K41" s="16">
        <f t="shared" si="2"/>
        <v>568.28312889251094</v>
      </c>
      <c r="L41" s="16">
        <f t="shared" si="3"/>
        <v>69.946506793103012</v>
      </c>
      <c r="M41" s="15">
        <f t="shared" si="4"/>
        <v>508.96575668001412</v>
      </c>
      <c r="N41" s="16">
        <f t="shared" si="5"/>
        <v>56.855328751218913</v>
      </c>
      <c r="O41" s="15">
        <f t="shared" si="6"/>
        <v>171.63202366774212</v>
      </c>
      <c r="P41" s="16">
        <f t="shared" si="7"/>
        <v>53.694563627655</v>
      </c>
      <c r="Q41" s="15">
        <f t="shared" si="8"/>
        <v>2651.169079115466</v>
      </c>
      <c r="R41" s="15">
        <f t="shared" si="9"/>
        <v>3900.0499883557331</v>
      </c>
      <c r="S41" s="15">
        <v>1942.8757660076403</v>
      </c>
      <c r="T41" s="17">
        <f t="shared" si="10"/>
        <v>7.2076526674678485E-6</v>
      </c>
      <c r="U41" s="3">
        <f t="shared" si="18"/>
        <v>3.2582251896802377E-9</v>
      </c>
      <c r="V41" s="18">
        <f t="shared" si="19"/>
        <v>452.05080488775815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</row>
    <row r="42" spans="1:39" x14ac:dyDescent="0.25">
      <c r="A42" s="15">
        <v>0.76</v>
      </c>
      <c r="B42" s="15">
        <f t="shared" si="11"/>
        <v>3849.4000000000005</v>
      </c>
      <c r="C42" s="15">
        <f t="shared" si="12"/>
        <v>6.3840000000000003</v>
      </c>
      <c r="D42" s="15">
        <f t="shared" si="13"/>
        <v>7.1820000000000004</v>
      </c>
      <c r="E42" s="15">
        <f t="shared" si="14"/>
        <v>3.1500000000000004</v>
      </c>
      <c r="F42" s="15">
        <f t="shared" si="15"/>
        <v>49.375000000000007</v>
      </c>
      <c r="G42" s="3">
        <f t="shared" si="16"/>
        <v>8.5834874650875977E-3</v>
      </c>
      <c r="H42" s="3">
        <f t="shared" si="17"/>
        <v>0.13454275986942862</v>
      </c>
      <c r="I42" s="3">
        <f t="shared" si="0"/>
        <v>1.0899666622333454E-7</v>
      </c>
      <c r="J42" s="16">
        <f t="shared" si="1"/>
        <v>86.838149965625902</v>
      </c>
      <c r="K42" s="16">
        <f t="shared" si="2"/>
        <v>554.37474938055584</v>
      </c>
      <c r="L42" s="16">
        <f t="shared" si="3"/>
        <v>69.076555625539015</v>
      </c>
      <c r="M42" s="15">
        <f t="shared" si="4"/>
        <v>496.10782250262122</v>
      </c>
      <c r="N42" s="16">
        <f t="shared" si="5"/>
        <v>56.22012696199684</v>
      </c>
      <c r="O42" s="15">
        <f t="shared" si="6"/>
        <v>177.09339993029008</v>
      </c>
      <c r="P42" s="16">
        <f t="shared" si="7"/>
        <v>53.100233249302832</v>
      </c>
      <c r="Q42" s="15">
        <f t="shared" si="8"/>
        <v>2621.8240166843275</v>
      </c>
      <c r="R42" s="15">
        <f t="shared" si="9"/>
        <v>3849.3999884977948</v>
      </c>
      <c r="S42" s="15">
        <v>1925.8704911583482</v>
      </c>
      <c r="T42" s="17">
        <f t="shared" si="10"/>
        <v>7.2036986673664041E-6</v>
      </c>
      <c r="U42" s="3">
        <f t="shared" si="18"/>
        <v>2.5716924221316704E-9</v>
      </c>
      <c r="V42" s="18">
        <f t="shared" si="19"/>
        <v>356.99611281378787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39" x14ac:dyDescent="0.25">
      <c r="A43" s="15">
        <v>0.75</v>
      </c>
      <c r="B43" s="15">
        <f t="shared" si="11"/>
        <v>3798.7500000000009</v>
      </c>
      <c r="C43" s="15">
        <f t="shared" si="12"/>
        <v>6.3000000000000007</v>
      </c>
      <c r="D43" s="15">
        <f t="shared" si="13"/>
        <v>7.0875000000000004</v>
      </c>
      <c r="E43" s="15">
        <f t="shared" si="14"/>
        <v>3.28125</v>
      </c>
      <c r="F43" s="15">
        <f t="shared" si="15"/>
        <v>49.375000000000007</v>
      </c>
      <c r="G43" s="3">
        <f t="shared" si="16"/>
        <v>8.9426167815729353E-3</v>
      </c>
      <c r="H43" s="3">
        <f t="shared" si="17"/>
        <v>0.13456509061795466</v>
      </c>
      <c r="I43" s="3">
        <f t="shared" si="0"/>
        <v>1.0901475695631767E-7</v>
      </c>
      <c r="J43" s="16">
        <f t="shared" si="1"/>
        <v>85.811835579109896</v>
      </c>
      <c r="K43" s="16">
        <f t="shared" si="2"/>
        <v>540.61456414839245</v>
      </c>
      <c r="L43" s="16">
        <f t="shared" si="3"/>
        <v>68.205052643389251</v>
      </c>
      <c r="M43" s="15">
        <f t="shared" si="4"/>
        <v>483.40331061002132</v>
      </c>
      <c r="N43" s="16">
        <f t="shared" si="5"/>
        <v>55.582766466080386</v>
      </c>
      <c r="O43" s="15">
        <f t="shared" si="6"/>
        <v>182.38095246682627</v>
      </c>
      <c r="P43" s="16">
        <f t="shared" si="7"/>
        <v>52.503314697702812</v>
      </c>
      <c r="Q43" s="15">
        <f t="shared" si="8"/>
        <v>2592.3511631990768</v>
      </c>
      <c r="R43" s="15">
        <f t="shared" si="9"/>
        <v>3798.7499904243168</v>
      </c>
      <c r="S43" s="15">
        <v>1908.761637706893</v>
      </c>
      <c r="T43" s="17">
        <f t="shared" si="10"/>
        <v>7.1997433547338069E-6</v>
      </c>
      <c r="U43" s="3">
        <f t="shared" si="18"/>
        <v>2.0155910269103426E-9</v>
      </c>
      <c r="V43" s="18">
        <f t="shared" si="19"/>
        <v>279.95317716222462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</row>
    <row r="44" spans="1:39" x14ac:dyDescent="0.25">
      <c r="A44" s="15">
        <v>0.74</v>
      </c>
      <c r="B44" s="15">
        <f t="shared" si="11"/>
        <v>3748.1000000000008</v>
      </c>
      <c r="C44" s="15">
        <f t="shared" si="12"/>
        <v>6.2160000000000002</v>
      </c>
      <c r="D44" s="15">
        <f t="shared" si="13"/>
        <v>6.9930000000000003</v>
      </c>
      <c r="E44" s="15">
        <f t="shared" si="14"/>
        <v>3.4125000000000001</v>
      </c>
      <c r="F44" s="15">
        <f t="shared" si="15"/>
        <v>49.375000000000007</v>
      </c>
      <c r="G44" s="3">
        <f t="shared" si="16"/>
        <v>9.3018653308990715E-3</v>
      </c>
      <c r="H44" s="3">
        <f t="shared" si="17"/>
        <v>0.13458742878040783</v>
      </c>
      <c r="I44" s="3">
        <f t="shared" si="0"/>
        <v>1.0903285369552024E-7</v>
      </c>
      <c r="J44" s="16">
        <f t="shared" si="1"/>
        <v>84.781745426116032</v>
      </c>
      <c r="K44" s="16">
        <f t="shared" si="2"/>
        <v>527.00332956873729</v>
      </c>
      <c r="L44" s="16">
        <f t="shared" si="3"/>
        <v>67.332004390673205</v>
      </c>
      <c r="M44" s="15">
        <f t="shared" si="4"/>
        <v>470.85270670397773</v>
      </c>
      <c r="N44" s="16">
        <f t="shared" si="5"/>
        <v>54.943222017819828</v>
      </c>
      <c r="O44" s="15">
        <f t="shared" si="6"/>
        <v>187.49374513581017</v>
      </c>
      <c r="P44" s="16">
        <f t="shared" si="7"/>
        <v>51.903801782582562</v>
      </c>
      <c r="Q44" s="15">
        <f t="shared" si="8"/>
        <v>2562.7502130150142</v>
      </c>
      <c r="R44" s="15">
        <f t="shared" si="9"/>
        <v>3748.0999944235396</v>
      </c>
      <c r="S44" s="15">
        <v>1891.548314254971</v>
      </c>
      <c r="T44" s="17">
        <f t="shared" si="10"/>
        <v>7.1957867289164023E-6</v>
      </c>
      <c r="U44" s="3">
        <f t="shared" si="18"/>
        <v>1.5684255561275711E-9</v>
      </c>
      <c r="V44" s="18">
        <f t="shared" si="19"/>
        <v>217.96443046662625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</row>
    <row r="45" spans="1:39" x14ac:dyDescent="0.25">
      <c r="A45" s="15">
        <v>0.73</v>
      </c>
      <c r="B45" s="15">
        <f t="shared" si="11"/>
        <v>3697.4500000000007</v>
      </c>
      <c r="C45" s="15">
        <f t="shared" si="12"/>
        <v>6.1319999999999997</v>
      </c>
      <c r="D45" s="15">
        <f t="shared" si="13"/>
        <v>6.8985000000000003</v>
      </c>
      <c r="E45" s="15">
        <f t="shared" si="14"/>
        <v>3.5437500000000002</v>
      </c>
      <c r="F45" s="15">
        <f t="shared" si="15"/>
        <v>49.375000000000007</v>
      </c>
      <c r="G45" s="3">
        <f t="shared" si="16"/>
        <v>9.6612331724547727E-3</v>
      </c>
      <c r="H45" s="3">
        <f t="shared" si="17"/>
        <v>0.13460977436048094</v>
      </c>
      <c r="I45" s="3">
        <f t="shared" si="0"/>
        <v>1.0905095644393391E-7</v>
      </c>
      <c r="J45" s="16">
        <f t="shared" si="1"/>
        <v>83.747837674583707</v>
      </c>
      <c r="K45" s="16">
        <f t="shared" si="2"/>
        <v>513.54174062054722</v>
      </c>
      <c r="L45" s="16">
        <f t="shared" si="3"/>
        <v>66.457408332536048</v>
      </c>
      <c r="M45" s="15">
        <f t="shared" si="4"/>
        <v>458.45643138199995</v>
      </c>
      <c r="N45" s="16">
        <f t="shared" si="5"/>
        <v>54.301459627666297</v>
      </c>
      <c r="O45" s="15">
        <f t="shared" si="6"/>
        <v>192.43079755554245</v>
      </c>
      <c r="P45" s="16">
        <f t="shared" si="7"/>
        <v>51.301680554537377</v>
      </c>
      <c r="Q45" s="15">
        <f t="shared" si="8"/>
        <v>2533.0204773802834</v>
      </c>
      <c r="R45" s="15">
        <f t="shared" si="9"/>
        <v>3697.4494469383731</v>
      </c>
      <c r="S45" s="15">
        <v>1874.2295167162881</v>
      </c>
      <c r="T45" s="17">
        <f t="shared" si="10"/>
        <v>7.191828789260109E-6</v>
      </c>
      <c r="U45" s="3">
        <f t="shared" si="18"/>
        <v>1.2115108980599177E-9</v>
      </c>
      <c r="V45" s="18">
        <f t="shared" si="19"/>
        <v>168.45658226307097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</row>
    <row r="46" spans="1:39" x14ac:dyDescent="0.25">
      <c r="A46" s="15">
        <v>0.72</v>
      </c>
      <c r="B46" s="15">
        <f t="shared" si="11"/>
        <v>3646.8000000000006</v>
      </c>
      <c r="C46" s="15">
        <f t="shared" si="12"/>
        <v>6.048</v>
      </c>
      <c r="D46" s="15">
        <f t="shared" si="13"/>
        <v>6.8039999999999994</v>
      </c>
      <c r="E46" s="15">
        <f t="shared" si="14"/>
        <v>3.6750000000000007</v>
      </c>
      <c r="F46" s="15">
        <f t="shared" si="15"/>
        <v>49.375000000000007</v>
      </c>
      <c r="G46" s="3">
        <f t="shared" si="16"/>
        <v>1.0020720365668244E-2</v>
      </c>
      <c r="H46" s="3">
        <f t="shared" si="17"/>
        <v>0.13463212736186927</v>
      </c>
      <c r="I46" s="3">
        <f t="shared" si="0"/>
        <v>1.090690652045523E-7</v>
      </c>
      <c r="J46" s="16">
        <f t="shared" si="1"/>
        <v>82.710123376056686</v>
      </c>
      <c r="K46" s="16">
        <f t="shared" si="2"/>
        <v>500.23082617839083</v>
      </c>
      <c r="L46" s="16">
        <f t="shared" si="3"/>
        <v>65.581307329473702</v>
      </c>
      <c r="M46" s="15">
        <f t="shared" si="4"/>
        <v>446.21521506973903</v>
      </c>
      <c r="N46" s="16">
        <f t="shared" si="5"/>
        <v>53.657476546528613</v>
      </c>
      <c r="O46" s="15">
        <f t="shared" si="6"/>
        <v>197.1912263084927</v>
      </c>
      <c r="P46" s="16">
        <f t="shared" si="7"/>
        <v>50.696966852648892</v>
      </c>
      <c r="Q46" s="15">
        <f t="shared" si="8"/>
        <v>2503.1627383495393</v>
      </c>
      <c r="R46" s="15">
        <f t="shared" si="9"/>
        <v>3646.8000059061619</v>
      </c>
      <c r="S46" s="15">
        <v>1856.8052156872382</v>
      </c>
      <c r="T46" s="17">
        <f t="shared" si="10"/>
        <v>7.1878695351104069E-6</v>
      </c>
      <c r="U46" s="3">
        <f t="shared" si="18"/>
        <v>9.2878578322628571E-10</v>
      </c>
      <c r="V46" s="18">
        <f t="shared" si="19"/>
        <v>129.21572639701776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</row>
    <row r="47" spans="1:39" x14ac:dyDescent="0.25">
      <c r="A47" s="15">
        <v>0.71</v>
      </c>
      <c r="B47" s="15">
        <f t="shared" si="11"/>
        <v>3596.1500000000005</v>
      </c>
      <c r="C47" s="15">
        <f t="shared" si="12"/>
        <v>5.9639999999999995</v>
      </c>
      <c r="D47" s="15">
        <f t="shared" si="13"/>
        <v>6.7095000000000002</v>
      </c>
      <c r="E47" s="15">
        <f t="shared" si="14"/>
        <v>3.8062500000000008</v>
      </c>
      <c r="F47" s="15">
        <f t="shared" si="15"/>
        <v>49.375000000000007</v>
      </c>
      <c r="G47" s="3">
        <f t="shared" si="16"/>
        <v>1.0380326970007183E-2</v>
      </c>
      <c r="H47" s="3">
        <f t="shared" si="17"/>
        <v>0.13465448778827052</v>
      </c>
      <c r="I47" s="3">
        <f t="shared" si="0"/>
        <v>1.0908717998037102E-7</v>
      </c>
      <c r="J47" s="16">
        <f t="shared" si="1"/>
        <v>81.668537713308481</v>
      </c>
      <c r="K47" s="16">
        <f t="shared" si="2"/>
        <v>487.07115892217172</v>
      </c>
      <c r="L47" s="16">
        <f t="shared" si="3"/>
        <v>64.703680745090551</v>
      </c>
      <c r="M47" s="15">
        <f t="shared" si="4"/>
        <v>434.12934595918506</v>
      </c>
      <c r="N47" s="16">
        <f t="shared" si="5"/>
        <v>53.011221279546746</v>
      </c>
      <c r="O47" s="15">
        <f t="shared" si="6"/>
        <v>201.77396099527485</v>
      </c>
      <c r="P47" s="16">
        <f t="shared" si="7"/>
        <v>50.089631241736669</v>
      </c>
      <c r="Q47" s="15">
        <f t="shared" si="8"/>
        <v>2473.1755425607485</v>
      </c>
      <c r="R47" s="15">
        <f t="shared" si="9"/>
        <v>3596.1500084373802</v>
      </c>
      <c r="S47" s="15">
        <v>1839.2742018165918</v>
      </c>
      <c r="T47" s="17">
        <f t="shared" si="10"/>
        <v>7.1839089658123395E-6</v>
      </c>
      <c r="U47" s="3">
        <f t="shared" si="18"/>
        <v>7.0653819308085148E-10</v>
      </c>
      <c r="V47" s="18">
        <f t="shared" si="19"/>
        <v>98.350103884001228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</row>
    <row r="48" spans="1:39" x14ac:dyDescent="0.25">
      <c r="A48" s="15">
        <v>0.7</v>
      </c>
      <c r="B48" s="15">
        <f t="shared" si="11"/>
        <v>3545.5000000000005</v>
      </c>
      <c r="C48" s="15">
        <f t="shared" si="12"/>
        <v>5.88</v>
      </c>
      <c r="D48" s="15">
        <f t="shared" si="13"/>
        <v>6.6150000000000002</v>
      </c>
      <c r="E48" s="15">
        <f t="shared" si="14"/>
        <v>3.9375000000000004</v>
      </c>
      <c r="F48" s="15">
        <f t="shared" si="15"/>
        <v>49.375000000000007</v>
      </c>
      <c r="G48" s="3">
        <f t="shared" si="16"/>
        <v>1.0740053044978791E-2</v>
      </c>
      <c r="H48" s="3">
        <f t="shared" si="17"/>
        <v>0.13467685564338486</v>
      </c>
      <c r="I48" s="3">
        <f t="shared" si="0"/>
        <v>1.091053007743877E-7</v>
      </c>
      <c r="J48" s="16">
        <f t="shared" si="1"/>
        <v>80.623069155166235</v>
      </c>
      <c r="K48" s="16">
        <f t="shared" si="2"/>
        <v>474.06364663237747</v>
      </c>
      <c r="L48" s="16">
        <f t="shared" si="3"/>
        <v>63.824553497949644</v>
      </c>
      <c r="M48" s="15">
        <f t="shared" si="4"/>
        <v>422.19942138893691</v>
      </c>
      <c r="N48" s="16">
        <f t="shared" si="5"/>
        <v>52.362673670058413</v>
      </c>
      <c r="O48" s="15">
        <f t="shared" si="6"/>
        <v>206.17802757585503</v>
      </c>
      <c r="P48" s="16">
        <f t="shared" si="7"/>
        <v>49.479674194221296</v>
      </c>
      <c r="Q48" s="15">
        <f t="shared" si="8"/>
        <v>2443.058913339677</v>
      </c>
      <c r="R48" s="15">
        <f t="shared" si="9"/>
        <v>3545.5000089368464</v>
      </c>
      <c r="S48" s="15">
        <v>1821.6362563122764</v>
      </c>
      <c r="T48" s="17">
        <f t="shared" si="10"/>
        <v>7.1799470807105185E-6</v>
      </c>
      <c r="U48" s="3">
        <f t="shared" si="18"/>
        <v>5.3320482864548905E-10</v>
      </c>
      <c r="V48" s="18">
        <f t="shared" si="19"/>
        <v>74.263058299967824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</row>
    <row r="49" spans="1:39" x14ac:dyDescent="0.25">
      <c r="A49" s="15">
        <v>0.69</v>
      </c>
      <c r="B49" s="15">
        <f t="shared" si="11"/>
        <v>3494.8500000000004</v>
      </c>
      <c r="C49" s="15">
        <f t="shared" si="12"/>
        <v>5.7959999999999994</v>
      </c>
      <c r="D49" s="15">
        <f t="shared" si="13"/>
        <v>6.5204999999999993</v>
      </c>
      <c r="E49" s="15">
        <f t="shared" si="14"/>
        <v>4.0687500000000014</v>
      </c>
      <c r="F49" s="15">
        <f t="shared" si="15"/>
        <v>49.375000000000007</v>
      </c>
      <c r="G49" s="3">
        <f t="shared" si="16"/>
        <v>1.1099898650129825E-2</v>
      </c>
      <c r="H49" s="3">
        <f t="shared" si="17"/>
        <v>0.1346992309309149</v>
      </c>
      <c r="I49" s="3">
        <f t="shared" si="0"/>
        <v>1.0912342758960192E-7</v>
      </c>
      <c r="J49" s="16">
        <f t="shared" si="1"/>
        <v>79.573695041077087</v>
      </c>
      <c r="K49" s="16">
        <f t="shared" si="2"/>
        <v>461.20913645808275</v>
      </c>
      <c r="L49" s="16">
        <f t="shared" si="3"/>
        <v>62.943941518746996</v>
      </c>
      <c r="M49" s="15">
        <f t="shared" si="4"/>
        <v>410.42597067298976</v>
      </c>
      <c r="N49" s="16">
        <f t="shared" si="5"/>
        <v>51.711804847355353</v>
      </c>
      <c r="O49" s="15">
        <f t="shared" si="6"/>
        <v>210.40240597267717</v>
      </c>
      <c r="P49" s="16">
        <f t="shared" si="7"/>
        <v>48.867088505411537</v>
      </c>
      <c r="Q49" s="15">
        <f t="shared" si="8"/>
        <v>2412.812494954695</v>
      </c>
      <c r="R49" s="15">
        <f t="shared" si="9"/>
        <v>3494.8500080584445</v>
      </c>
      <c r="S49" s="15">
        <v>1803.8910747890131</v>
      </c>
      <c r="T49" s="17">
        <f t="shared" si="10"/>
        <v>7.1759838791491211E-6</v>
      </c>
      <c r="U49" s="3">
        <f t="shared" si="18"/>
        <v>3.9910695132039459E-10</v>
      </c>
      <c r="V49" s="18">
        <f t="shared" si="19"/>
        <v>55.617035662532452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</row>
    <row r="50" spans="1:39" x14ac:dyDescent="0.25">
      <c r="A50" s="15">
        <v>0.68</v>
      </c>
      <c r="B50" s="15">
        <f t="shared" si="11"/>
        <v>3444.2000000000007</v>
      </c>
      <c r="C50" s="15">
        <f t="shared" si="12"/>
        <v>5.7120000000000006</v>
      </c>
      <c r="D50" s="15">
        <f t="shared" si="13"/>
        <v>6.4260000000000002</v>
      </c>
      <c r="E50" s="15">
        <f t="shared" si="14"/>
        <v>4.1999999999999993</v>
      </c>
      <c r="F50" s="15">
        <f t="shared" si="15"/>
        <v>49.375000000000007</v>
      </c>
      <c r="G50" s="3">
        <f t="shared" si="16"/>
        <v>1.1459863845046601E-2</v>
      </c>
      <c r="H50" s="3">
        <f t="shared" si="17"/>
        <v>0.13472161365456575</v>
      </c>
      <c r="I50" s="3">
        <f t="shared" si="0"/>
        <v>1.0914156042901527E-7</v>
      </c>
      <c r="J50" s="16">
        <f t="shared" si="1"/>
        <v>78.520394623155696</v>
      </c>
      <c r="K50" s="16">
        <f t="shared" si="2"/>
        <v>448.50849408746541</v>
      </c>
      <c r="L50" s="16">
        <f t="shared" si="3"/>
        <v>62.061862655307955</v>
      </c>
      <c r="M50" s="15">
        <f t="shared" si="4"/>
        <v>398.80952942300894</v>
      </c>
      <c r="N50" s="16">
        <f t="shared" si="5"/>
        <v>51.058585251081347</v>
      </c>
      <c r="O50" s="15">
        <f t="shared" si="6"/>
        <v>214.44605805454162</v>
      </c>
      <c r="P50" s="16">
        <f t="shared" si="7"/>
        <v>48.251866831800001</v>
      </c>
      <c r="Q50" s="15">
        <f t="shared" si="8"/>
        <v>2382.4359248201254</v>
      </c>
      <c r="R50" s="15">
        <f t="shared" si="9"/>
        <v>3444.2000063851415</v>
      </c>
      <c r="S50" s="15">
        <v>1786.0384897713798</v>
      </c>
      <c r="T50" s="17">
        <f t="shared" si="10"/>
        <v>7.1720193604718812E-6</v>
      </c>
      <c r="U50" s="3">
        <f t="shared" si="18"/>
        <v>2.9621921480088016E-10</v>
      </c>
      <c r="V50" s="18">
        <f t="shared" si="19"/>
        <v>41.302065696235168</v>
      </c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</row>
    <row r="51" spans="1:39" x14ac:dyDescent="0.25">
      <c r="A51" s="15">
        <v>0.67</v>
      </c>
      <c r="B51" s="15">
        <f t="shared" si="11"/>
        <v>3393.5500000000006</v>
      </c>
      <c r="C51" s="15">
        <f t="shared" si="12"/>
        <v>5.628000000000001</v>
      </c>
      <c r="D51" s="15">
        <f t="shared" si="13"/>
        <v>6.3315000000000001</v>
      </c>
      <c r="E51" s="15">
        <f t="shared" si="14"/>
        <v>4.3312499999999989</v>
      </c>
      <c r="F51" s="15">
        <f t="shared" si="15"/>
        <v>49.375000000000007</v>
      </c>
      <c r="G51" s="3">
        <f t="shared" si="16"/>
        <v>1.1819948689355082E-2</v>
      </c>
      <c r="H51" s="3">
        <f t="shared" si="17"/>
        <v>0.13474400381804499</v>
      </c>
      <c r="I51" s="3">
        <f t="shared" si="0"/>
        <v>1.0915969929563136E-7</v>
      </c>
      <c r="J51" s="16">
        <f t="shared" si="1"/>
        <v>77.463149211675841</v>
      </c>
      <c r="K51" s="16">
        <f t="shared" si="2"/>
        <v>435.96260376331173</v>
      </c>
      <c r="L51" s="16">
        <f t="shared" si="3"/>
        <v>61.178336667746599</v>
      </c>
      <c r="M51" s="15">
        <f t="shared" si="4"/>
        <v>387.35063861183761</v>
      </c>
      <c r="N51" s="16">
        <f t="shared" si="5"/>
        <v>50.402984655381516</v>
      </c>
      <c r="O51" s="15">
        <f t="shared" si="6"/>
        <v>218.30792728862113</v>
      </c>
      <c r="P51" s="16">
        <f t="shared" si="7"/>
        <v>47.634001716496215</v>
      </c>
      <c r="Q51" s="15">
        <f t="shared" si="8"/>
        <v>2351.928834752001</v>
      </c>
      <c r="R51" s="15">
        <f t="shared" si="9"/>
        <v>3393.5500044157716</v>
      </c>
      <c r="S51" s="15">
        <v>1768.0784764466127</v>
      </c>
      <c r="T51" s="17">
        <f t="shared" si="10"/>
        <v>7.1680535240221054E-6</v>
      </c>
      <c r="U51" s="3">
        <f t="shared" si="18"/>
        <v>2.1794718424284739E-10</v>
      </c>
      <c r="V51" s="18">
        <f t="shared" si="19"/>
        <v>30.405351119721249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</row>
    <row r="52" spans="1:39" x14ac:dyDescent="0.25">
      <c r="A52" s="15">
        <v>0.66</v>
      </c>
      <c r="B52" s="15">
        <f t="shared" si="11"/>
        <v>3342.9000000000005</v>
      </c>
      <c r="C52" s="15">
        <f t="shared" si="12"/>
        <v>5.5440000000000005</v>
      </c>
      <c r="D52" s="15">
        <f t="shared" si="13"/>
        <v>6.237000000000001</v>
      </c>
      <c r="E52" s="15">
        <f t="shared" si="14"/>
        <v>4.4625000000000004</v>
      </c>
      <c r="F52" s="15">
        <f t="shared" si="15"/>
        <v>49.375000000000007</v>
      </c>
      <c r="G52" s="3">
        <f t="shared" si="16"/>
        <v>1.2180153242720851E-2</v>
      </c>
      <c r="H52" s="3">
        <f t="shared" si="17"/>
        <v>0.13476640142506263</v>
      </c>
      <c r="I52" s="3">
        <f t="shared" si="0"/>
        <v>1.0917784419245578E-7</v>
      </c>
      <c r="J52" s="16">
        <f t="shared" si="1"/>
        <v>76.401942322130367</v>
      </c>
      <c r="K52" s="16">
        <f t="shared" si="2"/>
        <v>423.57236823389081</v>
      </c>
      <c r="L52" s="16">
        <f t="shared" si="3"/>
        <v>60.293385213776837</v>
      </c>
      <c r="M52" s="15">
        <f t="shared" si="4"/>
        <v>376.0498435783262</v>
      </c>
      <c r="N52" s="16">
        <f t="shared" si="5"/>
        <v>49.744972198931585</v>
      </c>
      <c r="O52" s="15">
        <f t="shared" si="6"/>
        <v>221.98693843773222</v>
      </c>
      <c r="P52" s="16">
        <f t="shared" si="7"/>
        <v>47.01348561623486</v>
      </c>
      <c r="Q52" s="15">
        <f t="shared" si="8"/>
        <v>2321.2908523015967</v>
      </c>
      <c r="R52" s="15">
        <f t="shared" si="9"/>
        <v>3342.9000025515461</v>
      </c>
      <c r="S52" s="15">
        <v>1750.0111578884416</v>
      </c>
      <c r="T52" s="17">
        <f t="shared" si="10"/>
        <v>7.1640863691426604E-6</v>
      </c>
      <c r="U52" s="3">
        <f t="shared" si="18"/>
        <v>1.5892132220340801E-10</v>
      </c>
      <c r="V52" s="18">
        <f t="shared" si="19"/>
        <v>22.183055035170721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</row>
    <row r="53" spans="1:39" x14ac:dyDescent="0.25">
      <c r="A53" s="15">
        <v>0.65</v>
      </c>
      <c r="B53" s="15">
        <f t="shared" si="11"/>
        <v>3292.2500000000009</v>
      </c>
      <c r="C53" s="15">
        <f t="shared" si="12"/>
        <v>5.4600000000000009</v>
      </c>
      <c r="D53" s="15">
        <f t="shared" si="13"/>
        <v>6.142500000000001</v>
      </c>
      <c r="E53" s="15">
        <f t="shared" si="14"/>
        <v>4.59375</v>
      </c>
      <c r="F53" s="15">
        <f t="shared" si="15"/>
        <v>49.375000000000007</v>
      </c>
      <c r="G53" s="3">
        <f t="shared" si="16"/>
        <v>1.254047756484916E-2</v>
      </c>
      <c r="H53" s="3">
        <f t="shared" si="17"/>
        <v>0.13478880647933111</v>
      </c>
      <c r="I53" s="3">
        <f t="shared" si="0"/>
        <v>1.0919599512249608E-7</v>
      </c>
      <c r="J53" s="16">
        <f t="shared" si="1"/>
        <v>75.336759822973477</v>
      </c>
      <c r="K53" s="16">
        <f t="shared" si="2"/>
        <v>411.33870863343526</v>
      </c>
      <c r="L53" s="16">
        <f t="shared" si="3"/>
        <v>59.407031823446587</v>
      </c>
      <c r="M53" s="15">
        <f t="shared" si="4"/>
        <v>364.90769297552072</v>
      </c>
      <c r="N53" s="16">
        <f t="shared" si="5"/>
        <v>49.084516421314284</v>
      </c>
      <c r="O53" s="15">
        <f t="shared" si="6"/>
        <v>225.48199731041248</v>
      </c>
      <c r="P53" s="16">
        <f t="shared" si="7"/>
        <v>46.390310930037053</v>
      </c>
      <c r="Q53" s="15">
        <f t="shared" si="8"/>
        <v>2290.5216021705796</v>
      </c>
      <c r="R53" s="15">
        <f t="shared" si="9"/>
        <v>3292.250001089948</v>
      </c>
      <c r="S53" s="15">
        <v>1731.8368096388649</v>
      </c>
      <c r="T53" s="17">
        <f t="shared" si="10"/>
        <v>7.1601178951759716E-6</v>
      </c>
      <c r="U53" s="3">
        <f t="shared" si="18"/>
        <v>1.1480954170415694E-10</v>
      </c>
      <c r="V53" s="18">
        <f t="shared" si="19"/>
        <v>16.034588170888675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</row>
    <row r="54" spans="1:39" x14ac:dyDescent="0.25">
      <c r="A54" s="15">
        <v>0.64</v>
      </c>
      <c r="B54" s="15">
        <f t="shared" si="11"/>
        <v>3241.6000000000008</v>
      </c>
      <c r="C54" s="15">
        <f t="shared" si="12"/>
        <v>5.3760000000000003</v>
      </c>
      <c r="D54" s="15">
        <f t="shared" si="13"/>
        <v>6.048</v>
      </c>
      <c r="E54" s="15">
        <f t="shared" si="14"/>
        <v>4.7250000000000005</v>
      </c>
      <c r="F54" s="15">
        <f t="shared" si="15"/>
        <v>49.375000000000007</v>
      </c>
      <c r="G54" s="3">
        <f t="shared" si="16"/>
        <v>1.2900921715485E-2</v>
      </c>
      <c r="H54" s="3">
        <f t="shared" si="17"/>
        <v>0.13481121898456547</v>
      </c>
      <c r="I54" s="3">
        <f t="shared" si="0"/>
        <v>1.0921415208876188E-7</v>
      </c>
      <c r="J54" s="16">
        <f t="shared" si="1"/>
        <v>74.267590082591482</v>
      </c>
      <c r="K54" s="16">
        <f t="shared" si="2"/>
        <v>399.26256428401183</v>
      </c>
      <c r="L54" s="16">
        <f t="shared" si="3"/>
        <v>58.519301862241882</v>
      </c>
      <c r="M54" s="15">
        <f t="shared" si="4"/>
        <v>353.92473766283888</v>
      </c>
      <c r="N54" s="16">
        <f t="shared" si="5"/>
        <v>48.421585305906355</v>
      </c>
      <c r="O54" s="15">
        <f t="shared" si="6"/>
        <v>228.79199057040756</v>
      </c>
      <c r="P54" s="16">
        <f t="shared" si="7"/>
        <v>45.76447002931878</v>
      </c>
      <c r="Q54" s="15">
        <f t="shared" si="8"/>
        <v>2259.6207076976152</v>
      </c>
      <c r="R54" s="15">
        <f t="shared" si="9"/>
        <v>3241.6000002148735</v>
      </c>
      <c r="S54" s="15">
        <v>1713.5558635204748</v>
      </c>
      <c r="T54" s="17">
        <f t="shared" si="10"/>
        <v>7.1561481014640333E-6</v>
      </c>
      <c r="U54" s="3">
        <f t="shared" si="18"/>
        <v>8.2149296234790541E-11</v>
      </c>
      <c r="V54" s="18">
        <f t="shared" si="19"/>
        <v>11.479541098092158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</row>
    <row r="55" spans="1:39" x14ac:dyDescent="0.25">
      <c r="A55" s="15">
        <v>0.63</v>
      </c>
      <c r="B55" s="15">
        <f t="shared" si="11"/>
        <v>3190.9500000000007</v>
      </c>
      <c r="C55" s="15">
        <f t="shared" si="12"/>
        <v>5.2920000000000007</v>
      </c>
      <c r="D55" s="15">
        <f t="shared" si="13"/>
        <v>5.9535</v>
      </c>
      <c r="E55" s="15">
        <f t="shared" si="14"/>
        <v>4.8562500000000002</v>
      </c>
      <c r="F55" s="15">
        <f t="shared" si="15"/>
        <v>49.375000000000007</v>
      </c>
      <c r="G55" s="3">
        <f t="shared" si="16"/>
        <v>1.3261485754413081E-2</v>
      </c>
      <c r="H55" s="3">
        <f t="shared" si="17"/>
        <v>0.13483363894448308</v>
      </c>
      <c r="I55" s="3">
        <f t="shared" si="0"/>
        <v>1.0923231509426475E-7</v>
      </c>
      <c r="J55" s="16">
        <f t="shared" si="1"/>
        <v>73.194443184887987</v>
      </c>
      <c r="K55" s="16">
        <f t="shared" si="2"/>
        <v>387.34499333442727</v>
      </c>
      <c r="L55" s="16">
        <f t="shared" si="3"/>
        <v>57.630238263568025</v>
      </c>
      <c r="M55" s="15">
        <f t="shared" si="4"/>
        <v>343.10162350215222</v>
      </c>
      <c r="N55" s="16">
        <f t="shared" si="5"/>
        <v>47.756158155160897</v>
      </c>
      <c r="O55" s="15">
        <f t="shared" si="6"/>
        <v>231.9158430410001</v>
      </c>
      <c r="P55" s="16">
        <f t="shared" si="7"/>
        <v>45.135966461367282</v>
      </c>
      <c r="Q55" s="15">
        <f t="shared" si="8"/>
        <v>2228.5883440300099</v>
      </c>
      <c r="R55" s="15">
        <f t="shared" si="9"/>
        <v>3190.9508039075895</v>
      </c>
      <c r="S55" s="15">
        <v>1695.169237623646</v>
      </c>
      <c r="T55" s="17">
        <f t="shared" si="10"/>
        <v>7.1521769873484003E-6</v>
      </c>
      <c r="U55" s="3">
        <f t="shared" si="18"/>
        <v>5.8199682375088966E-11</v>
      </c>
      <c r="V55" s="18">
        <f t="shared" si="19"/>
        <v>8.137338110905155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</row>
    <row r="56" spans="1:39" x14ac:dyDescent="0.25">
      <c r="A56" s="15">
        <v>0.62</v>
      </c>
      <c r="B56" s="15">
        <f t="shared" si="11"/>
        <v>3140.3000000000006</v>
      </c>
      <c r="C56" s="15">
        <f t="shared" si="12"/>
        <v>5.2080000000000002</v>
      </c>
      <c r="D56" s="15">
        <f t="shared" si="13"/>
        <v>5.859</v>
      </c>
      <c r="E56" s="15">
        <f t="shared" si="14"/>
        <v>4.9874999999999998</v>
      </c>
      <c r="F56" s="15">
        <f t="shared" si="15"/>
        <v>49.375000000000007</v>
      </c>
      <c r="G56" s="3">
        <f t="shared" si="16"/>
        <v>1.3622169741457907E-2</v>
      </c>
      <c r="H56" s="3">
        <f t="shared" si="17"/>
        <v>0.13485606636280387</v>
      </c>
      <c r="I56" s="3">
        <f t="shared" si="0"/>
        <v>1.0925048414201829E-7</v>
      </c>
      <c r="J56" s="16">
        <f t="shared" si="1"/>
        <v>72.11725572132579</v>
      </c>
      <c r="K56" s="16">
        <f t="shared" si="2"/>
        <v>375.58666779666476</v>
      </c>
      <c r="L56" s="16">
        <f t="shared" si="3"/>
        <v>56.739822560805948</v>
      </c>
      <c r="M56" s="15">
        <f t="shared" si="4"/>
        <v>332.43862038376204</v>
      </c>
      <c r="N56" s="16">
        <f t="shared" si="5"/>
        <v>47.088166521745819</v>
      </c>
      <c r="O56" s="15">
        <f t="shared" si="6"/>
        <v>234.85223052720727</v>
      </c>
      <c r="P56" s="16">
        <f t="shared" si="7"/>
        <v>44.50475912451148</v>
      </c>
      <c r="Q56" s="15">
        <f t="shared" si="8"/>
        <v>2197.4224817727545</v>
      </c>
      <c r="R56" s="15">
        <f t="shared" si="9"/>
        <v>3140.3000004803885</v>
      </c>
      <c r="S56" s="15">
        <v>1676.6767028929016</v>
      </c>
      <c r="T56" s="17">
        <f t="shared" si="10"/>
        <v>7.1482045521701867E-6</v>
      </c>
      <c r="U56" s="3">
        <f t="shared" si="18"/>
        <v>4.0810377071841015E-11</v>
      </c>
      <c r="V56" s="18">
        <f t="shared" si="19"/>
        <v>5.7091786859192535</v>
      </c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</row>
    <row r="57" spans="1:39" x14ac:dyDescent="0.25">
      <c r="A57" s="15">
        <v>0.61</v>
      </c>
      <c r="B57" s="15">
        <f t="shared" si="11"/>
        <v>3089.6500000000005</v>
      </c>
      <c r="C57" s="15">
        <f t="shared" si="12"/>
        <v>5.1239999999999997</v>
      </c>
      <c r="D57" s="15">
        <f t="shared" si="13"/>
        <v>5.7645000000000008</v>
      </c>
      <c r="E57" s="15">
        <f t="shared" si="14"/>
        <v>5.1187500000000004</v>
      </c>
      <c r="F57" s="15">
        <f t="shared" si="15"/>
        <v>49.375000000000007</v>
      </c>
      <c r="G57" s="3">
        <f t="shared" si="16"/>
        <v>1.3982973736483783E-2</v>
      </c>
      <c r="H57" s="3">
        <f t="shared" si="17"/>
        <v>0.13487850124325015</v>
      </c>
      <c r="I57" s="3">
        <f t="shared" si="0"/>
        <v>1.0926865923503808E-7</v>
      </c>
      <c r="J57" s="16">
        <f t="shared" si="1"/>
        <v>71.036081627533264</v>
      </c>
      <c r="K57" s="16">
        <f t="shared" si="2"/>
        <v>363.98888225948042</v>
      </c>
      <c r="L57" s="16">
        <f t="shared" si="3"/>
        <v>55.848132623516243</v>
      </c>
      <c r="M57" s="15">
        <f t="shared" si="4"/>
        <v>321.93656050825945</v>
      </c>
      <c r="N57" s="16">
        <f t="shared" si="5"/>
        <v>46.417612524353515</v>
      </c>
      <c r="O57" s="15">
        <f t="shared" si="6"/>
        <v>237.60015410903458</v>
      </c>
      <c r="P57" s="16">
        <f t="shared" si="7"/>
        <v>43.87087401803926</v>
      </c>
      <c r="Q57" s="15">
        <f t="shared" si="8"/>
        <v>2166.1244046406887</v>
      </c>
      <c r="R57" s="15">
        <f t="shared" si="9"/>
        <v>3089.6500015174634</v>
      </c>
      <c r="S57" s="15">
        <v>1658.080154459331</v>
      </c>
      <c r="T57" s="17">
        <f t="shared" si="10"/>
        <v>7.1442307952700681E-6</v>
      </c>
      <c r="U57" s="3">
        <f t="shared" si="18"/>
        <v>2.8314267849442445E-11</v>
      </c>
      <c r="V57" s="18">
        <f t="shared" si="19"/>
        <v>3.9632353238347617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</row>
    <row r="58" spans="1:39" x14ac:dyDescent="0.25">
      <c r="A58" s="15">
        <v>0.6</v>
      </c>
      <c r="B58" s="15">
        <f t="shared" si="11"/>
        <v>3039.0000000000005</v>
      </c>
      <c r="C58" s="15">
        <f t="shared" si="12"/>
        <v>5.04</v>
      </c>
      <c r="D58" s="15">
        <f t="shared" si="13"/>
        <v>5.67</v>
      </c>
      <c r="E58" s="15">
        <f t="shared" si="14"/>
        <v>5.25</v>
      </c>
      <c r="F58" s="15">
        <f t="shared" si="15"/>
        <v>49.375000000000007</v>
      </c>
      <c r="G58" s="3">
        <f t="shared" si="16"/>
        <v>1.4343897799394855E-2</v>
      </c>
      <c r="H58" s="3">
        <f t="shared" si="17"/>
        <v>0.13490094358954688</v>
      </c>
      <c r="I58" s="3">
        <f t="shared" si="0"/>
        <v>1.0928684037634175E-7</v>
      </c>
      <c r="J58" s="16">
        <f t="shared" si="1"/>
        <v>69.950901614982641</v>
      </c>
      <c r="K58" s="16">
        <f t="shared" si="2"/>
        <v>352.55254413951252</v>
      </c>
      <c r="L58" s="16">
        <f t="shared" si="3"/>
        <v>54.955184756593944</v>
      </c>
      <c r="M58" s="15">
        <f t="shared" si="4"/>
        <v>311.59589756988765</v>
      </c>
      <c r="N58" s="16">
        <f t="shared" si="5"/>
        <v>45.744450668033174</v>
      </c>
      <c r="O58" s="15">
        <f t="shared" si="6"/>
        <v>240.15836600717415</v>
      </c>
      <c r="P58" s="16">
        <f t="shared" si="7"/>
        <v>43.234292562232433</v>
      </c>
      <c r="Q58" s="15">
        <f t="shared" si="8"/>
        <v>2134.6931952602267</v>
      </c>
      <c r="R58" s="15">
        <f t="shared" si="9"/>
        <v>3039.0000029768012</v>
      </c>
      <c r="S58" s="15">
        <v>1639.380340468748</v>
      </c>
      <c r="T58" s="17">
        <f t="shared" si="10"/>
        <v>7.1402557159882889E-6</v>
      </c>
      <c r="U58" s="3">
        <f t="shared" si="18"/>
        <v>1.9429300699921616E-11</v>
      </c>
      <c r="V58" s="18">
        <f t="shared" si="19"/>
        <v>2.7210931194545309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</row>
    <row r="59" spans="1:39" x14ac:dyDescent="0.25">
      <c r="A59" s="26"/>
      <c r="B59" s="26"/>
      <c r="C59" s="26"/>
      <c r="D59" s="26"/>
      <c r="E59" s="26"/>
      <c r="F59" s="26"/>
      <c r="G59" s="26"/>
      <c r="H59" s="26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 t="s">
        <v>75</v>
      </c>
      <c r="V59" s="18">
        <f>AVERAGE(V18:V58)</f>
        <v>2652.1179173314299</v>
      </c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</row>
    <row r="60" spans="1:39" x14ac:dyDescent="0.25">
      <c r="A60" s="26"/>
      <c r="B60" s="26"/>
      <c r="C60" s="26"/>
      <c r="D60" s="26"/>
      <c r="E60" s="26"/>
      <c r="F60" s="26"/>
      <c r="G60" s="26"/>
      <c r="H60" s="26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</row>
    <row r="61" spans="1:39" x14ac:dyDescent="0.25">
      <c r="A61" s="26"/>
      <c r="B61" s="26"/>
      <c r="C61" s="26"/>
      <c r="D61" s="26"/>
      <c r="E61" s="26"/>
      <c r="F61" s="25"/>
      <c r="G61" s="26"/>
      <c r="H61" s="26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</row>
    <row r="62" spans="1:39" x14ac:dyDescent="0.25">
      <c r="A62" s="26"/>
      <c r="B62" s="26"/>
      <c r="C62" s="25"/>
      <c r="D62" s="26"/>
      <c r="E62" s="26"/>
      <c r="F62" s="26"/>
      <c r="G62" s="26"/>
      <c r="H62" s="25"/>
      <c r="I62" s="25"/>
      <c r="J62" s="26"/>
      <c r="K62" s="25"/>
      <c r="L62" s="25"/>
      <c r="M62" s="26"/>
      <c r="N62" s="25"/>
      <c r="O62" s="25"/>
      <c r="P62" s="26"/>
      <c r="Q62" s="25"/>
      <c r="R62" s="25"/>
      <c r="S62" s="26"/>
      <c r="T62" s="25"/>
      <c r="U62" s="25"/>
      <c r="V62" s="26"/>
      <c r="W62" s="25"/>
      <c r="X62" s="25"/>
      <c r="Y62" s="26"/>
      <c r="Z62" s="25"/>
      <c r="AA62" s="25"/>
      <c r="AB62" s="26"/>
      <c r="AC62" s="25"/>
      <c r="AD62" s="25"/>
      <c r="AE62" s="26"/>
      <c r="AF62" s="25"/>
      <c r="AG62" s="25"/>
      <c r="AH62" s="26"/>
      <c r="AI62" s="25"/>
      <c r="AJ62" s="25"/>
      <c r="AK62" s="26"/>
      <c r="AL62" s="25"/>
      <c r="AM62" s="25"/>
    </row>
    <row r="63" spans="1:39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</row>
    <row r="64" spans="1:39" x14ac:dyDescent="0.25">
      <c r="A64" s="26"/>
      <c r="B64" s="26"/>
      <c r="C64" s="27"/>
      <c r="D64" s="26"/>
      <c r="E64" s="26"/>
      <c r="F64" s="26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</row>
    <row r="65" spans="1:39" x14ac:dyDescent="0.25">
      <c r="A65" s="26"/>
      <c r="B65" s="26"/>
      <c r="C65" s="26"/>
      <c r="D65" s="26"/>
      <c r="E65" s="26"/>
      <c r="F65" s="26"/>
      <c r="G65" s="26"/>
      <c r="H65" s="26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6"/>
    </row>
    <row r="66" spans="1:39" x14ac:dyDescent="0.25">
      <c r="A66" s="26"/>
      <c r="B66" s="26"/>
      <c r="C66" s="26"/>
      <c r="D66" s="26"/>
      <c r="E66" s="26"/>
      <c r="F66" s="26"/>
      <c r="G66" s="26"/>
      <c r="H66" s="26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6"/>
    </row>
    <row r="67" spans="1:39" x14ac:dyDescent="0.25">
      <c r="A67" s="26"/>
      <c r="B67" s="26"/>
      <c r="C67" s="26"/>
      <c r="D67" s="26"/>
      <c r="E67" s="26"/>
      <c r="F67" s="26"/>
      <c r="G67" s="26"/>
      <c r="H67" s="26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6"/>
    </row>
    <row r="68" spans="1:39" x14ac:dyDescent="0.25">
      <c r="A68" s="26"/>
      <c r="B68" s="26"/>
      <c r="C68" s="26"/>
      <c r="D68" s="26"/>
      <c r="E68" s="26"/>
      <c r="F68" s="26"/>
      <c r="G68" s="26"/>
      <c r="H68" s="26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6"/>
    </row>
    <row r="69" spans="1:39" x14ac:dyDescent="0.25">
      <c r="A69" s="26"/>
      <c r="B69" s="26"/>
      <c r="C69" s="26"/>
      <c r="D69" s="26"/>
      <c r="E69" s="26"/>
      <c r="F69" s="26"/>
      <c r="G69" s="26"/>
      <c r="H69" s="26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6"/>
    </row>
    <row r="70" spans="1:39" x14ac:dyDescent="0.25">
      <c r="A70" s="26"/>
      <c r="B70" s="26"/>
      <c r="C70" s="26"/>
      <c r="D70" s="26"/>
      <c r="E70" s="26"/>
      <c r="F70" s="26"/>
      <c r="G70" s="26"/>
      <c r="H70" s="26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6"/>
    </row>
    <row r="71" spans="1:39" x14ac:dyDescent="0.25">
      <c r="A71" s="26"/>
      <c r="B71" s="26"/>
      <c r="C71" s="26"/>
      <c r="D71" s="26"/>
      <c r="E71" s="26"/>
      <c r="F71" s="26"/>
      <c r="G71" s="26"/>
      <c r="H71" s="26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6"/>
    </row>
    <row r="72" spans="1:39" x14ac:dyDescent="0.25">
      <c r="A72" s="26"/>
      <c r="B72" s="26"/>
      <c r="C72" s="26"/>
      <c r="D72" s="26"/>
      <c r="E72" s="26"/>
      <c r="F72" s="26"/>
      <c r="G72" s="26"/>
      <c r="H72" s="26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6"/>
    </row>
    <row r="73" spans="1:39" x14ac:dyDescent="0.25">
      <c r="A73" s="26"/>
      <c r="B73" s="26"/>
      <c r="C73" s="26"/>
      <c r="D73" s="26"/>
      <c r="E73" s="26"/>
      <c r="F73" s="26"/>
      <c r="G73" s="26"/>
      <c r="H73" s="26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6"/>
    </row>
    <row r="74" spans="1:39" x14ac:dyDescent="0.25">
      <c r="A74" s="26"/>
      <c r="B74" s="26"/>
      <c r="C74" s="26"/>
      <c r="D74" s="26"/>
      <c r="E74" s="26"/>
      <c r="F74" s="26"/>
      <c r="G74" s="26"/>
      <c r="H74" s="26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6"/>
    </row>
    <row r="75" spans="1:39" x14ac:dyDescent="0.25">
      <c r="A75" s="26"/>
      <c r="B75" s="26"/>
      <c r="C75" s="26"/>
      <c r="D75" s="26"/>
      <c r="E75" s="26"/>
      <c r="F75" s="26"/>
      <c r="G75" s="26"/>
      <c r="H75" s="26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6"/>
    </row>
    <row r="76" spans="1:39" x14ac:dyDescent="0.25">
      <c r="A76" s="26"/>
      <c r="B76" s="26"/>
      <c r="C76" s="26"/>
      <c r="D76" s="26"/>
      <c r="E76" s="26"/>
      <c r="F76" s="26"/>
      <c r="G76" s="26"/>
      <c r="H76" s="26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6"/>
    </row>
    <row r="77" spans="1:39" x14ac:dyDescent="0.25">
      <c r="A77" s="26"/>
      <c r="B77" s="26"/>
      <c r="C77" s="26"/>
      <c r="D77" s="26"/>
      <c r="E77" s="26"/>
      <c r="F77" s="26"/>
      <c r="G77" s="26"/>
      <c r="H77" s="26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6"/>
    </row>
    <row r="78" spans="1:39" x14ac:dyDescent="0.25">
      <c r="A78" s="26"/>
      <c r="B78" s="26"/>
      <c r="C78" s="26"/>
      <c r="D78" s="26"/>
      <c r="E78" s="26"/>
      <c r="F78" s="26"/>
      <c r="G78" s="26"/>
      <c r="H78" s="26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6"/>
    </row>
    <row r="79" spans="1:39" x14ac:dyDescent="0.25">
      <c r="A79" s="26"/>
      <c r="B79" s="26"/>
      <c r="C79" s="26"/>
      <c r="D79" s="26"/>
      <c r="E79" s="26"/>
      <c r="F79" s="26"/>
      <c r="G79" s="26"/>
      <c r="H79" s="26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6"/>
    </row>
    <row r="80" spans="1:39" x14ac:dyDescent="0.25">
      <c r="A80" s="26"/>
      <c r="B80" s="26"/>
      <c r="C80" s="26"/>
      <c r="D80" s="26"/>
      <c r="E80" s="26"/>
      <c r="F80" s="25"/>
      <c r="G80" s="26"/>
      <c r="H80" s="26"/>
      <c r="I80" s="25"/>
      <c r="J80" s="26"/>
      <c r="K80" s="26"/>
      <c r="L80" s="25"/>
      <c r="M80" s="26"/>
      <c r="N80" s="26"/>
      <c r="O80" s="25"/>
      <c r="P80" s="26"/>
      <c r="Q80" s="26"/>
      <c r="R80" s="25"/>
      <c r="S80" s="26"/>
      <c r="T80" s="26"/>
      <c r="U80" s="25"/>
      <c r="V80" s="26"/>
      <c r="W80" s="26"/>
      <c r="X80" s="25"/>
      <c r="Y80" s="26"/>
      <c r="Z80" s="26"/>
      <c r="AA80" s="25"/>
      <c r="AB80" s="26"/>
      <c r="AC80" s="26"/>
      <c r="AD80" s="25"/>
      <c r="AE80" s="26"/>
      <c r="AF80" s="26"/>
      <c r="AG80" s="25"/>
      <c r="AH80" s="26"/>
      <c r="AI80" s="26"/>
      <c r="AJ80" s="25"/>
      <c r="AK80" s="26"/>
      <c r="AL80" s="26"/>
      <c r="AM80" s="25"/>
    </row>
    <row r="81" spans="1:39" x14ac:dyDescent="0.25">
      <c r="A81" s="3"/>
      <c r="B81" s="3"/>
      <c r="C81" s="3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</row>
    <row r="82" spans="1:39" x14ac:dyDescent="0.25">
      <c r="A82" s="3"/>
      <c r="B82" s="48" t="s">
        <v>73</v>
      </c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25"/>
      <c r="S82" s="25"/>
      <c r="T82" s="49" t="s">
        <v>40</v>
      </c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25"/>
      <c r="AK82" s="25"/>
      <c r="AL82" s="25"/>
      <c r="AM82" s="26"/>
    </row>
    <row r="83" spans="1:39" x14ac:dyDescent="0.25">
      <c r="A83" s="3"/>
      <c r="B83" s="3">
        <v>10</v>
      </c>
      <c r="C83" s="3">
        <v>12</v>
      </c>
      <c r="D83" s="3">
        <v>14</v>
      </c>
      <c r="E83" s="3">
        <v>16</v>
      </c>
      <c r="F83" s="3">
        <v>18</v>
      </c>
      <c r="G83" s="3">
        <v>20</v>
      </c>
      <c r="H83" s="3">
        <v>22</v>
      </c>
      <c r="I83" s="3">
        <v>24</v>
      </c>
      <c r="J83" s="3">
        <v>26</v>
      </c>
      <c r="K83" s="3">
        <v>28</v>
      </c>
      <c r="L83" s="3">
        <v>30</v>
      </c>
      <c r="M83" s="3">
        <v>32</v>
      </c>
      <c r="N83" s="3">
        <v>34</v>
      </c>
      <c r="O83" s="3">
        <v>36</v>
      </c>
      <c r="P83" s="3">
        <v>38</v>
      </c>
      <c r="Q83" s="3">
        <v>40</v>
      </c>
      <c r="R83" s="25"/>
      <c r="S83" s="3"/>
      <c r="T83" s="3">
        <v>10</v>
      </c>
      <c r="U83" s="3">
        <v>12</v>
      </c>
      <c r="V83" s="3">
        <v>14</v>
      </c>
      <c r="W83" s="3">
        <v>16</v>
      </c>
      <c r="X83" s="3">
        <v>18</v>
      </c>
      <c r="Y83" s="3">
        <v>20</v>
      </c>
      <c r="Z83" s="3">
        <v>22</v>
      </c>
      <c r="AA83" s="3">
        <v>24</v>
      </c>
      <c r="AB83" s="3">
        <v>26</v>
      </c>
      <c r="AC83" s="3">
        <v>28</v>
      </c>
      <c r="AD83" s="3">
        <v>30</v>
      </c>
      <c r="AE83" s="3">
        <v>32</v>
      </c>
      <c r="AF83" s="3">
        <v>34</v>
      </c>
      <c r="AG83" s="3">
        <v>36</v>
      </c>
      <c r="AH83" s="3">
        <v>38</v>
      </c>
      <c r="AI83" s="3">
        <v>40</v>
      </c>
      <c r="AJ83" s="25"/>
      <c r="AK83" s="25"/>
      <c r="AL83" s="25"/>
      <c r="AM83" s="26"/>
    </row>
    <row r="84" spans="1:39" x14ac:dyDescent="0.25">
      <c r="A84" s="3"/>
      <c r="B84" s="3">
        <v>0</v>
      </c>
      <c r="C84" s="3">
        <v>1</v>
      </c>
      <c r="D84" s="26">
        <v>2</v>
      </c>
      <c r="E84" s="3">
        <v>3</v>
      </c>
      <c r="F84" s="3">
        <v>4</v>
      </c>
      <c r="G84" s="26">
        <v>5</v>
      </c>
      <c r="H84" s="3">
        <v>6</v>
      </c>
      <c r="I84" s="3">
        <v>7</v>
      </c>
      <c r="J84" s="26">
        <v>8</v>
      </c>
      <c r="K84" s="3">
        <v>9</v>
      </c>
      <c r="L84" s="3">
        <v>10</v>
      </c>
      <c r="M84" s="26">
        <v>11</v>
      </c>
      <c r="N84" s="3">
        <v>12</v>
      </c>
      <c r="O84" s="3">
        <v>13</v>
      </c>
      <c r="P84" s="26">
        <v>14</v>
      </c>
      <c r="Q84" s="3">
        <v>15</v>
      </c>
      <c r="R84" s="25"/>
      <c r="S84" s="3"/>
      <c r="T84" s="3">
        <v>0</v>
      </c>
      <c r="U84" s="3">
        <v>1</v>
      </c>
      <c r="V84" s="26">
        <v>2</v>
      </c>
      <c r="W84" s="3">
        <v>3</v>
      </c>
      <c r="X84" s="3">
        <v>4</v>
      </c>
      <c r="Y84" s="26">
        <v>5</v>
      </c>
      <c r="Z84" s="3">
        <v>6</v>
      </c>
      <c r="AA84" s="3">
        <v>7</v>
      </c>
      <c r="AB84" s="26">
        <v>8</v>
      </c>
      <c r="AC84" s="3">
        <v>9</v>
      </c>
      <c r="AD84" s="3">
        <v>10</v>
      </c>
      <c r="AE84" s="26">
        <v>11</v>
      </c>
      <c r="AF84" s="3">
        <v>12</v>
      </c>
      <c r="AG84" s="3">
        <v>13</v>
      </c>
      <c r="AH84" s="26">
        <v>14</v>
      </c>
      <c r="AI84" s="3">
        <v>15</v>
      </c>
      <c r="AJ84" s="25" t="s">
        <v>41</v>
      </c>
      <c r="AK84" s="25"/>
      <c r="AL84" s="25"/>
      <c r="AM84" s="26"/>
    </row>
    <row r="85" spans="1:39" x14ac:dyDescent="0.25">
      <c r="A85" s="15">
        <v>1</v>
      </c>
      <c r="B85" s="4">
        <f>S18</f>
        <v>2308.4907809004285</v>
      </c>
      <c r="C85" s="3">
        <f>POWER($C$83^($K$8-1)/$B$83^($K$8-1)*((B85^$K$8)),1/$K$8)</f>
        <v>2370.4626232540118</v>
      </c>
      <c r="D85" s="3">
        <f>POWER($D$83^($K$8-1)/$C$83^($K$8-1)*((C85^$K$8)),1/$K$8)</f>
        <v>2424.1552127252962</v>
      </c>
      <c r="E85" s="3">
        <f>POWER($E$83^($K$8-1)/$D$83^($K$8-1)*((D85^$K$8)),1/$K$8)</f>
        <v>2471.6479021081464</v>
      </c>
      <c r="F85" s="3">
        <f>POWER($F$83^($K$8-1)/$E$83^($K$8-1)*((E85^$K$8)),1/$K$8)</f>
        <v>2514.3111500632222</v>
      </c>
      <c r="G85" s="3">
        <f>POWER($G$83^($K$8-1)/$F$83^($K$8-1)*((F85^$K$8)),1/$K$8)</f>
        <v>2553.0983538044748</v>
      </c>
      <c r="H85" s="3">
        <f>POWER($H$83^($K$8-1)/$G$83^($K$8-1)*((G85^$K$8)),1/$K$8)</f>
        <v>2588.7008562826663</v>
      </c>
      <c r="I85" s="3">
        <f>POWER($I$83^($K$8-1)/$H$83^($K$8-1)*((H85^$K$8)),1/$K$8)</f>
        <v>2621.6367296144272</v>
      </c>
      <c r="J85" s="3">
        <f>POWER($J$83^($K$8-1)/$I$83^($K$8-1)*((I85^$K$8)),1/$K$8)</f>
        <v>2652.3047147322272</v>
      </c>
      <c r="K85" s="3">
        <f>POWER($K$83^($K$8-1)/$J$83^($K$8-1)*((J85^$K$8)),1/$K$8)</f>
        <v>2681.018583302046</v>
      </c>
      <c r="L85" s="3">
        <f>POWER($L$83^($K$8-1)/$K$83^($K$8-1)*((K85^$K$8)),1/$K$8)</f>
        <v>2708.0298989767207</v>
      </c>
      <c r="M85" s="3">
        <f>POWER($M$83^($K$8-1)/$L$83^($K$8-1)*((L85^$K$8)),1/$K$8)</f>
        <v>2733.5435957839245</v>
      </c>
      <c r="N85" s="3">
        <f>POWER($N$83^($K$8-1)/$M$83^($K$8-1)*((M85^$K$8)),1/$K$8)</f>
        <v>2757.7289413414705</v>
      </c>
      <c r="O85" s="3">
        <f>POWER($O$83^($K$8-1)/$N$83^($K$8-1)*((N85^$K$8)),1/$K$8)</f>
        <v>2780.7274394549704</v>
      </c>
      <c r="P85" s="3">
        <f>POWER($P$83^($K$8-1)/$O$83^($K$8-1)*((O85^$K$8)),1/$K$8)</f>
        <v>2802.65864677641</v>
      </c>
      <c r="Q85" s="3">
        <f>POWER($Q$83^($K$8-1)/$P$83^($K$8-1)*((P85^$K$8)),1/$K$8)</f>
        <v>2823.6245334523987</v>
      </c>
      <c r="R85" s="25"/>
      <c r="S85" s="15">
        <v>1</v>
      </c>
      <c r="T85" s="3">
        <f>((4.17*10^13*$H18*$G18^0.5*EXP(-67837/B85))/($K$12*6)*$K$10*10^-6)</f>
        <v>0</v>
      </c>
      <c r="U85" s="3">
        <f t="shared" ref="U85:AI100" si="20">((4.17*10^13*$H18*$G18^0.5*EXP(-67837/C85))/($K$12*6)*$K$10*10^-6)</f>
        <v>0</v>
      </c>
      <c r="V85" s="3">
        <f t="shared" si="20"/>
        <v>0</v>
      </c>
      <c r="W85" s="3">
        <f t="shared" si="20"/>
        <v>0</v>
      </c>
      <c r="X85" s="3">
        <f t="shared" si="20"/>
        <v>0</v>
      </c>
      <c r="Y85" s="3">
        <f t="shared" si="20"/>
        <v>0</v>
      </c>
      <c r="Z85" s="3">
        <f t="shared" si="20"/>
        <v>0</v>
      </c>
      <c r="AA85" s="3">
        <f t="shared" si="20"/>
        <v>0</v>
      </c>
      <c r="AB85" s="3">
        <f t="shared" si="20"/>
        <v>0</v>
      </c>
      <c r="AC85" s="3">
        <f t="shared" si="20"/>
        <v>0</v>
      </c>
      <c r="AD85" s="3">
        <f t="shared" si="20"/>
        <v>0</v>
      </c>
      <c r="AE85" s="3">
        <f t="shared" si="20"/>
        <v>0</v>
      </c>
      <c r="AF85" s="3">
        <f t="shared" si="20"/>
        <v>0</v>
      </c>
      <c r="AG85" s="3">
        <f t="shared" si="20"/>
        <v>0</v>
      </c>
      <c r="AH85" s="3">
        <f t="shared" si="20"/>
        <v>0</v>
      </c>
      <c r="AI85" s="3">
        <f t="shared" si="20"/>
        <v>0</v>
      </c>
      <c r="AJ85" s="25">
        <f>SUM(T85:AI85)</f>
        <v>0</v>
      </c>
      <c r="AK85" s="25"/>
      <c r="AL85" s="25"/>
      <c r="AM85" s="26"/>
    </row>
    <row r="86" spans="1:39" x14ac:dyDescent="0.25">
      <c r="A86" s="15">
        <v>0.99</v>
      </c>
      <c r="B86" s="4">
        <f>S19</f>
        <v>2293.4771871025673</v>
      </c>
      <c r="C86" s="3">
        <f t="shared" ref="C86:C125" si="21">POWER($C$83^($K$8-1)/$B$83^($K$8-1)*((B86^$K$8)),1/$K$8)</f>
        <v>2355.0459868814514</v>
      </c>
      <c r="D86" s="3">
        <f t="shared" ref="D86:D125" si="22">POWER($D$83^($K$8-1)/$C$83^($K$8-1)*((C86^$K$8)),1/$K$8)</f>
        <v>2408.3893790611801</v>
      </c>
      <c r="E86" s="3">
        <f t="shared" ref="E86:E125" si="23">POWER($E$83^($K$8-1)/$D$83^($K$8-1)*((D86^$K$8)),1/$K$8)</f>
        <v>2455.5731930728712</v>
      </c>
      <c r="F86" s="3">
        <f t="shared" ref="F86:F125" si="24">POWER($F$83^($K$8-1)/$E$83^($K$8-1)*((E86^$K$8)),1/$K$8)</f>
        <v>2497.9589746069437</v>
      </c>
      <c r="G86" s="3">
        <f t="shared" ref="G86:G125" si="25">POWER($G$83^($K$8-1)/$F$83^($K$8-1)*((F86^$K$8)),1/$K$8)</f>
        <v>2536.4939203247541</v>
      </c>
      <c r="H86" s="3">
        <f t="shared" ref="H86:H125" si="26">POWER($H$83^($K$8-1)/$G$83^($K$8-1)*((G86^$K$8)),1/$K$8)</f>
        <v>2571.8648769311499</v>
      </c>
      <c r="I86" s="3">
        <f t="shared" ref="I86:I125" si="27">POWER($I$83^($K$8-1)/$H$83^($K$8-1)*((H86^$K$8)),1/$K$8)</f>
        <v>2604.5865471880393</v>
      </c>
      <c r="J86" s="3">
        <f t="shared" ref="J86:J125" si="28">POWER($J$83^($K$8-1)/$I$83^($K$8-1)*((I86^$K$8)),1/$K$8)</f>
        <v>2635.0550787602738</v>
      </c>
      <c r="K86" s="3">
        <f t="shared" ref="K86:K125" si="29">POWER($K$83^($K$8-1)/$J$83^($K$8-1)*((J86^$K$8)),1/$K$8)</f>
        <v>2663.5822026557603</v>
      </c>
      <c r="L86" s="3">
        <f t="shared" ref="L86:L125" si="30">POWER($L$83^($K$8-1)/$K$83^($K$8-1)*((K86^$K$8)),1/$K$8)</f>
        <v>2690.4178464478173</v>
      </c>
      <c r="M86" s="3">
        <f t="shared" ref="M86:M125" si="31">POWER($M$83^($K$8-1)/$L$83^($K$8-1)*((L86^$K$8)),1/$K$8)</f>
        <v>2715.7656113469043</v>
      </c>
      <c r="N86" s="3">
        <f t="shared" ref="N86:N125" si="32">POWER($N$83^($K$8-1)/$M$83^($K$8-1)*((M86^$K$8)),1/$K$8)</f>
        <v>2739.7936641151214</v>
      </c>
      <c r="O86" s="3">
        <f t="shared" ref="O86:O125" si="33">POWER($O$83^($K$8-1)/$N$83^($K$8-1)*((N86^$K$8)),1/$K$8)</f>
        <v>2762.6425882682279</v>
      </c>
      <c r="P86" s="3">
        <f t="shared" ref="P86:P125" si="34">POWER($P$83^($K$8-1)/$O$83^($K$8-1)*((O86^$K$8)),1/$K$8)</f>
        <v>2784.4311629047356</v>
      </c>
      <c r="Q86" s="3">
        <f t="shared" ref="Q86:Q125" si="35">POWER($Q$83^($K$8-1)/$P$83^($K$8-1)*((P86^$K$8)),1/$K$8)</f>
        <v>2805.260694994091</v>
      </c>
      <c r="R86" s="26"/>
      <c r="S86" s="15">
        <v>0.99</v>
      </c>
      <c r="T86" s="3">
        <f t="shared" ref="T86:AI101" si="36">((4.17*10^13*$H19*$G19^0.5*EXP(-67837/B86))/($K$12*6)*$K$10*10^-6)</f>
        <v>5.5746078852406241E-11</v>
      </c>
      <c r="U86" s="3">
        <f t="shared" si="20"/>
        <v>1.2079335131184893E-10</v>
      </c>
      <c r="V86" s="3">
        <f t="shared" si="20"/>
        <v>2.2862473870053726E-10</v>
      </c>
      <c r="W86" s="3">
        <f t="shared" si="20"/>
        <v>3.9280360587920211E-10</v>
      </c>
      <c r="X86" s="3">
        <f t="shared" si="20"/>
        <v>6.2770336347984584E-10</v>
      </c>
      <c r="Y86" s="3">
        <f t="shared" si="20"/>
        <v>9.4827266851549657E-10</v>
      </c>
      <c r="Z86" s="3">
        <f t="shared" si="20"/>
        <v>1.3698531245672197E-9</v>
      </c>
      <c r="AA86" s="3">
        <f t="shared" si="20"/>
        <v>1.9080371208208365E-9</v>
      </c>
      <c r="AB86" s="3">
        <f t="shared" si="20"/>
        <v>2.5785564921658505E-9</v>
      </c>
      <c r="AC86" s="3">
        <f t="shared" si="20"/>
        <v>3.3971950048161895E-9</v>
      </c>
      <c r="AD86" s="3">
        <f t="shared" si="20"/>
        <v>4.3797193963323739E-9</v>
      </c>
      <c r="AE86" s="3">
        <f t="shared" si="20"/>
        <v>5.5418249712120936E-9</v>
      </c>
      <c r="AF86" s="3">
        <f t="shared" si="20"/>
        <v>6.899092694085652E-9</v>
      </c>
      <c r="AG86" s="3">
        <f t="shared" si="20"/>
        <v>8.4669554226378006E-9</v>
      </c>
      <c r="AH86" s="3">
        <f t="shared" si="20"/>
        <v>1.02606714473939E-8</v>
      </c>
      <c r="AI86" s="3">
        <f t="shared" si="20"/>
        <v>1.2295303902573701E-8</v>
      </c>
      <c r="AJ86" s="25">
        <f t="shared" ref="AJ86:AJ125" si="37">SUM(T86:AI86)</f>
        <v>5.9471153383344959E-8</v>
      </c>
      <c r="AK86" s="26"/>
      <c r="AL86" s="26"/>
      <c r="AM86" s="26"/>
    </row>
    <row r="87" spans="1:39" x14ac:dyDescent="0.25">
      <c r="A87" s="15">
        <v>0.98</v>
      </c>
      <c r="B87" s="28">
        <f t="shared" ref="B87:B125" si="38">S20</f>
        <v>2278.3952256278308</v>
      </c>
      <c r="C87" s="3">
        <f t="shared" si="21"/>
        <v>2339.5591474896664</v>
      </c>
      <c r="D87" s="3">
        <f t="shared" si="22"/>
        <v>2392.5517522317386</v>
      </c>
      <c r="E87" s="3">
        <f t="shared" si="23"/>
        <v>2439.4252843408426</v>
      </c>
      <c r="F87" s="3">
        <f t="shared" si="24"/>
        <v>2481.5323359499921</v>
      </c>
      <c r="G87" s="3">
        <f t="shared" si="25"/>
        <v>2519.8138749323807</v>
      </c>
      <c r="H87" s="3">
        <f t="shared" si="26"/>
        <v>2554.9522312723075</v>
      </c>
      <c r="I87" s="3">
        <f t="shared" si="27"/>
        <v>2587.458723033863</v>
      </c>
      <c r="J87" s="3">
        <f t="shared" si="28"/>
        <v>2617.7268928052695</v>
      </c>
      <c r="K87" s="3">
        <f t="shared" si="29"/>
        <v>2646.0664216437872</v>
      </c>
      <c r="L87" s="3">
        <f t="shared" si="30"/>
        <v>2672.7255935929625</v>
      </c>
      <c r="M87" s="3">
        <f t="shared" si="31"/>
        <v>2697.9066709767653</v>
      </c>
      <c r="N87" s="3">
        <f t="shared" si="32"/>
        <v>2721.7767146886026</v>
      </c>
      <c r="O87" s="3">
        <f t="shared" si="33"/>
        <v>2744.4753837636317</v>
      </c>
      <c r="P87" s="3">
        <f t="shared" si="34"/>
        <v>2766.120676206137</v>
      </c>
      <c r="Q87" s="3">
        <f t="shared" si="35"/>
        <v>2786.8132327884941</v>
      </c>
      <c r="R87" s="3"/>
      <c r="S87" s="15">
        <v>0.98</v>
      </c>
      <c r="T87" s="3">
        <f t="shared" si="36"/>
        <v>6.4834245250995134E-11</v>
      </c>
      <c r="U87" s="3">
        <f t="shared" si="20"/>
        <v>1.4120699199556804E-10</v>
      </c>
      <c r="V87" s="3">
        <f t="shared" si="20"/>
        <v>2.6839260200266293E-10</v>
      </c>
      <c r="W87" s="3">
        <f t="shared" si="20"/>
        <v>4.6278441572546971E-10</v>
      </c>
      <c r="X87" s="3">
        <f t="shared" si="20"/>
        <v>7.4183158055658421E-10</v>
      </c>
      <c r="Y87" s="3">
        <f t="shared" si="20"/>
        <v>1.1237512271915906E-9</v>
      </c>
      <c r="Z87" s="3">
        <f t="shared" si="20"/>
        <v>1.6273027677418545E-9</v>
      </c>
      <c r="AA87" s="3">
        <f t="shared" si="20"/>
        <v>2.2716102350845735E-9</v>
      </c>
      <c r="AB87" s="3">
        <f t="shared" si="20"/>
        <v>3.0760218646049822E-9</v>
      </c>
      <c r="AC87" s="3">
        <f t="shared" si="20"/>
        <v>4.0599987063654526E-9</v>
      </c>
      <c r="AD87" s="3">
        <f t="shared" si="20"/>
        <v>5.2430260162802291E-9</v>
      </c>
      <c r="AE87" s="3">
        <f t="shared" si="20"/>
        <v>6.6445426427198543E-9</v>
      </c>
      <c r="AF87" s="3">
        <f t="shared" si="20"/>
        <v>8.2838847228763809E-9</v>
      </c>
      <c r="AG87" s="3">
        <f t="shared" si="20"/>
        <v>1.0180240827803822E-8</v>
      </c>
      <c r="AH87" s="3">
        <f t="shared" si="20"/>
        <v>1.2352616318358711E-8</v>
      </c>
      <c r="AI87" s="3">
        <f t="shared" si="20"/>
        <v>1.4819805148954756E-8</v>
      </c>
      <c r="AJ87" s="25">
        <f t="shared" si="37"/>
        <v>7.1361850313513482E-8</v>
      </c>
      <c r="AK87" s="3"/>
      <c r="AL87" s="3"/>
      <c r="AM87" s="3"/>
    </row>
    <row r="88" spans="1:39" x14ac:dyDescent="0.25">
      <c r="A88" s="15">
        <v>0.97</v>
      </c>
      <c r="B88" s="28">
        <f t="shared" si="38"/>
        <v>2263.2431788804633</v>
      </c>
      <c r="C88" s="3">
        <f t="shared" si="21"/>
        <v>2324.0003413737422</v>
      </c>
      <c r="D88" s="3">
        <f t="shared" si="22"/>
        <v>2376.6405285829455</v>
      </c>
      <c r="E88" s="3">
        <f t="shared" si="23"/>
        <v>2423.2023369218523</v>
      </c>
      <c r="F88" s="3">
        <f t="shared" si="24"/>
        <v>2465.0293633592501</v>
      </c>
      <c r="G88" s="3">
        <f t="shared" si="25"/>
        <v>2503.0563180352383</v>
      </c>
      <c r="H88" s="3">
        <f t="shared" si="26"/>
        <v>2537.9609932245462</v>
      </c>
      <c r="I88" s="3">
        <f t="shared" si="27"/>
        <v>2570.2513065648936</v>
      </c>
      <c r="J88" s="3">
        <f t="shared" si="28"/>
        <v>2600.3181834621869</v>
      </c>
      <c r="K88" s="3">
        <f t="shared" si="29"/>
        <v>2628.4692454969936</v>
      </c>
      <c r="L88" s="3">
        <f t="shared" si="30"/>
        <v>2654.9511255456755</v>
      </c>
      <c r="M88" s="3">
        <f t="shared" si="31"/>
        <v>2679.964740823968</v>
      </c>
      <c r="N88" s="3">
        <f t="shared" si="32"/>
        <v>2703.6760412176509</v>
      </c>
      <c r="O88" s="3">
        <f t="shared" si="33"/>
        <v>2726.2237569852559</v>
      </c>
      <c r="P88" s="3">
        <f t="shared" si="34"/>
        <v>2747.7251014071303</v>
      </c>
      <c r="Q88" s="3">
        <f t="shared" si="35"/>
        <v>2768.2800459627642</v>
      </c>
      <c r="R88" s="3"/>
      <c r="S88" s="15">
        <v>0.97</v>
      </c>
      <c r="T88" s="3">
        <f t="shared" si="36"/>
        <v>6.5071212146127998E-11</v>
      </c>
      <c r="U88" s="3">
        <f t="shared" si="20"/>
        <v>1.4246357578631928E-10</v>
      </c>
      <c r="V88" s="3">
        <f t="shared" si="20"/>
        <v>2.7194774759578883E-10</v>
      </c>
      <c r="W88" s="3">
        <f t="shared" si="20"/>
        <v>4.7062793779758828E-10</v>
      </c>
      <c r="X88" s="3">
        <f t="shared" si="20"/>
        <v>7.5679150250143015E-10</v>
      </c>
      <c r="Y88" s="3">
        <f t="shared" si="20"/>
        <v>1.1496049412579346E-9</v>
      </c>
      <c r="Z88" s="3">
        <f t="shared" si="20"/>
        <v>1.6688731355470601E-9</v>
      </c>
      <c r="AA88" s="3">
        <f t="shared" si="20"/>
        <v>2.3348480816901713E-9</v>
      </c>
      <c r="AB88" s="3">
        <f t="shared" si="20"/>
        <v>3.1680763720231314E-9</v>
      </c>
      <c r="AC88" s="3">
        <f t="shared" si="20"/>
        <v>4.1892771384553266E-9</v>
      </c>
      <c r="AD88" s="3">
        <f t="shared" si="20"/>
        <v>5.4192440816365065E-9</v>
      </c>
      <c r="AE88" s="3">
        <f t="shared" si="20"/>
        <v>6.8787666618918156E-9</v>
      </c>
      <c r="AF88" s="3">
        <f t="shared" si="20"/>
        <v>8.5885666284598016E-9</v>
      </c>
      <c r="AG88" s="3">
        <f t="shared" si="20"/>
        <v>1.0569246898342381E-8</v>
      </c>
      <c r="AH88" s="3">
        <f t="shared" si="20"/>
        <v>1.2841250432429887E-8</v>
      </c>
      <c r="AI88" s="3">
        <f t="shared" si="20"/>
        <v>1.5424827244741374E-8</v>
      </c>
      <c r="AJ88" s="25">
        <f t="shared" si="37"/>
        <v>7.3939483592302641E-8</v>
      </c>
      <c r="AK88" s="3"/>
      <c r="AL88" s="3"/>
      <c r="AM88" s="3"/>
    </row>
    <row r="89" spans="1:39" x14ac:dyDescent="0.25">
      <c r="A89" s="15">
        <v>0.96</v>
      </c>
      <c r="B89" s="28">
        <f t="shared" si="38"/>
        <v>2248.0193217122942</v>
      </c>
      <c r="C89" s="3">
        <f t="shared" si="21"/>
        <v>2308.3677970735976</v>
      </c>
      <c r="D89" s="3">
        <f t="shared" si="22"/>
        <v>2360.6538965299419</v>
      </c>
      <c r="E89" s="3">
        <f t="shared" si="23"/>
        <v>2406.9025037394899</v>
      </c>
      <c r="F89" s="3">
        <f t="shared" si="24"/>
        <v>2448.4481778758209</v>
      </c>
      <c r="G89" s="3">
        <f t="shared" si="25"/>
        <v>2486.2193416885339</v>
      </c>
      <c r="H89" s="3">
        <f t="shared" si="26"/>
        <v>2520.8892282371239</v>
      </c>
      <c r="I89" s="3">
        <f t="shared" si="27"/>
        <v>2552.9623386172261</v>
      </c>
      <c r="J89" s="3">
        <f t="shared" si="28"/>
        <v>2582.8269686487606</v>
      </c>
      <c r="K89" s="3">
        <f t="shared" si="29"/>
        <v>2610.7886706750874</v>
      </c>
      <c r="L89" s="3">
        <f t="shared" si="30"/>
        <v>2637.0924185799649</v>
      </c>
      <c r="M89" s="3">
        <f t="shared" si="31"/>
        <v>2661.9377780959912</v>
      </c>
      <c r="N89" s="3">
        <f t="shared" si="32"/>
        <v>2685.4895828358999</v>
      </c>
      <c r="O89" s="3">
        <f t="shared" si="33"/>
        <v>2707.8856298798264</v>
      </c>
      <c r="P89" s="3">
        <f t="shared" si="34"/>
        <v>2729.2423440651201</v>
      </c>
      <c r="Q89" s="3">
        <f t="shared" si="35"/>
        <v>2749.6590244064023</v>
      </c>
      <c r="R89" s="3"/>
      <c r="S89" s="15">
        <v>0.96</v>
      </c>
      <c r="T89" s="3">
        <f t="shared" si="36"/>
        <v>6.1349570161860567E-11</v>
      </c>
      <c r="U89" s="3">
        <f t="shared" si="20"/>
        <v>1.3503026560206174E-10</v>
      </c>
      <c r="V89" s="3">
        <f t="shared" si="20"/>
        <v>2.5888937924813661E-10</v>
      </c>
      <c r="W89" s="3">
        <f t="shared" si="20"/>
        <v>4.4969653274635447E-10</v>
      </c>
      <c r="X89" s="3">
        <f t="shared" si="20"/>
        <v>7.2546282060054165E-10</v>
      </c>
      <c r="Y89" s="3">
        <f t="shared" si="20"/>
        <v>1.1051396604884674E-9</v>
      </c>
      <c r="Z89" s="3">
        <f t="shared" si="20"/>
        <v>1.6083779172896524E-9</v>
      </c>
      <c r="AA89" s="3">
        <f t="shared" si="20"/>
        <v>2.2553347959473483E-9</v>
      </c>
      <c r="AB89" s="3">
        <f t="shared" si="20"/>
        <v>3.0665185153537644E-9</v>
      </c>
      <c r="AC89" s="3">
        <f t="shared" si="20"/>
        <v>4.0626629446656543E-9</v>
      </c>
      <c r="AD89" s="3">
        <f t="shared" si="20"/>
        <v>5.2646261141994091E-9</v>
      </c>
      <c r="AE89" s="3">
        <f t="shared" si="20"/>
        <v>6.6933078550075583E-9</v>
      </c>
      <c r="AF89" s="3">
        <f t="shared" si="20"/>
        <v>8.3695828516660708E-9</v>
      </c>
      <c r="AG89" s="3">
        <f t="shared" si="20"/>
        <v>1.0314246183096198E-8</v>
      </c>
      <c r="AH89" s="3">
        <f t="shared" si="20"/>
        <v>1.2547969034158813E-8</v>
      </c>
      <c r="AI89" s="3">
        <f t="shared" si="20"/>
        <v>1.5091262730747447E-8</v>
      </c>
      <c r="AJ89" s="25">
        <f t="shared" si="37"/>
        <v>7.2009457170979341E-8</v>
      </c>
      <c r="AK89" s="3"/>
      <c r="AL89" s="3"/>
      <c r="AM89" s="3"/>
    </row>
    <row r="90" spans="1:39" x14ac:dyDescent="0.25">
      <c r="A90" s="15">
        <v>0.95</v>
      </c>
      <c r="B90" s="28">
        <f t="shared" si="38"/>
        <v>2232.7219239454935</v>
      </c>
      <c r="C90" s="3">
        <f t="shared" si="21"/>
        <v>2292.6597379644704</v>
      </c>
      <c r="D90" s="3">
        <f t="shared" si="22"/>
        <v>2344.5900392062135</v>
      </c>
      <c r="E90" s="3">
        <f t="shared" si="23"/>
        <v>2390.5239323322053</v>
      </c>
      <c r="F90" s="3">
        <f t="shared" si="24"/>
        <v>2431.7868950627153</v>
      </c>
      <c r="G90" s="3">
        <f t="shared" si="25"/>
        <v>2469.3010323848739</v>
      </c>
      <c r="H90" s="3">
        <f t="shared" si="26"/>
        <v>2503.7349961191267</v>
      </c>
      <c r="I90" s="3">
        <f t="shared" si="27"/>
        <v>2535.5898543150215</v>
      </c>
      <c r="J90" s="3">
        <f t="shared" si="28"/>
        <v>2565.2512605039769</v>
      </c>
      <c r="K90" s="3">
        <f t="shared" si="29"/>
        <v>2593.0226877964537</v>
      </c>
      <c r="L90" s="3">
        <f t="shared" si="30"/>
        <v>2619.1474430696521</v>
      </c>
      <c r="M90" s="3">
        <f t="shared" si="31"/>
        <v>2643.8237340445389</v>
      </c>
      <c r="N90" s="3">
        <f t="shared" si="32"/>
        <v>2667.2152726685149</v>
      </c>
      <c r="O90" s="3">
        <f t="shared" si="33"/>
        <v>2689.4589183354933</v>
      </c>
      <c r="P90" s="3">
        <f t="shared" si="34"/>
        <v>2710.6703036311574</v>
      </c>
      <c r="Q90" s="3">
        <f t="shared" si="35"/>
        <v>2730.9480518568548</v>
      </c>
      <c r="R90" s="3"/>
      <c r="S90" s="15">
        <v>0.95</v>
      </c>
      <c r="T90" s="3">
        <f t="shared" si="36"/>
        <v>5.5793431950703188E-11</v>
      </c>
      <c r="U90" s="3">
        <f t="shared" si="20"/>
        <v>1.2346677872881548E-10</v>
      </c>
      <c r="V90" s="3">
        <f t="shared" si="20"/>
        <v>2.3777709720823755E-10</v>
      </c>
      <c r="W90" s="3">
        <f t="shared" si="20"/>
        <v>4.1458954067322357E-10</v>
      </c>
      <c r="X90" s="3">
        <f t="shared" si="20"/>
        <v>6.7102234136374756E-10</v>
      </c>
      <c r="Y90" s="3">
        <f t="shared" si="20"/>
        <v>1.025159509995007E-9</v>
      </c>
      <c r="Z90" s="3">
        <f t="shared" si="20"/>
        <v>1.4958187404378239E-9</v>
      </c>
      <c r="AA90" s="3">
        <f t="shared" si="20"/>
        <v>2.1023636529080921E-9</v>
      </c>
      <c r="AB90" s="3">
        <f t="shared" si="20"/>
        <v>2.8645514807222622E-9</v>
      </c>
      <c r="AC90" s="3">
        <f t="shared" si="20"/>
        <v>3.8024091200197548E-9</v>
      </c>
      <c r="AD90" s="3">
        <f t="shared" si="20"/>
        <v>4.9361319591082332E-9</v>
      </c>
      <c r="AE90" s="3">
        <f t="shared" si="20"/>
        <v>6.2860010902806017E-9</v>
      </c>
      <c r="AF90" s="3">
        <f t="shared" si="20"/>
        <v>7.8723154319933697E-9</v>
      </c>
      <c r="AG90" s="3">
        <f t="shared" si="20"/>
        <v>9.7153360073352367E-9</v>
      </c>
      <c r="AH90" s="3">
        <f t="shared" si="20"/>
        <v>1.1835240182475703E-8</v>
      </c>
      <c r="AI90" s="3">
        <f t="shared" si="20"/>
        <v>1.4252084103588294E-8</v>
      </c>
      <c r="AJ90" s="25">
        <f t="shared" si="37"/>
        <v>6.7690060468789113E-8</v>
      </c>
      <c r="AK90" s="3"/>
      <c r="AL90" s="3"/>
      <c r="AM90" s="3"/>
    </row>
    <row r="91" spans="1:39" x14ac:dyDescent="0.25">
      <c r="A91" s="15">
        <v>0.94</v>
      </c>
      <c r="B91" s="28">
        <f t="shared" si="38"/>
        <v>2217.3492530502067</v>
      </c>
      <c r="C91" s="3">
        <f t="shared" si="21"/>
        <v>2276.8743850064479</v>
      </c>
      <c r="D91" s="3">
        <f t="shared" si="22"/>
        <v>2328.4471372753769</v>
      </c>
      <c r="E91" s="3">
        <f t="shared" si="23"/>
        <v>2374.0647677202046</v>
      </c>
      <c r="F91" s="3">
        <f t="shared" si="24"/>
        <v>2415.043627921234</v>
      </c>
      <c r="G91" s="3">
        <f t="shared" si="25"/>
        <v>2452.2994740156364</v>
      </c>
      <c r="H91" s="3">
        <f t="shared" si="26"/>
        <v>2486.4963540421372</v>
      </c>
      <c r="I91" s="3">
        <f t="shared" si="27"/>
        <v>2518.1318861113841</v>
      </c>
      <c r="J91" s="3">
        <f t="shared" si="28"/>
        <v>2547.5890684645169</v>
      </c>
      <c r="K91" s="3">
        <f t="shared" si="29"/>
        <v>2575.1692847479171</v>
      </c>
      <c r="L91" s="3">
        <f t="shared" si="30"/>
        <v>2601.114166629482</v>
      </c>
      <c r="M91" s="3">
        <f t="shared" si="31"/>
        <v>2625.6205571362425</v>
      </c>
      <c r="N91" s="3">
        <f t="shared" si="32"/>
        <v>2648.8510410309464</v>
      </c>
      <c r="O91" s="3">
        <f t="shared" si="33"/>
        <v>2670.9415354072594</v>
      </c>
      <c r="P91" s="3">
        <f t="shared" si="34"/>
        <v>2692.0068767008106</v>
      </c>
      <c r="Q91" s="3">
        <f t="shared" si="35"/>
        <v>2712.145009174701</v>
      </c>
      <c r="R91" s="3"/>
      <c r="S91" s="15">
        <v>0.94</v>
      </c>
      <c r="T91" s="3">
        <f t="shared" si="36"/>
        <v>4.9522246887621309E-11</v>
      </c>
      <c r="U91" s="3">
        <f t="shared" si="20"/>
        <v>1.1019426832239003E-10</v>
      </c>
      <c r="V91" s="3">
        <f t="shared" si="20"/>
        <v>2.1318279488145095E-10</v>
      </c>
      <c r="W91" s="3">
        <f t="shared" si="20"/>
        <v>3.7314223663095097E-10</v>
      </c>
      <c r="X91" s="3">
        <f t="shared" si="20"/>
        <v>6.0595845351936582E-10</v>
      </c>
      <c r="Y91" s="3">
        <f t="shared" si="20"/>
        <v>9.2848169358292896E-10</v>
      </c>
      <c r="Z91" s="3">
        <f t="shared" si="20"/>
        <v>1.3583086729717989E-9</v>
      </c>
      <c r="AA91" s="3">
        <f t="shared" si="20"/>
        <v>1.9136046901558066E-9</v>
      </c>
      <c r="AB91" s="3">
        <f t="shared" si="20"/>
        <v>2.6129581031111374E-9</v>
      </c>
      <c r="AC91" s="3">
        <f t="shared" si="20"/>
        <v>3.4752609473749396E-9</v>
      </c>
      <c r="AD91" s="3">
        <f t="shared" si="20"/>
        <v>4.5196107202866807E-9</v>
      </c>
      <c r="AE91" s="3">
        <f t="shared" si="20"/>
        <v>5.7652293705079756E-9</v>
      </c>
      <c r="AF91" s="3">
        <f t="shared" si="20"/>
        <v>7.2313963366039946E-9</v>
      </c>
      <c r="AG91" s="3">
        <f t="shared" si="20"/>
        <v>8.9373931114945006E-9</v>
      </c>
      <c r="AH91" s="3">
        <f t="shared" si="20"/>
        <v>1.0902457306605109E-8</v>
      </c>
      <c r="AI91" s="3">
        <f t="shared" si="20"/>
        <v>1.3145744580476518E-8</v>
      </c>
      <c r="AJ91" s="25">
        <f t="shared" si="37"/>
        <v>6.2142445533413176E-8</v>
      </c>
      <c r="AK91" s="3"/>
      <c r="AL91" s="3"/>
      <c r="AM91" s="3"/>
    </row>
    <row r="92" spans="1:39" x14ac:dyDescent="0.25">
      <c r="A92" s="15">
        <v>0.93</v>
      </c>
      <c r="B92" s="28">
        <f t="shared" si="38"/>
        <v>2201.8995769895778</v>
      </c>
      <c r="C92" s="3">
        <f t="shared" si="21"/>
        <v>2261.0099596658283</v>
      </c>
      <c r="D92" s="3">
        <f t="shared" si="22"/>
        <v>2312.2233719187384</v>
      </c>
      <c r="E92" s="3">
        <f t="shared" si="23"/>
        <v>2357.5231554515126</v>
      </c>
      <c r="F92" s="3">
        <f t="shared" si="24"/>
        <v>2398.2164899896052</v>
      </c>
      <c r="G92" s="3">
        <f t="shared" si="25"/>
        <v>2435.21275101741</v>
      </c>
      <c r="H92" s="3">
        <f t="shared" si="26"/>
        <v>2469.1713597305547</v>
      </c>
      <c r="I92" s="3">
        <f t="shared" si="27"/>
        <v>2500.5864670192655</v>
      </c>
      <c r="J92" s="3">
        <f t="shared" si="28"/>
        <v>2529.8384025334581</v>
      </c>
      <c r="K92" s="3">
        <f t="shared" si="29"/>
        <v>2557.2264499888424</v>
      </c>
      <c r="L92" s="3">
        <f t="shared" si="30"/>
        <v>2582.9905574525069</v>
      </c>
      <c r="M92" s="3">
        <f t="shared" si="31"/>
        <v>2607.3261964214917</v>
      </c>
      <c r="N92" s="3">
        <f t="shared" si="32"/>
        <v>2630.3948188275685</v>
      </c>
      <c r="O92" s="3">
        <f t="shared" si="33"/>
        <v>2652.3313947439619</v>
      </c>
      <c r="P92" s="3">
        <f t="shared" si="34"/>
        <v>2673.2499604681507</v>
      </c>
      <c r="Q92" s="3">
        <f t="shared" si="35"/>
        <v>2693.2477778235507</v>
      </c>
      <c r="R92" s="3"/>
      <c r="S92" s="15">
        <v>0.93</v>
      </c>
      <c r="T92" s="3">
        <f t="shared" si="36"/>
        <v>4.3167328424867757E-11</v>
      </c>
      <c r="U92" s="3">
        <f t="shared" si="20"/>
        <v>9.6594207951537839E-11</v>
      </c>
      <c r="V92" s="3">
        <f t="shared" si="20"/>
        <v>1.8773926738641395E-10</v>
      </c>
      <c r="W92" s="3">
        <f t="shared" si="20"/>
        <v>3.2990070994331437E-10</v>
      </c>
      <c r="X92" s="3">
        <f t="shared" si="20"/>
        <v>5.3756272441106901E-10</v>
      </c>
      <c r="Y92" s="3">
        <f t="shared" si="20"/>
        <v>8.2615211420037432E-10</v>
      </c>
      <c r="Z92" s="3">
        <f t="shared" si="20"/>
        <v>1.2118376817251843E-9</v>
      </c>
      <c r="AA92" s="3">
        <f t="shared" si="20"/>
        <v>1.7113649821108907E-9</v>
      </c>
      <c r="AB92" s="3">
        <f t="shared" si="20"/>
        <v>2.3419200095339486E-9</v>
      </c>
      <c r="AC92" s="3">
        <f t="shared" si="20"/>
        <v>3.1210164826110672E-9</v>
      </c>
      <c r="AD92" s="3">
        <f t="shared" si="20"/>
        <v>4.0664023987991115E-9</v>
      </c>
      <c r="AE92" s="3">
        <f t="shared" si="20"/>
        <v>5.1959823689872659E-9</v>
      </c>
      <c r="AF92" s="3">
        <f t="shared" si="20"/>
        <v>6.5277529250817701E-9</v>
      </c>
      <c r="AG92" s="3">
        <f t="shared" si="20"/>
        <v>8.0797485377655904E-9</v>
      </c>
      <c r="AH92" s="3">
        <f t="shared" si="20"/>
        <v>9.8699965141408384E-9</v>
      </c>
      <c r="AI92" s="3">
        <f t="shared" si="20"/>
        <v>1.1916479288489086E-8</v>
      </c>
      <c r="AJ92" s="25">
        <f t="shared" si="37"/>
        <v>5.6063617541562339E-8</v>
      </c>
      <c r="AK92" s="3"/>
      <c r="AL92" s="3"/>
      <c r="AM92" s="3"/>
    </row>
    <row r="93" spans="1:39" x14ac:dyDescent="0.25">
      <c r="A93" s="15">
        <v>0.92</v>
      </c>
      <c r="B93" s="28">
        <f t="shared" si="38"/>
        <v>2186.3711672445984</v>
      </c>
      <c r="C93" s="3">
        <f t="shared" si="21"/>
        <v>2245.0646870212104</v>
      </c>
      <c r="D93" s="3">
        <f t="shared" si="22"/>
        <v>2295.9169280117194</v>
      </c>
      <c r="E93" s="3">
        <f t="shared" si="23"/>
        <v>2340.8972448406503</v>
      </c>
      <c r="F93" s="3">
        <f t="shared" si="24"/>
        <v>2381.3035986375676</v>
      </c>
      <c r="G93" s="3">
        <f t="shared" si="25"/>
        <v>2418.0389517174008</v>
      </c>
      <c r="H93" s="3">
        <f t="shared" si="26"/>
        <v>2451.7580748536475</v>
      </c>
      <c r="I93" s="3">
        <f t="shared" si="27"/>
        <v>2482.951634046678</v>
      </c>
      <c r="J93" s="3">
        <f t="shared" si="28"/>
        <v>2511.9972767556737</v>
      </c>
      <c r="K93" s="3">
        <f t="shared" si="29"/>
        <v>2539.1921760641326</v>
      </c>
      <c r="L93" s="3">
        <f t="shared" si="30"/>
        <v>2564.7745878584828</v>
      </c>
      <c r="M93" s="3">
        <f t="shared" si="31"/>
        <v>2588.9386051162569</v>
      </c>
      <c r="N93" s="3">
        <f t="shared" si="32"/>
        <v>2611.8445411651915</v>
      </c>
      <c r="O93" s="3">
        <f t="shared" si="33"/>
        <v>2633.6264142319224</v>
      </c>
      <c r="P93" s="3">
        <f t="shared" si="34"/>
        <v>2654.3974563981601</v>
      </c>
      <c r="Q93" s="3">
        <f t="shared" si="35"/>
        <v>2674.2542435698265</v>
      </c>
      <c r="R93" s="3"/>
      <c r="S93" s="15">
        <v>0.92</v>
      </c>
      <c r="T93" s="3">
        <f t="shared" si="36"/>
        <v>3.7087697697769647E-11</v>
      </c>
      <c r="U93" s="3">
        <f t="shared" si="20"/>
        <v>8.3466108860060124E-11</v>
      </c>
      <c r="V93" s="3">
        <f t="shared" si="20"/>
        <v>1.6299113055246405E-10</v>
      </c>
      <c r="W93" s="3">
        <f t="shared" si="20"/>
        <v>2.8756164721070246E-10</v>
      </c>
      <c r="X93" s="3">
        <f t="shared" si="20"/>
        <v>4.7020028340066264E-10</v>
      </c>
      <c r="Y93" s="3">
        <f t="shared" si="20"/>
        <v>7.2483520668467997E-10</v>
      </c>
      <c r="Z93" s="3">
        <f t="shared" si="20"/>
        <v>1.0661183955014458E-9</v>
      </c>
      <c r="AA93" s="3">
        <f t="shared" si="20"/>
        <v>1.5092745800926397E-9</v>
      </c>
      <c r="AB93" s="3">
        <f t="shared" si="20"/>
        <v>2.0699755933551574E-9</v>
      </c>
      <c r="AC93" s="3">
        <f t="shared" si="20"/>
        <v>2.764235660912525E-9</v>
      </c>
      <c r="AD93" s="3">
        <f t="shared" si="20"/>
        <v>3.6083239379924198E-9</v>
      </c>
      <c r="AE93" s="3">
        <f t="shared" si="20"/>
        <v>4.6186912790188466E-9</v>
      </c>
      <c r="AF93" s="3">
        <f t="shared" si="20"/>
        <v>5.8119087891222317E-9</v>
      </c>
      <c r="AG93" s="3">
        <f t="shared" si="20"/>
        <v>7.2046161645501325E-9</v>
      </c>
      <c r="AH93" s="3">
        <f t="shared" si="20"/>
        <v>8.8134781975717909E-9</v>
      </c>
      <c r="AI93" s="3">
        <f t="shared" si="20"/>
        <v>1.0655148117393646E-8</v>
      </c>
      <c r="AJ93" s="25">
        <f t="shared" si="37"/>
        <v>4.9887912789917173E-8</v>
      </c>
      <c r="AK93" s="3"/>
      <c r="AL93" s="3"/>
      <c r="AM93" s="3"/>
    </row>
    <row r="94" spans="1:39" x14ac:dyDescent="0.25">
      <c r="A94" s="15">
        <v>0.91</v>
      </c>
      <c r="B94" s="28">
        <f t="shared" si="38"/>
        <v>2170.7623020309347</v>
      </c>
      <c r="C94" s="3">
        <f t="shared" si="21"/>
        <v>2229.0367990666523</v>
      </c>
      <c r="D94" s="3">
        <f t="shared" si="22"/>
        <v>2279.5259975018439</v>
      </c>
      <c r="E94" s="3">
        <f t="shared" si="23"/>
        <v>2324.1851924127882</v>
      </c>
      <c r="F94" s="3">
        <f t="shared" si="24"/>
        <v>2364.3030785699743</v>
      </c>
      <c r="G94" s="3">
        <f t="shared" si="25"/>
        <v>2400.7761718910851</v>
      </c>
      <c r="H94" s="3">
        <f t="shared" si="26"/>
        <v>2434.2545686328194</v>
      </c>
      <c r="I94" s="3">
        <f t="shared" si="27"/>
        <v>2465.225431849854</v>
      </c>
      <c r="J94" s="3">
        <f t="shared" si="28"/>
        <v>2494.0637129137272</v>
      </c>
      <c r="K94" s="3">
        <f t="shared" si="29"/>
        <v>2521.0644633401666</v>
      </c>
      <c r="L94" s="3">
        <f t="shared" si="30"/>
        <v>2546.4642380674322</v>
      </c>
      <c r="M94" s="3">
        <f t="shared" si="31"/>
        <v>2570.4557444112097</v>
      </c>
      <c r="N94" s="3">
        <f t="shared" si="32"/>
        <v>2593.1981511958838</v>
      </c>
      <c r="O94" s="3">
        <f t="shared" si="33"/>
        <v>2614.8245198698132</v>
      </c>
      <c r="P94" s="3">
        <f t="shared" si="34"/>
        <v>2635.447274132162</v>
      </c>
      <c r="Q94" s="3">
        <f t="shared" si="35"/>
        <v>2655.1623004174849</v>
      </c>
      <c r="R94" s="3"/>
      <c r="S94" s="15">
        <v>0.91</v>
      </c>
      <c r="T94" s="3">
        <f t="shared" si="36"/>
        <v>3.1479104309971611E-11</v>
      </c>
      <c r="U94" s="3">
        <f t="shared" si="20"/>
        <v>7.1258344920400761E-11</v>
      </c>
      <c r="V94" s="3">
        <f t="shared" si="20"/>
        <v>1.3982327874280148E-10</v>
      </c>
      <c r="W94" s="3">
        <f t="shared" si="20"/>
        <v>2.4769623886394258E-10</v>
      </c>
      <c r="X94" s="3">
        <f t="shared" si="20"/>
        <v>4.0644976892047159E-10</v>
      </c>
      <c r="Y94" s="3">
        <f t="shared" si="20"/>
        <v>6.2851373743159939E-10</v>
      </c>
      <c r="Z94" s="3">
        <f t="shared" si="20"/>
        <v>9.2701298213391932E-10</v>
      </c>
      <c r="AA94" s="3">
        <f t="shared" si="20"/>
        <v>1.3156311108873339E-9</v>
      </c>
      <c r="AB94" s="3">
        <f t="shared" si="20"/>
        <v>1.8084962674716989E-9</v>
      </c>
      <c r="AC94" s="3">
        <f t="shared" si="20"/>
        <v>2.4200851951306365E-9</v>
      </c>
      <c r="AD94" s="3">
        <f t="shared" si="20"/>
        <v>3.165142509132761E-9</v>
      </c>
      <c r="AE94" s="3">
        <f t="shared" si="20"/>
        <v>4.0586126202530589E-9</v>
      </c>
      <c r="AF94" s="3">
        <f t="shared" si="20"/>
        <v>5.1155822052114696E-9</v>
      </c>
      <c r="AG94" s="3">
        <f t="shared" si="20"/>
        <v>6.3512314968271546E-9</v>
      </c>
      <c r="AH94" s="3">
        <f t="shared" si="20"/>
        <v>7.7807929746443025E-9</v>
      </c>
      <c r="AI94" s="3">
        <f t="shared" si="20"/>
        <v>9.419516287041495E-9</v>
      </c>
      <c r="AJ94" s="25">
        <f t="shared" si="37"/>
        <v>4.3887324121923019E-8</v>
      </c>
      <c r="AK94" s="3"/>
      <c r="AL94" s="3"/>
      <c r="AM94" s="3"/>
    </row>
    <row r="95" spans="1:39" x14ac:dyDescent="0.25">
      <c r="A95" s="15">
        <v>0.9</v>
      </c>
      <c r="B95" s="28">
        <f t="shared" si="38"/>
        <v>2155.0712697196454</v>
      </c>
      <c r="C95" s="3">
        <f t="shared" si="21"/>
        <v>2212.9245382242375</v>
      </c>
      <c r="D95" s="3">
        <f t="shared" si="22"/>
        <v>2263.0487830008547</v>
      </c>
      <c r="E95" s="3">
        <f t="shared" si="23"/>
        <v>2307.3851655662543</v>
      </c>
      <c r="F95" s="3">
        <f t="shared" si="24"/>
        <v>2347.2130655525157</v>
      </c>
      <c r="G95" s="3">
        <f t="shared" si="25"/>
        <v>2383.422518545407</v>
      </c>
      <c r="H95" s="3">
        <f t="shared" si="26"/>
        <v>2416.6589216775633</v>
      </c>
      <c r="I95" s="3">
        <f t="shared" si="27"/>
        <v>2447.4059166180054</v>
      </c>
      <c r="J95" s="3">
        <f t="shared" si="28"/>
        <v>2476.0357444580727</v>
      </c>
      <c r="K95" s="3">
        <f t="shared" si="29"/>
        <v>2502.8413239775132</v>
      </c>
      <c r="L95" s="3">
        <f t="shared" si="30"/>
        <v>2528.0575002124096</v>
      </c>
      <c r="M95" s="3">
        <f t="shared" si="31"/>
        <v>2551.8755875222914</v>
      </c>
      <c r="N95" s="3">
        <f t="shared" si="32"/>
        <v>2574.4536042033797</v>
      </c>
      <c r="O95" s="3">
        <f t="shared" si="33"/>
        <v>2595.9236498891473</v>
      </c>
      <c r="P95" s="3">
        <f t="shared" si="34"/>
        <v>2616.3973356407814</v>
      </c>
      <c r="Q95" s="3">
        <f t="shared" si="35"/>
        <v>2635.9698547920111</v>
      </c>
      <c r="R95" s="3"/>
      <c r="S95" s="15">
        <v>0.9</v>
      </c>
      <c r="T95" s="3">
        <f t="shared" si="36"/>
        <v>2.6435812661837132E-11</v>
      </c>
      <c r="U95" s="3">
        <f t="shared" si="20"/>
        <v>6.0199019704246651E-11</v>
      </c>
      <c r="V95" s="3">
        <f t="shared" si="20"/>
        <v>1.1870380259821198E-10</v>
      </c>
      <c r="W95" s="3">
        <f t="shared" si="20"/>
        <v>2.111605186755089E-10</v>
      </c>
      <c r="X95" s="3">
        <f t="shared" si="20"/>
        <v>3.477492777563943E-10</v>
      </c>
      <c r="Y95" s="3">
        <f t="shared" si="20"/>
        <v>5.3945158978606419E-10</v>
      </c>
      <c r="Z95" s="3">
        <f t="shared" si="20"/>
        <v>7.9790711489620037E-10</v>
      </c>
      <c r="AA95" s="3">
        <f t="shared" si="20"/>
        <v>1.135292364884295E-9</v>
      </c>
      <c r="AB95" s="3">
        <f t="shared" si="20"/>
        <v>1.5642181125690156E-9</v>
      </c>
      <c r="AC95" s="3">
        <f t="shared" si="20"/>
        <v>2.0976425671559987E-9</v>
      </c>
      <c r="AD95" s="3">
        <f t="shared" si="20"/>
        <v>2.7487977805207672E-9</v>
      </c>
      <c r="AE95" s="3">
        <f t="shared" si="20"/>
        <v>3.5311271502279907E-9</v>
      </c>
      <c r="AF95" s="3">
        <f t="shared" si="20"/>
        <v>4.4582322416683677E-9</v>
      </c>
      <c r="AG95" s="3">
        <f t="shared" si="20"/>
        <v>5.5438274549031101E-9</v>
      </c>
      <c r="AH95" s="3">
        <f t="shared" si="20"/>
        <v>6.8017013141521795E-9</v>
      </c>
      <c r="AI95" s="3">
        <f t="shared" si="20"/>
        <v>8.2456833657217081E-9</v>
      </c>
      <c r="AJ95" s="25">
        <f t="shared" si="37"/>
        <v>3.82281294878819E-8</v>
      </c>
      <c r="AK95" s="3"/>
      <c r="AL95" s="3"/>
      <c r="AM95" s="3"/>
    </row>
    <row r="96" spans="1:39" x14ac:dyDescent="0.25">
      <c r="A96" s="15">
        <v>0.89</v>
      </c>
      <c r="B96" s="28">
        <f t="shared" si="38"/>
        <v>2139.2963724727811</v>
      </c>
      <c r="C96" s="3">
        <f t="shared" si="21"/>
        <v>2196.7261610772471</v>
      </c>
      <c r="D96" s="3">
        <f t="shared" si="22"/>
        <v>2246.4835016024667</v>
      </c>
      <c r="E96" s="3">
        <f t="shared" si="23"/>
        <v>2290.4953464650544</v>
      </c>
      <c r="F96" s="3">
        <f t="shared" si="24"/>
        <v>2330.0317103714333</v>
      </c>
      <c r="G96" s="3">
        <f t="shared" si="25"/>
        <v>2365.9761139395773</v>
      </c>
      <c r="H96" s="3">
        <f t="shared" si="26"/>
        <v>2398.9692300623283</v>
      </c>
      <c r="I96" s="3">
        <f t="shared" si="27"/>
        <v>2429.4911602020602</v>
      </c>
      <c r="J96" s="3">
        <f t="shared" si="28"/>
        <v>2457.9114206840923</v>
      </c>
      <c r="K96" s="3">
        <f t="shared" si="29"/>
        <v>2484.5207861532144</v>
      </c>
      <c r="L96" s="3">
        <f t="shared" si="30"/>
        <v>2509.5523826042986</v>
      </c>
      <c r="M96" s="3">
        <f t="shared" si="31"/>
        <v>2533.1961239956904</v>
      </c>
      <c r="N96" s="3">
        <f t="shared" si="32"/>
        <v>2555.6088719461382</v>
      </c>
      <c r="O96" s="3">
        <f t="shared" si="33"/>
        <v>2576.9217591335614</v>
      </c>
      <c r="P96" s="3">
        <f t="shared" si="34"/>
        <v>2597.2455796377981</v>
      </c>
      <c r="Q96" s="3">
        <f t="shared" si="35"/>
        <v>2616.6748299872893</v>
      </c>
      <c r="R96" s="3"/>
      <c r="S96" s="15">
        <v>0.89</v>
      </c>
      <c r="T96" s="3">
        <f t="shared" si="36"/>
        <v>2.1988277918948822E-11</v>
      </c>
      <c r="U96" s="3">
        <f t="shared" si="20"/>
        <v>5.0375963890946719E-11</v>
      </c>
      <c r="V96" s="3">
        <f t="shared" si="20"/>
        <v>9.9832731378079545E-11</v>
      </c>
      <c r="W96" s="3">
        <f t="shared" si="20"/>
        <v>1.7834691519339694E-10</v>
      </c>
      <c r="X96" s="3">
        <f t="shared" si="20"/>
        <v>2.9479267890611001E-10</v>
      </c>
      <c r="Y96" s="3">
        <f t="shared" si="20"/>
        <v>4.5878480995523827E-10</v>
      </c>
      <c r="Z96" s="3">
        <f t="shared" si="20"/>
        <v>6.8055377574240438E-10</v>
      </c>
      <c r="AA96" s="3">
        <f t="shared" si="20"/>
        <v>9.7083891318216819E-10</v>
      </c>
      <c r="AB96" s="3">
        <f t="shared" si="20"/>
        <v>1.3407973252394108E-9</v>
      </c>
      <c r="AC96" s="3">
        <f t="shared" si="20"/>
        <v>1.801926180624639E-9</v>
      </c>
      <c r="AD96" s="3">
        <f t="shared" si="20"/>
        <v>2.3659963765290041E-9</v>
      </c>
      <c r="AE96" s="3">
        <f t="shared" si="20"/>
        <v>3.0449958143509356E-9</v>
      </c>
      <c r="AF96" s="3">
        <f t="shared" si="20"/>
        <v>3.8510808099845003E-9</v>
      </c>
      <c r="AG96" s="3">
        <f t="shared" si="20"/>
        <v>4.7965343984895892E-9</v>
      </c>
      <c r="AH96" s="3">
        <f t="shared" si="20"/>
        <v>5.8937304955085977E-9</v>
      </c>
      <c r="AI96" s="3">
        <f t="shared" si="20"/>
        <v>7.1551030473093585E-9</v>
      </c>
      <c r="AJ96" s="25">
        <f t="shared" si="37"/>
        <v>3.3005678514203329E-8</v>
      </c>
      <c r="AK96" s="3"/>
      <c r="AL96" s="3"/>
      <c r="AM96" s="3"/>
    </row>
    <row r="97" spans="1:39" x14ac:dyDescent="0.25">
      <c r="A97" s="15">
        <v>0.88</v>
      </c>
      <c r="B97" s="28">
        <f t="shared" si="38"/>
        <v>2123.4359301044383</v>
      </c>
      <c r="C97" s="3">
        <f t="shared" si="21"/>
        <v>2180.4399423349037</v>
      </c>
      <c r="D97" s="3">
        <f t="shared" si="22"/>
        <v>2229.828388936889</v>
      </c>
      <c r="E97" s="3">
        <f t="shared" si="23"/>
        <v>2273.5139361728598</v>
      </c>
      <c r="F97" s="3">
        <f t="shared" si="24"/>
        <v>2312.7571830388606</v>
      </c>
      <c r="G97" s="3">
        <f t="shared" si="25"/>
        <v>2348.4350998552895</v>
      </c>
      <c r="H97" s="3">
        <f t="shared" si="26"/>
        <v>2381.1836096562861</v>
      </c>
      <c r="I97" s="3">
        <f t="shared" si="27"/>
        <v>2411.4792544995139</v>
      </c>
      <c r="J97" s="3">
        <f t="shared" si="28"/>
        <v>2439.6888111682433</v>
      </c>
      <c r="K97" s="3">
        <f t="shared" si="29"/>
        <v>2466.1008985449439</v>
      </c>
      <c r="L97" s="3">
        <f t="shared" si="30"/>
        <v>2490.9469142611624</v>
      </c>
      <c r="M97" s="3">
        <f t="shared" si="31"/>
        <v>2514.4153642798692</v>
      </c>
      <c r="N97" s="3">
        <f t="shared" si="32"/>
        <v>2536.661947269838</v>
      </c>
      <c r="O97" s="3">
        <f t="shared" si="33"/>
        <v>2557.8168237097611</v>
      </c>
      <c r="P97" s="3">
        <f t="shared" si="34"/>
        <v>2577.9899662677535</v>
      </c>
      <c r="Q97" s="3">
        <f t="shared" si="35"/>
        <v>2597.2751708882874</v>
      </c>
      <c r="R97" s="3"/>
      <c r="S97" s="15">
        <v>0.88</v>
      </c>
      <c r="T97" s="3">
        <f t="shared" si="36"/>
        <v>1.8127215783400761E-11</v>
      </c>
      <c r="U97" s="3">
        <f t="shared" si="20"/>
        <v>4.1788080322015534E-11</v>
      </c>
      <c r="V97" s="3">
        <f t="shared" si="20"/>
        <v>8.3237827835723638E-11</v>
      </c>
      <c r="W97" s="3">
        <f t="shared" si="20"/>
        <v>1.493466822882372E-10</v>
      </c>
      <c r="X97" s="3">
        <f t="shared" si="20"/>
        <v>2.4778604274087704E-10</v>
      </c>
      <c r="Y97" s="3">
        <f t="shared" si="20"/>
        <v>3.8690465883989238E-10</v>
      </c>
      <c r="Z97" s="3">
        <f t="shared" si="20"/>
        <v>5.7562083986587581E-10</v>
      </c>
      <c r="AA97" s="3">
        <f t="shared" si="20"/>
        <v>8.2332940295088329E-10</v>
      </c>
      <c r="AB97" s="3">
        <f t="shared" si="20"/>
        <v>1.1398216211689275E-9</v>
      </c>
      <c r="AC97" s="3">
        <f t="shared" si="20"/>
        <v>1.5352164163704388E-9</v>
      </c>
      <c r="AD97" s="3">
        <f t="shared" si="20"/>
        <v>2.0199011895842588E-9</v>
      </c>
      <c r="AE97" s="3">
        <f t="shared" si="20"/>
        <v>2.6044808795832117E-9</v>
      </c>
      <c r="AF97" s="3">
        <f t="shared" si="20"/>
        <v>3.2997340396317139E-9</v>
      </c>
      <c r="AG97" s="3">
        <f t="shared" si="20"/>
        <v>4.1165749045744485E-9</v>
      </c>
      <c r="AH97" s="3">
        <f t="shared" si="20"/>
        <v>5.0660205793923762E-9</v>
      </c>
      <c r="AI97" s="3">
        <f t="shared" si="20"/>
        <v>6.1591626159301218E-9</v>
      </c>
      <c r="AJ97" s="25">
        <f t="shared" si="37"/>
        <v>2.8267052996862403E-8</v>
      </c>
      <c r="AK97" s="3"/>
      <c r="AL97" s="3"/>
      <c r="AM97" s="3"/>
    </row>
    <row r="98" spans="1:39" x14ac:dyDescent="0.25">
      <c r="A98" s="15">
        <v>0.87</v>
      </c>
      <c r="B98" s="28">
        <f t="shared" si="38"/>
        <v>2107.4882841766707</v>
      </c>
      <c r="C98" s="3">
        <f t="shared" si="21"/>
        <v>2164.0641790381956</v>
      </c>
      <c r="D98" s="3">
        <f t="shared" si="22"/>
        <v>2213.0817034719312</v>
      </c>
      <c r="E98" s="3">
        <f t="shared" si="23"/>
        <v>2256.4391590383584</v>
      </c>
      <c r="F98" s="3">
        <f t="shared" si="24"/>
        <v>2295.3876772538729</v>
      </c>
      <c r="G98" s="3">
        <f t="shared" si="25"/>
        <v>2330.7976421265848</v>
      </c>
      <c r="H98" s="3">
        <f t="shared" si="26"/>
        <v>2363.3002007163545</v>
      </c>
      <c r="I98" s="3">
        <f t="shared" si="27"/>
        <v>2393.3683161058984</v>
      </c>
      <c r="J98" s="3">
        <f t="shared" si="28"/>
        <v>2421.3660104739301</v>
      </c>
      <c r="K98" s="3">
        <f t="shared" si="29"/>
        <v>2447.5797350878433</v>
      </c>
      <c r="L98" s="3">
        <f t="shared" si="30"/>
        <v>2472.2391497129997</v>
      </c>
      <c r="M98" s="3">
        <f t="shared" si="31"/>
        <v>2495.5313445755864</v>
      </c>
      <c r="N98" s="3">
        <f t="shared" si="32"/>
        <v>2517.6108490002962</v>
      </c>
      <c r="O98" s="3">
        <f t="shared" si="33"/>
        <v>2538.6068459212606</v>
      </c>
      <c r="P98" s="3">
        <f t="shared" si="34"/>
        <v>2558.62848207861</v>
      </c>
      <c r="Q98" s="3">
        <f t="shared" si="35"/>
        <v>2577.7688489809102</v>
      </c>
      <c r="R98" s="3"/>
      <c r="S98" s="15">
        <v>0.87</v>
      </c>
      <c r="T98" s="3">
        <f t="shared" si="36"/>
        <v>1.4819419842296935E-11</v>
      </c>
      <c r="U98" s="3">
        <f t="shared" si="20"/>
        <v>3.4379319733306718E-11</v>
      </c>
      <c r="V98" s="3">
        <f t="shared" si="20"/>
        <v>6.8838310044553769E-11</v>
      </c>
      <c r="W98" s="3">
        <f t="shared" si="20"/>
        <v>1.2405839145585845E-10</v>
      </c>
      <c r="X98" s="3">
        <f t="shared" si="20"/>
        <v>2.0661948622386209E-10</v>
      </c>
      <c r="Y98" s="3">
        <f t="shared" si="20"/>
        <v>3.2371501379079385E-10</v>
      </c>
      <c r="Z98" s="3">
        <f t="shared" si="20"/>
        <v>4.8305987959866631E-10</v>
      </c>
      <c r="AA98" s="3">
        <f t="shared" si="20"/>
        <v>6.9281024105343099E-10</v>
      </c>
      <c r="AB98" s="3">
        <f t="shared" si="20"/>
        <v>9.6149387561204805E-10</v>
      </c>
      <c r="AC98" s="3">
        <f t="shared" si="20"/>
        <v>1.2979498577736633E-9</v>
      </c>
      <c r="AD98" s="3">
        <f t="shared" si="20"/>
        <v>1.7112763089741879E-9</v>
      </c>
      <c r="AE98" s="3">
        <f t="shared" si="20"/>
        <v>2.2107851072859566E-9</v>
      </c>
      <c r="AF98" s="3">
        <f t="shared" si="20"/>
        <v>2.8059625832816124E-9</v>
      </c>
      <c r="AG98" s="3">
        <f t="shared" si="20"/>
        <v>3.5064353631307448E-9</v>
      </c>
      <c r="AH98" s="3">
        <f t="shared" si="20"/>
        <v>4.3219406416018957E-9</v>
      </c>
      <c r="AI98" s="3">
        <f t="shared" si="20"/>
        <v>5.2623002737720152E-9</v>
      </c>
      <c r="AJ98" s="25">
        <f t="shared" si="37"/>
        <v>2.4026444073174894E-8</v>
      </c>
      <c r="AK98" s="3"/>
      <c r="AL98" s="3"/>
      <c r="AM98" s="3"/>
    </row>
    <row r="99" spans="1:39" x14ac:dyDescent="0.25">
      <c r="A99" s="15">
        <v>0.86</v>
      </c>
      <c r="B99" s="28">
        <f t="shared" si="38"/>
        <v>2091.4518023381934</v>
      </c>
      <c r="C99" s="3">
        <f t="shared" si="21"/>
        <v>2147.5971950150765</v>
      </c>
      <c r="D99" s="3">
        <f t="shared" si="22"/>
        <v>2196.2417310691135</v>
      </c>
      <c r="E99" s="3">
        <f t="shared" si="23"/>
        <v>2239.2692673406277</v>
      </c>
      <c r="F99" s="3">
        <f t="shared" si="24"/>
        <v>2277.9214151280412</v>
      </c>
      <c r="G99" s="3">
        <f t="shared" si="25"/>
        <v>2313.0619354383107</v>
      </c>
      <c r="H99" s="3">
        <f t="shared" si="26"/>
        <v>2345.3171727525873</v>
      </c>
      <c r="I99" s="3">
        <f t="shared" si="27"/>
        <v>2375.1564912420554</v>
      </c>
      <c r="J99" s="3">
        <f t="shared" si="28"/>
        <v>2402.9411431364379</v>
      </c>
      <c r="K99" s="3">
        <f t="shared" si="29"/>
        <v>2428.9554000134031</v>
      </c>
      <c r="L99" s="3">
        <f t="shared" si="30"/>
        <v>2453.4271740913955</v>
      </c>
      <c r="M99" s="3">
        <f t="shared" si="31"/>
        <v>2476.5421319734987</v>
      </c>
      <c r="N99" s="3">
        <f t="shared" si="32"/>
        <v>2498.453627126521</v>
      </c>
      <c r="O99" s="3">
        <f t="shared" si="33"/>
        <v>2519.2898594946632</v>
      </c>
      <c r="P99" s="3">
        <f t="shared" si="34"/>
        <v>2539.1591452892494</v>
      </c>
      <c r="Q99" s="3">
        <f t="shared" si="35"/>
        <v>2558.1538676589012</v>
      </c>
      <c r="R99" s="3"/>
      <c r="S99" s="15">
        <v>0.86</v>
      </c>
      <c r="T99" s="3">
        <f t="shared" si="36"/>
        <v>1.2018305860521062E-11</v>
      </c>
      <c r="U99" s="3">
        <f t="shared" si="20"/>
        <v>2.8061545652894185E-11</v>
      </c>
      <c r="V99" s="3">
        <f t="shared" si="20"/>
        <v>5.6488046109689907E-11</v>
      </c>
      <c r="W99" s="3">
        <f t="shared" si="20"/>
        <v>1.0226189771296806E-10</v>
      </c>
      <c r="X99" s="3">
        <f t="shared" si="20"/>
        <v>1.7098487915945309E-10</v>
      </c>
      <c r="Y99" s="3">
        <f t="shared" si="20"/>
        <v>2.6880936457078662E-10</v>
      </c>
      <c r="Z99" s="3">
        <f t="shared" si="20"/>
        <v>4.0236060032076258E-10</v>
      </c>
      <c r="AA99" s="3">
        <f t="shared" si="20"/>
        <v>5.7866821842830675E-10</v>
      </c>
      <c r="AB99" s="3">
        <f t="shared" si="20"/>
        <v>8.0510626341606331E-10</v>
      </c>
      <c r="AC99" s="3">
        <f t="shared" si="20"/>
        <v>1.0893408201132483E-9</v>
      </c>
      <c r="AD99" s="3">
        <f t="shared" si="20"/>
        <v>1.4392843185633937E-9</v>
      </c>
      <c r="AE99" s="3">
        <f t="shared" si="20"/>
        <v>1.8630556560432639E-9</v>
      </c>
      <c r="AF99" s="3">
        <f t="shared" si="20"/>
        <v>2.3689453670209562E-9</v>
      </c>
      <c r="AG99" s="3">
        <f t="shared" si="20"/>
        <v>2.9653851673367481E-9</v>
      </c>
      <c r="AH99" s="3">
        <f t="shared" si="20"/>
        <v>3.6609212890804952E-9</v>
      </c>
      <c r="AI99" s="3">
        <f t="shared" si="20"/>
        <v>4.4641911037009698E-9</v>
      </c>
      <c r="AJ99" s="25">
        <f t="shared" si="37"/>
        <v>2.0275882843090523E-8</v>
      </c>
      <c r="AK99" s="3"/>
      <c r="AL99" s="3"/>
      <c r="AM99" s="3"/>
    </row>
    <row r="100" spans="1:39" x14ac:dyDescent="0.25">
      <c r="A100" s="15">
        <v>0.85</v>
      </c>
      <c r="B100" s="28">
        <f t="shared" si="38"/>
        <v>2075.3248829127047</v>
      </c>
      <c r="C100" s="3">
        <f t="shared" si="21"/>
        <v>2131.037345591968</v>
      </c>
      <c r="D100" s="3">
        <f t="shared" si="22"/>
        <v>2179.3067898018817</v>
      </c>
      <c r="E100" s="3">
        <f t="shared" si="23"/>
        <v>2222.0025462017525</v>
      </c>
      <c r="F100" s="3">
        <f t="shared" si="24"/>
        <v>2260.3566521828511</v>
      </c>
      <c r="G100" s="3">
        <f t="shared" si="25"/>
        <v>2295.2262084006279</v>
      </c>
      <c r="H100" s="3">
        <f t="shared" si="26"/>
        <v>2327.2327296734275</v>
      </c>
      <c r="I100" s="3">
        <f t="shared" si="27"/>
        <v>2356.841960964879</v>
      </c>
      <c r="J100" s="3">
        <f t="shared" si="28"/>
        <v>2384.4123689346011</v>
      </c>
      <c r="K100" s="3">
        <f t="shared" si="29"/>
        <v>2410.2260331782099</v>
      </c>
      <c r="L100" s="3">
        <f t="shared" si="30"/>
        <v>2434.5091085119557</v>
      </c>
      <c r="M100" s="3">
        <f t="shared" si="31"/>
        <v>2457.4458298873069</v>
      </c>
      <c r="N100" s="3">
        <f t="shared" si="32"/>
        <v>2479.1883682819544</v>
      </c>
      <c r="O100" s="3">
        <f t="shared" si="33"/>
        <v>2499.8639351065922</v>
      </c>
      <c r="P100" s="3">
        <f t="shared" si="34"/>
        <v>2519.5800113599912</v>
      </c>
      <c r="Q100" s="3">
        <f t="shared" si="35"/>
        <v>2538.4282678360364</v>
      </c>
      <c r="R100" s="3"/>
      <c r="S100" s="15">
        <v>0.85</v>
      </c>
      <c r="T100" s="3">
        <f t="shared" si="36"/>
        <v>9.6709587704298602E-12</v>
      </c>
      <c r="U100" s="3">
        <f t="shared" si="20"/>
        <v>2.2730008855104204E-11</v>
      </c>
      <c r="V100" s="3">
        <f t="shared" si="20"/>
        <v>4.6005068902374704E-11</v>
      </c>
      <c r="W100" s="3">
        <f t="shared" si="20"/>
        <v>8.3669265949410031E-11</v>
      </c>
      <c r="X100" s="3">
        <f t="shared" si="20"/>
        <v>1.4045739145258171E-10</v>
      </c>
      <c r="Y100" s="3">
        <f t="shared" si="20"/>
        <v>2.2159407515637567E-10</v>
      </c>
      <c r="Z100" s="3">
        <f t="shared" si="20"/>
        <v>3.3272881664660325E-10</v>
      </c>
      <c r="AA100" s="3">
        <f t="shared" si="20"/>
        <v>4.7987811034874954E-10</v>
      </c>
      <c r="AB100" s="3">
        <f t="shared" si="20"/>
        <v>6.6937429299183899E-10</v>
      </c>
      <c r="AC100" s="3">
        <f t="shared" si="20"/>
        <v>9.0782050793067646E-10</v>
      </c>
      <c r="AD100" s="3">
        <f t="shared" si="20"/>
        <v>1.2020511199915142E-9</v>
      </c>
      <c r="AE100" s="3">
        <f t="shared" si="20"/>
        <v>1.5590969332470513E-9</v>
      </c>
      <c r="AF100" s="3">
        <f t="shared" si="20"/>
        <v>1.9861546164979304E-9</v>
      </c>
      <c r="AG100" s="3">
        <f t="shared" si="20"/>
        <v>2.4905598049150374E-9</v>
      </c>
      <c r="AH100" s="3">
        <f t="shared" si="20"/>
        <v>3.0797634106025479E-9</v>
      </c>
      <c r="AI100" s="3">
        <f t="shared" si="20"/>
        <v>3.7613107349441957E-9</v>
      </c>
      <c r="AJ100" s="25">
        <f t="shared" si="37"/>
        <v>1.6992865117202422E-8</v>
      </c>
      <c r="AK100" s="3"/>
      <c r="AL100" s="3"/>
      <c r="AM100" s="3"/>
    </row>
    <row r="101" spans="1:39" x14ac:dyDescent="0.25">
      <c r="A101" s="15">
        <v>0.84</v>
      </c>
      <c r="B101" s="28">
        <f t="shared" si="38"/>
        <v>2059.1059597417129</v>
      </c>
      <c r="C101" s="3">
        <f t="shared" si="21"/>
        <v>2114.383022566572</v>
      </c>
      <c r="D101" s="3">
        <f t="shared" si="22"/>
        <v>2162.2752350410633</v>
      </c>
      <c r="E101" s="3">
        <f t="shared" si="23"/>
        <v>2204.6373187719082</v>
      </c>
      <c r="F101" s="3">
        <f t="shared" si="24"/>
        <v>2242.6916826242823</v>
      </c>
      <c r="G101" s="3">
        <f t="shared" si="25"/>
        <v>2277.28872890496</v>
      </c>
      <c r="H101" s="3">
        <f t="shared" si="26"/>
        <v>2309.0451152163528</v>
      </c>
      <c r="I101" s="3">
        <f t="shared" si="27"/>
        <v>2338.4229466670263</v>
      </c>
      <c r="J101" s="3">
        <f t="shared" si="28"/>
        <v>2365.777888454882</v>
      </c>
      <c r="K101" s="3">
        <f t="shared" si="29"/>
        <v>2391.3898156882638</v>
      </c>
      <c r="L101" s="3">
        <f t="shared" si="30"/>
        <v>2415.4831157552853</v>
      </c>
      <c r="M101" s="3">
        <f t="shared" si="31"/>
        <v>2438.2405837882593</v>
      </c>
      <c r="N101" s="3">
        <f t="shared" si="32"/>
        <v>2459.8132015296765</v>
      </c>
      <c r="O101" s="3">
        <f t="shared" si="33"/>
        <v>2480.3271862171741</v>
      </c>
      <c r="P101" s="3">
        <f t="shared" si="34"/>
        <v>2499.8891788720871</v>
      </c>
      <c r="Q101" s="3">
        <f t="shared" si="35"/>
        <v>2518.5901338695976</v>
      </c>
      <c r="R101" s="3"/>
      <c r="S101" s="15">
        <v>0.84</v>
      </c>
      <c r="T101" s="3">
        <f t="shared" si="36"/>
        <v>7.7227995012166961E-12</v>
      </c>
      <c r="U101" s="3">
        <f t="shared" si="36"/>
        <v>1.827376798785027E-11</v>
      </c>
      <c r="V101" s="3">
        <f t="shared" si="36"/>
        <v>3.7191703863724551E-11</v>
      </c>
      <c r="W101" s="3">
        <f t="shared" si="36"/>
        <v>6.7959847805484E-11</v>
      </c>
      <c r="X101" s="3">
        <f t="shared" si="36"/>
        <v>1.1455211775941711E-10</v>
      </c>
      <c r="Y101" s="3">
        <f t="shared" si="36"/>
        <v>1.8137455423947837E-10</v>
      </c>
      <c r="Z101" s="3">
        <f t="shared" si="36"/>
        <v>2.7321158940476748E-10</v>
      </c>
      <c r="AA101" s="3">
        <f t="shared" si="36"/>
        <v>3.9517763159255353E-10</v>
      </c>
      <c r="AB101" s="3">
        <f t="shared" si="36"/>
        <v>5.5267385997828097E-10</v>
      </c>
      <c r="AC101" s="3">
        <f t="shared" si="36"/>
        <v>7.5134986529350407E-10</v>
      </c>
      <c r="AD101" s="3">
        <f t="shared" si="36"/>
        <v>9.97069678435344E-10</v>
      </c>
      <c r="AE101" s="3">
        <f t="shared" si="36"/>
        <v>1.2958817144272425E-9</v>
      </c>
      <c r="AF101" s="3">
        <f t="shared" si="36"/>
        <v>1.6539921820414695E-9</v>
      </c>
      <c r="AG101" s="3">
        <f t="shared" si="36"/>
        <v>2.0777415479568436E-9</v>
      </c>
      <c r="AH101" s="3">
        <f t="shared" si="36"/>
        <v>2.5735836877396531E-9</v>
      </c>
      <c r="AI101" s="3">
        <f t="shared" si="36"/>
        <v>3.1480673988548572E-9</v>
      </c>
      <c r="AJ101" s="25">
        <f t="shared" si="37"/>
        <v>1.4145823946881687E-8</v>
      </c>
      <c r="AK101" s="3"/>
      <c r="AL101" s="3"/>
      <c r="AM101" s="3"/>
    </row>
    <row r="102" spans="1:39" x14ac:dyDescent="0.25">
      <c r="A102" s="15">
        <v>0.83</v>
      </c>
      <c r="B102" s="28">
        <f t="shared" si="38"/>
        <v>2042.7935072803659</v>
      </c>
      <c r="C102" s="3">
        <f t="shared" si="21"/>
        <v>2097.6326594405159</v>
      </c>
      <c r="D102" s="3">
        <f t="shared" si="22"/>
        <v>2145.1454648060339</v>
      </c>
      <c r="E102" s="3">
        <f t="shared" si="23"/>
        <v>2187.1719516853632</v>
      </c>
      <c r="F102" s="3">
        <f t="shared" si="24"/>
        <v>2224.9248448929884</v>
      </c>
      <c r="G102" s="3">
        <f t="shared" si="25"/>
        <v>2259.247809759795</v>
      </c>
      <c r="H102" s="3">
        <f t="shared" si="26"/>
        <v>2290.7526186622654</v>
      </c>
      <c r="I102" s="3">
        <f t="shared" si="27"/>
        <v>2319.8977158640337</v>
      </c>
      <c r="J102" s="3">
        <f t="shared" si="28"/>
        <v>2347.0359489461594</v>
      </c>
      <c r="K102" s="3">
        <f t="shared" si="29"/>
        <v>2372.4449758171454</v>
      </c>
      <c r="L102" s="3">
        <f t="shared" si="30"/>
        <v>2396.3474062447872</v>
      </c>
      <c r="M102" s="3">
        <f t="shared" si="31"/>
        <v>2418.9245872392667</v>
      </c>
      <c r="N102" s="3">
        <f t="shared" si="32"/>
        <v>2440.3263044499417</v>
      </c>
      <c r="O102" s="3">
        <f t="shared" si="33"/>
        <v>2460.6777752083121</v>
      </c>
      <c r="P102" s="3">
        <f t="shared" si="34"/>
        <v>2480.0847957144033</v>
      </c>
      <c r="Q102" s="3">
        <f t="shared" si="35"/>
        <v>2498.6375997933392</v>
      </c>
      <c r="R102" s="3"/>
      <c r="S102" s="15">
        <v>0.83</v>
      </c>
      <c r="T102" s="3">
        <f t="shared" ref="T102:AI117" si="39">((4.17*10^13*$H35*$G35^0.5*EXP(-67837/B102))/($K$12*6)*$K$10*10^-6)</f>
        <v>6.1206049717358799E-12</v>
      </c>
      <c r="U102" s="3">
        <f t="shared" si="39"/>
        <v>1.4582589484104902E-11</v>
      </c>
      <c r="V102" s="3">
        <f t="shared" si="39"/>
        <v>2.9848124385931127E-11</v>
      </c>
      <c r="W102" s="3">
        <f t="shared" si="39"/>
        <v>5.4804218285725961E-11</v>
      </c>
      <c r="X102" s="3">
        <f t="shared" si="39"/>
        <v>9.2763131206433691E-11</v>
      </c>
      <c r="Y102" s="3">
        <f t="shared" si="39"/>
        <v>1.4741521171966766E-10</v>
      </c>
      <c r="Z102" s="3">
        <f t="shared" si="39"/>
        <v>2.2278494450036346E-10</v>
      </c>
      <c r="AA102" s="3">
        <f t="shared" si="39"/>
        <v>3.2319086339632212E-10</v>
      </c>
      <c r="AB102" s="3">
        <f t="shared" si="39"/>
        <v>4.5320941717528076E-10</v>
      </c>
      <c r="AC102" s="3">
        <f t="shared" si="39"/>
        <v>6.1764260879159376E-10</v>
      </c>
      <c r="AD102" s="3">
        <f t="shared" si="39"/>
        <v>8.2148911463064298E-10</v>
      </c>
      <c r="AE102" s="3">
        <f t="shared" si="39"/>
        <v>1.0699185527538459E-9</v>
      </c>
      <c r="AF102" s="3">
        <f t="shared" si="39"/>
        <v>1.3682485701433102E-9</v>
      </c>
      <c r="AG102" s="3">
        <f t="shared" si="39"/>
        <v>1.7219244381966281E-9</v>
      </c>
      <c r="AH102" s="3">
        <f t="shared" si="39"/>
        <v>2.1365008726632707E-9</v>
      </c>
      <c r="AI102" s="3">
        <f t="shared" si="39"/>
        <v>2.6176258233226189E-9</v>
      </c>
      <c r="AJ102" s="25">
        <f t="shared" si="37"/>
        <v>1.1698069085627476E-8</v>
      </c>
      <c r="AK102" s="3"/>
      <c r="AL102" s="3"/>
      <c r="AM102" s="3"/>
    </row>
    <row r="103" spans="1:39" x14ac:dyDescent="0.25">
      <c r="A103" s="15">
        <v>0.82</v>
      </c>
      <c r="B103" s="28">
        <f t="shared" si="38"/>
        <v>2026.3860459579153</v>
      </c>
      <c r="C103" s="3">
        <f t="shared" si="21"/>
        <v>2080.7847369237193</v>
      </c>
      <c r="D103" s="3">
        <f t="shared" si="22"/>
        <v>2127.9159253937546</v>
      </c>
      <c r="E103" s="3">
        <f t="shared" si="23"/>
        <v>2169.6048607998055</v>
      </c>
      <c r="F103" s="3">
        <f t="shared" si="24"/>
        <v>2207.0545275026921</v>
      </c>
      <c r="G103" s="3">
        <f t="shared" si="25"/>
        <v>2241.101814619145</v>
      </c>
      <c r="H103" s="3">
        <f t="shared" si="26"/>
        <v>2272.3535808466236</v>
      </c>
      <c r="I103" s="3">
        <f t="shared" si="27"/>
        <v>2301.2645882819165</v>
      </c>
      <c r="J103" s="3">
        <f t="shared" si="28"/>
        <v>2328.1848504785521</v>
      </c>
      <c r="K103" s="3">
        <f t="shared" si="29"/>
        <v>2353.3897952315283</v>
      </c>
      <c r="L103" s="3">
        <f t="shared" si="30"/>
        <v>2377.1002443348925</v>
      </c>
      <c r="M103" s="3">
        <f t="shared" si="31"/>
        <v>2399.4960882423793</v>
      </c>
      <c r="N103" s="3">
        <f t="shared" si="32"/>
        <v>2420.725909543793</v>
      </c>
      <c r="O103" s="3">
        <f t="shared" si="33"/>
        <v>2440.9139198407252</v>
      </c>
      <c r="P103" s="3">
        <f t="shared" si="34"/>
        <v>2460.1650655913882</v>
      </c>
      <c r="Q103" s="3">
        <f t="shared" si="35"/>
        <v>2478.5688558741358</v>
      </c>
      <c r="R103" s="3"/>
      <c r="S103" s="15">
        <v>0.82</v>
      </c>
      <c r="T103" s="3">
        <f t="shared" si="39"/>
        <v>4.8143788194621745E-12</v>
      </c>
      <c r="U103" s="3">
        <f t="shared" si="39"/>
        <v>1.1551368000890613E-11</v>
      </c>
      <c r="V103" s="3">
        <f t="shared" si="39"/>
        <v>2.3781246855716343E-11</v>
      </c>
      <c r="W103" s="3">
        <f t="shared" si="39"/>
        <v>4.3880171053030126E-11</v>
      </c>
      <c r="X103" s="3">
        <f t="shared" si="39"/>
        <v>7.458995839193327E-11</v>
      </c>
      <c r="Y103" s="3">
        <f t="shared" si="39"/>
        <v>1.189805837971988E-10</v>
      </c>
      <c r="Z103" s="3">
        <f t="shared" si="39"/>
        <v>1.8041463398899573E-10</v>
      </c>
      <c r="AA103" s="3">
        <f t="shared" si="39"/>
        <v>2.6251446666501246E-10</v>
      </c>
      <c r="AB103" s="3">
        <f t="shared" si="39"/>
        <v>3.6913229339704524E-10</v>
      </c>
      <c r="AC103" s="3">
        <f t="shared" si="39"/>
        <v>5.043231439978949E-10</v>
      </c>
      <c r="AD103" s="3">
        <f t="shared" si="39"/>
        <v>6.723205458004433E-10</v>
      </c>
      <c r="AE103" s="3">
        <f t="shared" si="39"/>
        <v>8.7751469901232345E-10</v>
      </c>
      <c r="AF103" s="3">
        <f t="shared" si="39"/>
        <v>1.1244329148065972E-9</v>
      </c>
      <c r="AG103" s="3">
        <f t="shared" si="39"/>
        <v>1.4177220876946784E-9</v>
      </c>
      <c r="AH103" s="3">
        <f t="shared" si="39"/>
        <v>1.7621329880159507E-9</v>
      </c>
      <c r="AI103" s="3">
        <f t="shared" si="39"/>
        <v>2.1625061786345338E-9</v>
      </c>
      <c r="AJ103" s="25">
        <f t="shared" si="37"/>
        <v>9.6106116589317063E-9</v>
      </c>
      <c r="AK103" s="3"/>
      <c r="AL103" s="3"/>
      <c r="AM103" s="3"/>
    </row>
    <row r="104" spans="1:39" x14ac:dyDescent="0.25">
      <c r="A104" s="15">
        <v>0.81</v>
      </c>
      <c r="B104" s="28">
        <f t="shared" si="38"/>
        <v>2009.8821477793661</v>
      </c>
      <c r="C104" s="3">
        <f t="shared" si="21"/>
        <v>2063.8377886864032</v>
      </c>
      <c r="D104" s="3">
        <f t="shared" si="22"/>
        <v>2110.5851172610874</v>
      </c>
      <c r="E104" s="3">
        <f t="shared" si="23"/>
        <v>2151.9345171938817</v>
      </c>
      <c r="F104" s="3">
        <f t="shared" si="24"/>
        <v>2189.0791751412467</v>
      </c>
      <c r="G104" s="3">
        <f t="shared" si="25"/>
        <v>2222.8491641777277</v>
      </c>
      <c r="H104" s="3">
        <f t="shared" si="26"/>
        <v>2253.8464004410134</v>
      </c>
      <c r="I104" s="3">
        <f t="shared" si="27"/>
        <v>2282.5219422186628</v>
      </c>
      <c r="J104" s="3">
        <f t="shared" si="28"/>
        <v>2309.2229523793308</v>
      </c>
      <c r="K104" s="3">
        <f t="shared" si="29"/>
        <v>2334.2226154967425</v>
      </c>
      <c r="L104" s="3">
        <f t="shared" si="30"/>
        <v>2357.7399548821681</v>
      </c>
      <c r="M104" s="3">
        <f t="shared" si="31"/>
        <v>2379.9533958718057</v>
      </c>
      <c r="N104" s="3">
        <f t="shared" si="32"/>
        <v>2401.0103109247766</v>
      </c>
      <c r="O104" s="3">
        <f t="shared" si="33"/>
        <v>2421.0339000014596</v>
      </c>
      <c r="P104" s="3">
        <f t="shared" si="34"/>
        <v>2440.1282548237982</v>
      </c>
      <c r="Q104" s="3">
        <f t="shared" si="35"/>
        <v>2458.3821554635915</v>
      </c>
      <c r="R104" s="3"/>
      <c r="S104" s="15">
        <v>0.81</v>
      </c>
      <c r="T104" s="3">
        <f t="shared" si="39"/>
        <v>3.7584190941505304E-12</v>
      </c>
      <c r="U104" s="3">
        <f t="shared" si="39"/>
        <v>9.0827937758030781E-12</v>
      </c>
      <c r="V104" s="3">
        <f t="shared" si="39"/>
        <v>1.8810301313757681E-11</v>
      </c>
      <c r="W104" s="3">
        <f t="shared" si="39"/>
        <v>3.4883009472295067E-11</v>
      </c>
      <c r="X104" s="3">
        <f t="shared" si="39"/>
        <v>5.9554968454444539E-11</v>
      </c>
      <c r="Y104" s="3">
        <f t="shared" si="39"/>
        <v>9.5362792851048628E-11</v>
      </c>
      <c r="Z104" s="3">
        <f t="shared" si="39"/>
        <v>1.4509725917132342E-10</v>
      </c>
      <c r="AA104" s="3">
        <f t="shared" si="39"/>
        <v>2.117766967002796E-10</v>
      </c>
      <c r="AB104" s="3">
        <f t="shared" si="39"/>
        <v>2.986224742002956E-10</v>
      </c>
      <c r="AC104" s="3">
        <f t="shared" si="39"/>
        <v>4.0903663731748935E-10</v>
      </c>
      <c r="AD104" s="3">
        <f t="shared" si="39"/>
        <v>5.4658162523087137E-10</v>
      </c>
      <c r="AE104" s="3">
        <f t="shared" si="39"/>
        <v>7.1496193449465398E-10</v>
      </c>
      <c r="AF104" s="3">
        <f t="shared" si="39"/>
        <v>9.1800757326760304E-10</v>
      </c>
      <c r="AG104" s="3">
        <f t="shared" si="39"/>
        <v>1.1596591437659563E-9</v>
      </c>
      <c r="AH104" s="3">
        <f t="shared" si="39"/>
        <v>1.443954395650191E-9</v>
      </c>
      <c r="AI104" s="3">
        <f t="shared" si="39"/>
        <v>1.7750161030014533E-9</v>
      </c>
      <c r="AJ104" s="25">
        <f t="shared" si="37"/>
        <v>7.8441661277616163E-9</v>
      </c>
      <c r="AK104" s="3"/>
      <c r="AL104" s="3"/>
      <c r="AM104" s="3"/>
    </row>
    <row r="105" spans="1:39" x14ac:dyDescent="0.25">
      <c r="A105" s="15">
        <v>0.8</v>
      </c>
      <c r="B105" s="28">
        <f t="shared" si="38"/>
        <v>1993.2804421807089</v>
      </c>
      <c r="C105" s="3">
        <f t="shared" si="21"/>
        <v>2046.7904073715229</v>
      </c>
      <c r="D105" s="3">
        <f t="shared" si="22"/>
        <v>2093.151601173392</v>
      </c>
      <c r="E105" s="3">
        <f t="shared" si="23"/>
        <v>2134.1594534362757</v>
      </c>
      <c r="F105" s="3">
        <f t="shared" si="24"/>
        <v>2170.9972950479237</v>
      </c>
      <c r="G105" s="3">
        <f t="shared" si="25"/>
        <v>2204.4883426466326</v>
      </c>
      <c r="H105" s="3">
        <f t="shared" si="26"/>
        <v>2235.2295405191203</v>
      </c>
      <c r="I105" s="3">
        <f t="shared" si="27"/>
        <v>2263.6682211937418</v>
      </c>
      <c r="J105" s="3">
        <f t="shared" si="28"/>
        <v>2290.1486799602098</v>
      </c>
      <c r="K105" s="3">
        <f t="shared" si="29"/>
        <v>2314.9418448769188</v>
      </c>
      <c r="L105" s="3">
        <f t="shared" si="30"/>
        <v>2338.2649301139745</v>
      </c>
      <c r="M105" s="3">
        <f t="shared" si="31"/>
        <v>2360.2948872072802</v>
      </c>
      <c r="N105" s="3">
        <f t="shared" si="32"/>
        <v>2381.177871313645</v>
      </c>
      <c r="O105" s="3">
        <f t="shared" si="33"/>
        <v>2401.036064756936</v>
      </c>
      <c r="P105" s="3">
        <f t="shared" si="34"/>
        <v>2419.9726994573721</v>
      </c>
      <c r="Q105" s="3">
        <f t="shared" si="35"/>
        <v>2438.0758221598658</v>
      </c>
      <c r="R105" s="3"/>
      <c r="S105" s="15">
        <v>0.8</v>
      </c>
      <c r="T105" s="3">
        <f t="shared" si="39"/>
        <v>2.9118283348894188E-12</v>
      </c>
      <c r="U105" s="3">
        <f t="shared" si="39"/>
        <v>7.088784015291537E-12</v>
      </c>
      <c r="V105" s="3">
        <f t="shared" si="39"/>
        <v>1.477003156478982E-11</v>
      </c>
      <c r="W105" s="3">
        <f t="shared" si="39"/>
        <v>2.753173383072143E-11</v>
      </c>
      <c r="X105" s="3">
        <f t="shared" si="39"/>
        <v>4.7214178502325957E-11</v>
      </c>
      <c r="Y105" s="3">
        <f t="shared" si="39"/>
        <v>7.5899046862166342E-11</v>
      </c>
      <c r="Z105" s="3">
        <f t="shared" si="39"/>
        <v>1.1588700835407575E-10</v>
      </c>
      <c r="AA105" s="3">
        <f t="shared" si="39"/>
        <v>1.6967640943665631E-10</v>
      </c>
      <c r="AB105" s="3">
        <f t="shared" si="39"/>
        <v>2.3994340434881697E-10</v>
      </c>
      <c r="AC105" s="3">
        <f t="shared" si="39"/>
        <v>3.2952364747844717E-10</v>
      </c>
      <c r="AD105" s="3">
        <f t="shared" si="39"/>
        <v>4.4139554449866739E-10</v>
      </c>
      <c r="AE105" s="3">
        <f t="shared" si="39"/>
        <v>5.7866499557478027E-10</v>
      </c>
      <c r="AF105" s="3">
        <f t="shared" si="39"/>
        <v>7.445515330943779E-10</v>
      </c>
      <c r="AG105" s="3">
        <f t="shared" si="39"/>
        <v>9.4237574413254642E-10</v>
      </c>
      <c r="AH105" s="3">
        <f t="shared" si="39"/>
        <v>1.1755478660094036E-9</v>
      </c>
      <c r="AI105" s="3">
        <f t="shared" si="39"/>
        <v>1.4475574470764992E-9</v>
      </c>
      <c r="AJ105" s="25">
        <f t="shared" si="37"/>
        <v>6.3605392031144551E-9</v>
      </c>
      <c r="AK105" s="3"/>
      <c r="AL105" s="3"/>
      <c r="AM105" s="3"/>
    </row>
    <row r="106" spans="1:39" x14ac:dyDescent="0.25">
      <c r="A106" s="15">
        <v>0.79</v>
      </c>
      <c r="B106" s="28">
        <f t="shared" si="38"/>
        <v>1976.579622115152</v>
      </c>
      <c r="C106" s="3">
        <f t="shared" si="21"/>
        <v>2029.6412508443968</v>
      </c>
      <c r="D106" s="3">
        <f t="shared" si="22"/>
        <v>2075.6140045957222</v>
      </c>
      <c r="E106" s="3">
        <f t="shared" si="23"/>
        <v>2116.2782701021092</v>
      </c>
      <c r="F106" s="3">
        <f t="shared" si="24"/>
        <v>2152.8074636422957</v>
      </c>
      <c r="G106" s="3">
        <f t="shared" si="25"/>
        <v>2186.0179044844658</v>
      </c>
      <c r="H106" s="3">
        <f t="shared" si="26"/>
        <v>2216.5015353817266</v>
      </c>
      <c r="I106" s="3">
        <f t="shared" si="27"/>
        <v>2244.7019408599463</v>
      </c>
      <c r="J106" s="3">
        <f t="shared" si="28"/>
        <v>2270.960531510038</v>
      </c>
      <c r="K106" s="3">
        <f t="shared" si="29"/>
        <v>2295.5459654033671</v>
      </c>
      <c r="L106" s="3">
        <f t="shared" si="30"/>
        <v>2318.6736367680587</v>
      </c>
      <c r="M106" s="3">
        <f t="shared" si="31"/>
        <v>2340.5190145409229</v>
      </c>
      <c r="N106" s="3">
        <f t="shared" si="32"/>
        <v>2361.2270293089987</v>
      </c>
      <c r="O106" s="3">
        <f t="shared" si="33"/>
        <v>2380.9188396842046</v>
      </c>
      <c r="P106" s="3">
        <f t="shared" si="34"/>
        <v>2399.6968126519059</v>
      </c>
      <c r="Q106" s="3">
        <f t="shared" si="35"/>
        <v>2417.6482572520727</v>
      </c>
      <c r="R106" s="3"/>
      <c r="S106" s="15">
        <v>0.79</v>
      </c>
      <c r="T106" s="3">
        <f t="shared" si="39"/>
        <v>2.2386421855692376E-12</v>
      </c>
      <c r="U106" s="3">
        <f t="shared" si="39"/>
        <v>5.4910517992445425E-12</v>
      </c>
      <c r="V106" s="3">
        <f t="shared" si="39"/>
        <v>1.1512216687984731E-11</v>
      </c>
      <c r="W106" s="3">
        <f t="shared" si="39"/>
        <v>2.1572289508382112E-11</v>
      </c>
      <c r="X106" s="3">
        <f t="shared" si="39"/>
        <v>3.7163300966529994E-11</v>
      </c>
      <c r="Y106" s="3">
        <f t="shared" si="39"/>
        <v>5.9981886194368327E-11</v>
      </c>
      <c r="Z106" s="3">
        <f t="shared" si="39"/>
        <v>9.1911853869011045E-11</v>
      </c>
      <c r="AA106" s="3">
        <f t="shared" si="39"/>
        <v>1.3500732750724018E-10</v>
      </c>
      <c r="AB106" s="3">
        <f t="shared" si="39"/>
        <v>1.9147682265940122E-10</v>
      </c>
      <c r="AC106" s="3">
        <f t="shared" si="39"/>
        <v>2.6366841900301914E-10</v>
      </c>
      <c r="AD106" s="3">
        <f t="shared" si="39"/>
        <v>3.5405607161920505E-10</v>
      </c>
      <c r="AE106" s="3">
        <f t="shared" si="39"/>
        <v>4.6522704233539666E-10</v>
      </c>
      <c r="AF106" s="3">
        <f t="shared" si="39"/>
        <v>5.9987039828782944E-10</v>
      </c>
      <c r="AG106" s="3">
        <f t="shared" si="39"/>
        <v>7.6076650840322421E-10</v>
      </c>
      <c r="AH106" s="3">
        <f t="shared" si="39"/>
        <v>9.507774620985824E-10</v>
      </c>
      <c r="AI106" s="3">
        <f t="shared" si="39"/>
        <v>1.1728383338778236E-9</v>
      </c>
      <c r="AJ106" s="25">
        <f t="shared" si="37"/>
        <v>5.1235596270028118E-9</v>
      </c>
      <c r="AK106" s="3"/>
      <c r="AL106" s="3"/>
      <c r="AM106" s="3"/>
    </row>
    <row r="107" spans="1:39" x14ac:dyDescent="0.25">
      <c r="A107" s="15">
        <v>0.78</v>
      </c>
      <c r="B107" s="28">
        <f t="shared" si="38"/>
        <v>1959.7784503578719</v>
      </c>
      <c r="C107" s="3">
        <f t="shared" si="21"/>
        <v>2012.3890486666746</v>
      </c>
      <c r="D107" s="3">
        <f t="shared" si="22"/>
        <v>2057.9710283134341</v>
      </c>
      <c r="E107" s="3">
        <f t="shared" si="23"/>
        <v>2098.2896425232534</v>
      </c>
      <c r="F107" s="3">
        <f t="shared" si="24"/>
        <v>2134.5083333910679</v>
      </c>
      <c r="G107" s="3">
        <f t="shared" si="25"/>
        <v>2167.4364813701118</v>
      </c>
      <c r="H107" s="3">
        <f t="shared" si="26"/>
        <v>2197.6609976267273</v>
      </c>
      <c r="I107" s="3">
        <f t="shared" si="27"/>
        <v>2225.6216961633377</v>
      </c>
      <c r="J107" s="3">
        <f t="shared" si="28"/>
        <v>2251.6570855385198</v>
      </c>
      <c r="K107" s="3">
        <f t="shared" si="29"/>
        <v>2276.0335401967404</v>
      </c>
      <c r="L107" s="3">
        <f t="shared" si="30"/>
        <v>2298.9646234884822</v>
      </c>
      <c r="M107" s="3">
        <f t="shared" si="31"/>
        <v>2320.6243128428464</v>
      </c>
      <c r="N107" s="3">
        <f t="shared" si="32"/>
        <v>2341.1563069189283</v>
      </c>
      <c r="O107" s="3">
        <f t="shared" si="33"/>
        <v>2360.6807344654194</v>
      </c>
      <c r="P107" s="3">
        <f t="shared" si="34"/>
        <v>2379.2990923356315</v>
      </c>
      <c r="Q107" s="3">
        <f t="shared" si="35"/>
        <v>2397.0979474318692</v>
      </c>
      <c r="R107" s="3"/>
      <c r="S107" s="15">
        <v>0.78</v>
      </c>
      <c r="T107" s="3">
        <f t="shared" si="39"/>
        <v>1.7077039033087842E-12</v>
      </c>
      <c r="U107" s="3">
        <f t="shared" si="39"/>
        <v>4.2210847772827531E-12</v>
      </c>
      <c r="V107" s="3">
        <f t="shared" si="39"/>
        <v>8.9060214527356403E-12</v>
      </c>
      <c r="W107" s="3">
        <f t="shared" si="39"/>
        <v>1.6778734306453439E-11</v>
      </c>
      <c r="X107" s="3">
        <f t="shared" si="39"/>
        <v>2.9040382723696562E-11</v>
      </c>
      <c r="Y107" s="3">
        <f t="shared" si="39"/>
        <v>4.7064185532410377E-11</v>
      </c>
      <c r="Z107" s="3">
        <f t="shared" si="39"/>
        <v>7.2382065440081602E-11</v>
      </c>
      <c r="AA107" s="3">
        <f t="shared" si="39"/>
        <v>1.0667148836468408E-10</v>
      </c>
      <c r="AB107" s="3">
        <f t="shared" si="39"/>
        <v>1.5174285631473274E-10</v>
      </c>
      <c r="AC107" s="3">
        <f t="shared" si="39"/>
        <v>2.0952763251485924E-10</v>
      </c>
      <c r="AD107" s="3">
        <f t="shared" si="39"/>
        <v>2.8206727310599457E-10</v>
      </c>
      <c r="AE107" s="3">
        <f t="shared" si="39"/>
        <v>3.7150297944679975E-10</v>
      </c>
      <c r="AF107" s="3">
        <f t="shared" si="39"/>
        <v>4.8006625083015549E-10</v>
      </c>
      <c r="AG107" s="3">
        <f t="shared" si="39"/>
        <v>6.1007019882513987E-10</v>
      </c>
      <c r="AH107" s="3">
        <f t="shared" si="39"/>
        <v>7.6390157523671697E-10</v>
      </c>
      <c r="AI107" s="3">
        <f t="shared" si="39"/>
        <v>9.4401346208272253E-10</v>
      </c>
      <c r="AJ107" s="25">
        <f t="shared" si="37"/>
        <v>4.0996638948577745E-9</v>
      </c>
      <c r="AK107" s="3"/>
      <c r="AL107" s="3"/>
      <c r="AM107" s="3"/>
    </row>
    <row r="108" spans="1:39" x14ac:dyDescent="0.25">
      <c r="A108" s="15">
        <v>0.77</v>
      </c>
      <c r="B108" s="28">
        <f t="shared" si="38"/>
        <v>1942.8757660076403</v>
      </c>
      <c r="C108" s="3">
        <f t="shared" si="21"/>
        <v>1995.0326087725332</v>
      </c>
      <c r="D108" s="3">
        <f t="shared" si="22"/>
        <v>2040.2214532596081</v>
      </c>
      <c r="E108" s="3">
        <f t="shared" si="23"/>
        <v>2080.1923277495084</v>
      </c>
      <c r="F108" s="3">
        <f t="shared" si="24"/>
        <v>2116.0986398894083</v>
      </c>
      <c r="G108" s="3">
        <f t="shared" si="25"/>
        <v>2148.742789393305</v>
      </c>
      <c r="H108" s="3">
        <f t="shared" si="26"/>
        <v>2178.7066254399579</v>
      </c>
      <c r="I108" s="3">
        <f t="shared" si="27"/>
        <v>2206.426168726854</v>
      </c>
      <c r="J108" s="3">
        <f t="shared" si="28"/>
        <v>2232.2370082461789</v>
      </c>
      <c r="K108" s="3">
        <f t="shared" si="29"/>
        <v>2256.4032210178279</v>
      </c>
      <c r="L108" s="3">
        <f t="shared" si="30"/>
        <v>2279.1365284524963</v>
      </c>
      <c r="M108" s="3">
        <f t="shared" si="31"/>
        <v>2300.6094074599005</v>
      </c>
      <c r="N108" s="3">
        <f t="shared" si="32"/>
        <v>2320.9643173278723</v>
      </c>
      <c r="O108" s="3">
        <f t="shared" si="33"/>
        <v>2340.3203507194667</v>
      </c>
      <c r="P108" s="3">
        <f t="shared" si="34"/>
        <v>2358.7781290985922</v>
      </c>
      <c r="Q108" s="3">
        <f t="shared" si="35"/>
        <v>2376.4234727459007</v>
      </c>
      <c r="R108" s="3"/>
      <c r="S108" s="15">
        <v>0.77</v>
      </c>
      <c r="T108" s="3">
        <f t="shared" si="39"/>
        <v>1.2923770185065414E-12</v>
      </c>
      <c r="U108" s="3">
        <f t="shared" si="39"/>
        <v>3.2197330281120843E-12</v>
      </c>
      <c r="V108" s="3">
        <f t="shared" si="39"/>
        <v>6.8375502022724568E-12</v>
      </c>
      <c r="W108" s="3">
        <f t="shared" si="39"/>
        <v>1.2952962170969557E-11</v>
      </c>
      <c r="X108" s="3">
        <f t="shared" si="39"/>
        <v>2.2526043065898712E-11</v>
      </c>
      <c r="Y108" s="3">
        <f t="shared" si="39"/>
        <v>3.6660414683128039E-11</v>
      </c>
      <c r="Z108" s="3">
        <f t="shared" si="39"/>
        <v>5.6593186386981947E-11</v>
      </c>
      <c r="AA108" s="3">
        <f t="shared" si="39"/>
        <v>8.3684828834366574E-11</v>
      </c>
      <c r="AB108" s="3">
        <f t="shared" si="39"/>
        <v>1.1940932046858399E-10</v>
      </c>
      <c r="AC108" s="3">
        <f t="shared" si="39"/>
        <v>1.6534475061415662E-10</v>
      </c>
      <c r="AD108" s="3">
        <f t="shared" si="39"/>
        <v>2.2316447035034334E-10</v>
      </c>
      <c r="AE108" s="3">
        <f t="shared" si="39"/>
        <v>2.9462882686350509E-10</v>
      </c>
      <c r="AF108" s="3">
        <f t="shared" si="39"/>
        <v>3.8157748399110622E-10</v>
      </c>
      <c r="AG108" s="3">
        <f t="shared" si="39"/>
        <v>4.8592231245827952E-10</v>
      </c>
      <c r="AH108" s="3">
        <f t="shared" si="39"/>
        <v>6.0964082260209453E-10</v>
      </c>
      <c r="AI108" s="3">
        <f t="shared" si="39"/>
        <v>7.5477010694193235E-10</v>
      </c>
      <c r="AJ108" s="25">
        <f t="shared" si="37"/>
        <v>3.2582251896802377E-9</v>
      </c>
      <c r="AK108" s="3"/>
      <c r="AL108" s="3"/>
      <c r="AM108" s="3"/>
    </row>
    <row r="109" spans="1:39" x14ac:dyDescent="0.25">
      <c r="A109" s="15">
        <v>0.76</v>
      </c>
      <c r="B109" s="28">
        <f t="shared" si="38"/>
        <v>1925.8704911583482</v>
      </c>
      <c r="C109" s="3">
        <f t="shared" si="21"/>
        <v>1977.5708243192753</v>
      </c>
      <c r="D109" s="3">
        <f t="shared" si="22"/>
        <v>2022.3641475208074</v>
      </c>
      <c r="E109" s="3">
        <f t="shared" si="23"/>
        <v>2061.9851716916296</v>
      </c>
      <c r="F109" s="3">
        <f t="shared" si="24"/>
        <v>2097.5772091272756</v>
      </c>
      <c r="G109" s="3">
        <f t="shared" si="25"/>
        <v>2129.9356364330538</v>
      </c>
      <c r="H109" s="3">
        <f t="shared" si="26"/>
        <v>2159.6372100765043</v>
      </c>
      <c r="I109" s="3">
        <f t="shared" si="27"/>
        <v>2187.1141344268049</v>
      </c>
      <c r="J109" s="3">
        <f t="shared" si="28"/>
        <v>2212.699061189483</v>
      </c>
      <c r="K109" s="3">
        <f t="shared" si="29"/>
        <v>2236.6537560157017</v>
      </c>
      <c r="L109" s="3">
        <f t="shared" si="30"/>
        <v>2259.1880871967546</v>
      </c>
      <c r="M109" s="3">
        <f t="shared" si="31"/>
        <v>2280.473022015593</v>
      </c>
      <c r="N109" s="3">
        <f t="shared" si="32"/>
        <v>2300.6497728664554</v>
      </c>
      <c r="O109" s="3">
        <f t="shared" si="33"/>
        <v>2319.8363900382506</v>
      </c>
      <c r="P109" s="3">
        <f t="shared" si="34"/>
        <v>2338.1326142923335</v>
      </c>
      <c r="Q109" s="3">
        <f t="shared" si="35"/>
        <v>2355.6235147560978</v>
      </c>
      <c r="R109" s="3"/>
      <c r="S109" s="15">
        <v>0.76</v>
      </c>
      <c r="T109" s="3">
        <f t="shared" si="39"/>
        <v>9.7016276414261506E-13</v>
      </c>
      <c r="U109" s="3">
        <f t="shared" si="39"/>
        <v>2.4365520157026572E-12</v>
      </c>
      <c r="V109" s="3">
        <f t="shared" si="39"/>
        <v>5.2088811386187115E-12</v>
      </c>
      <c r="W109" s="3">
        <f t="shared" si="39"/>
        <v>9.9234581099758522E-12</v>
      </c>
      <c r="X109" s="3">
        <f t="shared" si="39"/>
        <v>1.7342065496345663E-11</v>
      </c>
      <c r="Y109" s="3">
        <f t="shared" si="39"/>
        <v>2.8345291167566962E-11</v>
      </c>
      <c r="Z109" s="3">
        <f t="shared" si="39"/>
        <v>4.3925096571771205E-11</v>
      </c>
      <c r="AA109" s="3">
        <f t="shared" si="39"/>
        <v>6.5177148967236775E-11</v>
      </c>
      <c r="AB109" s="3">
        <f t="shared" si="39"/>
        <v>9.3293227515011506E-11</v>
      </c>
      <c r="AC109" s="3">
        <f t="shared" si="39"/>
        <v>1.2955388185946425E-10</v>
      </c>
      <c r="AD109" s="3">
        <f t="shared" si="39"/>
        <v>1.7532144133753719E-10</v>
      </c>
      <c r="AE109" s="3">
        <f t="shared" si="39"/>
        <v>2.3203342330674009E-10</v>
      </c>
      <c r="AF109" s="3">
        <f t="shared" si="39"/>
        <v>3.0119635846031653E-10</v>
      </c>
      <c r="AG109" s="3">
        <f t="shared" si="39"/>
        <v>3.84380032278142E-10</v>
      </c>
      <c r="AH109" s="3">
        <f t="shared" si="39"/>
        <v>4.8321213056154532E-10</v>
      </c>
      <c r="AI109" s="3">
        <f t="shared" si="39"/>
        <v>5.9937327058155311E-10</v>
      </c>
      <c r="AJ109" s="25">
        <f t="shared" si="37"/>
        <v>2.5716924221316704E-9</v>
      </c>
      <c r="AK109" s="3"/>
      <c r="AL109" s="3"/>
      <c r="AM109" s="3"/>
    </row>
    <row r="110" spans="1:39" x14ac:dyDescent="0.25">
      <c r="A110" s="15">
        <v>0.75</v>
      </c>
      <c r="B110" s="28">
        <f t="shared" si="38"/>
        <v>1908.761637706893</v>
      </c>
      <c r="C110" s="3">
        <f t="shared" si="21"/>
        <v>1960.0026806780058</v>
      </c>
      <c r="D110" s="3">
        <f t="shared" si="22"/>
        <v>2004.3980734860993</v>
      </c>
      <c r="E110" s="3">
        <f t="shared" si="23"/>
        <v>2043.6671164103905</v>
      </c>
      <c r="F110" s="3">
        <f t="shared" si="24"/>
        <v>2078.9429649042982</v>
      </c>
      <c r="G110" s="3">
        <f t="shared" si="25"/>
        <v>2111.0139296869024</v>
      </c>
      <c r="H110" s="3">
        <f t="shared" si="26"/>
        <v>2140.4516434949819</v>
      </c>
      <c r="I110" s="3">
        <f t="shared" si="27"/>
        <v>2167.6844711242597</v>
      </c>
      <c r="J110" s="3">
        <f t="shared" si="28"/>
        <v>2193.0421091026947</v>
      </c>
      <c r="K110" s="3">
        <f t="shared" si="29"/>
        <v>2216.7839976342316</v>
      </c>
      <c r="L110" s="3">
        <f t="shared" si="30"/>
        <v>2239.1181406034743</v>
      </c>
      <c r="M110" s="3">
        <f t="shared" si="31"/>
        <v>2260.2139864715182</v>
      </c>
      <c r="N110" s="3">
        <f t="shared" si="32"/>
        <v>2280.2114931442188</v>
      </c>
      <c r="O110" s="3">
        <f t="shared" si="33"/>
        <v>2299.2276621872697</v>
      </c>
      <c r="P110" s="3">
        <f t="shared" si="34"/>
        <v>2317.36134829514</v>
      </c>
      <c r="Q110" s="3">
        <f t="shared" si="35"/>
        <v>2334.6968648667153</v>
      </c>
      <c r="R110" s="3"/>
      <c r="S110" s="15">
        <v>0.75</v>
      </c>
      <c r="T110" s="3">
        <f t="shared" si="39"/>
        <v>7.222699395856124E-13</v>
      </c>
      <c r="U110" s="3">
        <f t="shared" si="39"/>
        <v>1.829006876271946E-12</v>
      </c>
      <c r="V110" s="3">
        <f t="shared" si="39"/>
        <v>3.9367851709619469E-12</v>
      </c>
      <c r="W110" s="3">
        <f t="shared" si="39"/>
        <v>7.5434377566365342E-12</v>
      </c>
      <c r="X110" s="3">
        <f t="shared" si="39"/>
        <v>1.3248909742653019E-11</v>
      </c>
      <c r="Y110" s="3">
        <f t="shared" si="39"/>
        <v>2.1750679917035333E-11</v>
      </c>
      <c r="Z110" s="3">
        <f t="shared" si="39"/>
        <v>3.3838394524012333E-11</v>
      </c>
      <c r="AA110" s="3">
        <f t="shared" si="39"/>
        <v>5.0388164945414417E-11</v>
      </c>
      <c r="AB110" s="3">
        <f t="shared" si="39"/>
        <v>7.2356804982649195E-11</v>
      </c>
      <c r="AC110" s="3">
        <f t="shared" si="39"/>
        <v>1.0077617426468963E-10</v>
      </c>
      <c r="AD110" s="3">
        <f t="shared" si="39"/>
        <v>1.3674772577000991E-10</v>
      </c>
      <c r="AE110" s="3">
        <f t="shared" si="39"/>
        <v>1.8143731206392862E-10</v>
      </c>
      <c r="AF110" s="3">
        <f t="shared" si="39"/>
        <v>2.3607027728250944E-10</v>
      </c>
      <c r="AG110" s="3">
        <f t="shared" si="39"/>
        <v>3.0192684440655635E-10</v>
      </c>
      <c r="AH110" s="3">
        <f t="shared" si="39"/>
        <v>3.8033779638233337E-10</v>
      </c>
      <c r="AI110" s="3">
        <f t="shared" si="39"/>
        <v>4.7268044288509509E-10</v>
      </c>
      <c r="AJ110" s="25">
        <f t="shared" si="37"/>
        <v>2.0155910269103426E-9</v>
      </c>
      <c r="AK110" s="3"/>
      <c r="AL110" s="3"/>
      <c r="AM110" s="3"/>
    </row>
    <row r="111" spans="1:39" x14ac:dyDescent="0.25">
      <c r="A111" s="15">
        <v>0.74</v>
      </c>
      <c r="B111" s="28">
        <f t="shared" si="38"/>
        <v>1891.548314254971</v>
      </c>
      <c r="C111" s="3">
        <f t="shared" si="21"/>
        <v>1942.3272625206744</v>
      </c>
      <c r="D111" s="3">
        <f t="shared" si="22"/>
        <v>1986.3222950946324</v>
      </c>
      <c r="E111" s="3">
        <f t="shared" si="23"/>
        <v>2025.2372075061608</v>
      </c>
      <c r="F111" s="3">
        <f t="shared" si="24"/>
        <v>2060.1949363469007</v>
      </c>
      <c r="G111" s="3">
        <f t="shared" si="25"/>
        <v>2091.9766833040248</v>
      </c>
      <c r="H111" s="3">
        <f t="shared" si="26"/>
        <v>2121.1489260970475</v>
      </c>
      <c r="I111" s="3">
        <f t="shared" si="27"/>
        <v>2148.1361665030527</v>
      </c>
      <c r="J111" s="3">
        <f t="shared" si="28"/>
        <v>2173.2651278275357</v>
      </c>
      <c r="K111" s="3">
        <f t="shared" si="29"/>
        <v>2196.7929106276015</v>
      </c>
      <c r="L111" s="3">
        <f t="shared" si="30"/>
        <v>2218.9256429967186</v>
      </c>
      <c r="M111" s="3">
        <f t="shared" si="31"/>
        <v>2239.8312452999062</v>
      </c>
      <c r="N111" s="3">
        <f t="shared" si="32"/>
        <v>2259.648413294487</v>
      </c>
      <c r="O111" s="3">
        <f t="shared" si="33"/>
        <v>2278.4930934192321</v>
      </c>
      <c r="P111" s="3">
        <f t="shared" si="34"/>
        <v>2296.4632488912243</v>
      </c>
      <c r="Q111" s="3">
        <f t="shared" si="35"/>
        <v>2313.6424327662207</v>
      </c>
      <c r="R111" s="3"/>
      <c r="S111" s="15">
        <v>0.74</v>
      </c>
      <c r="T111" s="3">
        <f t="shared" si="39"/>
        <v>5.3317075913150454E-13</v>
      </c>
      <c r="U111" s="3">
        <f t="shared" si="39"/>
        <v>1.3616144915644166E-12</v>
      </c>
      <c r="V111" s="3">
        <f t="shared" si="39"/>
        <v>2.9512786358933454E-12</v>
      </c>
      <c r="W111" s="3">
        <f t="shared" si="39"/>
        <v>5.6886332457348367E-12</v>
      </c>
      <c r="X111" s="3">
        <f t="shared" si="39"/>
        <v>1.0042567377827639E-11</v>
      </c>
      <c r="Y111" s="3">
        <f t="shared" si="39"/>
        <v>1.656138450172346E-11</v>
      </c>
      <c r="Z111" s="3">
        <f t="shared" si="39"/>
        <v>2.586903342942912E-11</v>
      </c>
      <c r="AA111" s="3">
        <f t="shared" si="39"/>
        <v>3.8660954951815696E-11</v>
      </c>
      <c r="AB111" s="3">
        <f t="shared" si="39"/>
        <v>5.5699783694301533E-11</v>
      </c>
      <c r="AC111" s="3">
        <f t="shared" si="39"/>
        <v>7.7811055451777638E-11</v>
      </c>
      <c r="AD111" s="3">
        <f t="shared" si="39"/>
        <v>1.0587901298369052E-10</v>
      </c>
      <c r="AE111" s="3">
        <f t="shared" si="39"/>
        <v>1.408425661449148E-10</v>
      </c>
      <c r="AF111" s="3">
        <f t="shared" si="39"/>
        <v>1.8369143804083502E-10</v>
      </c>
      <c r="AG111" s="3">
        <f t="shared" si="39"/>
        <v>2.3546251309206663E-10</v>
      </c>
      <c r="AH111" s="3">
        <f t="shared" si="39"/>
        <v>2.9723639259669809E-10</v>
      </c>
      <c r="AI111" s="3">
        <f t="shared" si="39"/>
        <v>3.7013415673016674E-10</v>
      </c>
      <c r="AJ111" s="25">
        <f t="shared" si="37"/>
        <v>1.5684255561275711E-9</v>
      </c>
      <c r="AK111" s="3"/>
      <c r="AL111" s="3"/>
      <c r="AM111" s="3"/>
    </row>
    <row r="112" spans="1:39" x14ac:dyDescent="0.25">
      <c r="A112" s="15">
        <v>0.73</v>
      </c>
      <c r="B112" s="28">
        <f t="shared" si="38"/>
        <v>1874.2295167162881</v>
      </c>
      <c r="C112" s="3">
        <f t="shared" si="21"/>
        <v>1924.5435388061101</v>
      </c>
      <c r="D112" s="3">
        <f t="shared" si="22"/>
        <v>1968.1357579514531</v>
      </c>
      <c r="E112" s="3">
        <f t="shared" si="23"/>
        <v>2006.6943699268722</v>
      </c>
      <c r="F112" s="3">
        <f t="shared" si="24"/>
        <v>2041.3320298464844</v>
      </c>
      <c r="G112" s="3">
        <f t="shared" si="25"/>
        <v>2072.8227868051886</v>
      </c>
      <c r="H112" s="3">
        <f t="shared" si="26"/>
        <v>2101.7279319180334</v>
      </c>
      <c r="I112" s="3">
        <f t="shared" si="27"/>
        <v>2128.4680802729413</v>
      </c>
      <c r="J112" s="3">
        <f t="shared" si="28"/>
        <v>2153.3669637346188</v>
      </c>
      <c r="K112" s="3">
        <f t="shared" si="29"/>
        <v>2176.6793288772146</v>
      </c>
      <c r="L112" s="3">
        <f t="shared" si="30"/>
        <v>2198.609416509219</v>
      </c>
      <c r="M112" s="3">
        <f t="shared" si="31"/>
        <v>2219.3236095362149</v>
      </c>
      <c r="N112" s="3">
        <f t="shared" si="32"/>
        <v>2238.9593338332165</v>
      </c>
      <c r="O112" s="3">
        <f t="shared" si="33"/>
        <v>2257.631474246813</v>
      </c>
      <c r="P112" s="3">
        <f t="shared" si="34"/>
        <v>2275.43709705421</v>
      </c>
      <c r="Q112" s="3">
        <f t="shared" si="35"/>
        <v>2292.4589903090491</v>
      </c>
      <c r="R112" s="3"/>
      <c r="S112" s="15">
        <v>0.73</v>
      </c>
      <c r="T112" s="3">
        <f t="shared" si="39"/>
        <v>3.9016405498455043E-13</v>
      </c>
      <c r="U112" s="3">
        <f t="shared" si="39"/>
        <v>1.0050732462310543E-12</v>
      </c>
      <c r="V112" s="3">
        <f t="shared" si="39"/>
        <v>2.1941088041094223E-12</v>
      </c>
      <c r="W112" s="3">
        <f t="shared" si="39"/>
        <v>4.2549004105430403E-12</v>
      </c>
      <c r="X112" s="3">
        <f t="shared" si="39"/>
        <v>7.5510459240622723E-12</v>
      </c>
      <c r="Y112" s="3">
        <f t="shared" si="39"/>
        <v>1.2510265057597499E-11</v>
      </c>
      <c r="Z112" s="3">
        <f t="shared" si="39"/>
        <v>1.9621843338837161E-11</v>
      </c>
      <c r="AA112" s="3">
        <f t="shared" si="39"/>
        <v>2.9433680682422926E-11</v>
      </c>
      <c r="AB112" s="3">
        <f t="shared" si="39"/>
        <v>4.2549148255392897E-11</v>
      </c>
      <c r="AC112" s="3">
        <f t="shared" si="39"/>
        <v>5.9623885571573425E-11</v>
      </c>
      <c r="AD112" s="3">
        <f t="shared" si="39"/>
        <v>8.1362622735768216E-11</v>
      </c>
      <c r="AE112" s="3">
        <f t="shared" si="39"/>
        <v>1.0851608165239109E-10</v>
      </c>
      <c r="AF112" s="3">
        <f t="shared" si="39"/>
        <v>1.4187798927688056E-10</v>
      </c>
      <c r="AG112" s="3">
        <f t="shared" si="39"/>
        <v>1.8228222209857534E-10</v>
      </c>
      <c r="AH112" s="3">
        <f t="shared" si="39"/>
        <v>2.3060009172715588E-10</v>
      </c>
      <c r="AI112" s="3">
        <f t="shared" si="39"/>
        <v>2.8773777522339237E-10</v>
      </c>
      <c r="AJ112" s="25">
        <f t="shared" si="37"/>
        <v>1.2115108980599177E-9</v>
      </c>
      <c r="AK112" s="3"/>
      <c r="AL112" s="3"/>
      <c r="AM112" s="3"/>
    </row>
    <row r="113" spans="1:39" x14ac:dyDescent="0.25">
      <c r="A113" s="15">
        <v>0.72</v>
      </c>
      <c r="B113" s="28">
        <f t="shared" si="38"/>
        <v>1856.8052156872382</v>
      </c>
      <c r="C113" s="3">
        <f t="shared" si="21"/>
        <v>1906.6514793413637</v>
      </c>
      <c r="D113" s="3">
        <f t="shared" si="22"/>
        <v>1949.8384311797211</v>
      </c>
      <c r="E113" s="3">
        <f t="shared" si="23"/>
        <v>1988.0385721907626</v>
      </c>
      <c r="F113" s="3">
        <f t="shared" si="24"/>
        <v>2022.3542133778778</v>
      </c>
      <c r="G113" s="3">
        <f t="shared" si="25"/>
        <v>2053.5522076711841</v>
      </c>
      <c r="H113" s="3">
        <f t="shared" si="26"/>
        <v>2082.1886279852556</v>
      </c>
      <c r="I113" s="3">
        <f t="shared" si="27"/>
        <v>2108.6801790417317</v>
      </c>
      <c r="J113" s="3">
        <f t="shared" si="28"/>
        <v>2133.3475830411267</v>
      </c>
      <c r="K113" s="3">
        <f t="shared" si="29"/>
        <v>2156.4432182345222</v>
      </c>
      <c r="L113" s="3">
        <f t="shared" si="30"/>
        <v>2178.1694266483792</v>
      </c>
      <c r="M113" s="3">
        <f t="shared" si="31"/>
        <v>2198.6910443628758</v>
      </c>
      <c r="N113" s="3">
        <f t="shared" si="32"/>
        <v>2218.1442196347862</v>
      </c>
      <c r="O113" s="3">
        <f t="shared" si="33"/>
        <v>2236.6427692514617</v>
      </c>
      <c r="P113" s="3">
        <f t="shared" si="34"/>
        <v>2254.2828570862002</v>
      </c>
      <c r="Q113" s="3">
        <f t="shared" si="35"/>
        <v>2271.1465015302551</v>
      </c>
      <c r="R113" s="3"/>
      <c r="S113" s="15">
        <v>0.72</v>
      </c>
      <c r="T113" s="3">
        <f t="shared" si="39"/>
        <v>2.8297235502364254E-13</v>
      </c>
      <c r="U113" s="3">
        <f t="shared" si="39"/>
        <v>7.3544607390810727E-13</v>
      </c>
      <c r="V113" s="3">
        <f t="shared" si="39"/>
        <v>1.6173091064288093E-12</v>
      </c>
      <c r="W113" s="3">
        <f t="shared" si="39"/>
        <v>3.1559012775205464E-12</v>
      </c>
      <c r="X113" s="3">
        <f t="shared" si="39"/>
        <v>5.6309133889834865E-12</v>
      </c>
      <c r="Y113" s="3">
        <f t="shared" si="39"/>
        <v>9.3733704661391738E-12</v>
      </c>
      <c r="Z113" s="3">
        <f t="shared" si="39"/>
        <v>1.476397837741378E-11</v>
      </c>
      <c r="AA113" s="3">
        <f t="shared" si="39"/>
        <v>2.2231089217025299E-11</v>
      </c>
      <c r="AB113" s="3">
        <f t="shared" si="39"/>
        <v>3.2248455268974583E-11</v>
      </c>
      <c r="AC113" s="3">
        <f t="shared" si="39"/>
        <v>4.5332884668186131E-11</v>
      </c>
      <c r="AD113" s="3">
        <f t="shared" si="39"/>
        <v>6.2041873960113192E-11</v>
      </c>
      <c r="AE113" s="3">
        <f t="shared" si="39"/>
        <v>8.2971267173452795E-11</v>
      </c>
      <c r="AF113" s="3">
        <f t="shared" si="39"/>
        <v>1.0875297361418514E-10</v>
      </c>
      <c r="AG113" s="3">
        <f t="shared" si="39"/>
        <v>1.4005276467456133E-10</v>
      </c>
      <c r="AH113" s="3">
        <f t="shared" si="39"/>
        <v>1.7756816176417954E-10</v>
      </c>
      <c r="AI113" s="3">
        <f t="shared" si="39"/>
        <v>2.2202642184019018E-10</v>
      </c>
      <c r="AJ113" s="25">
        <f t="shared" si="37"/>
        <v>9.2878578322628571E-10</v>
      </c>
      <c r="AK113" s="3"/>
      <c r="AL113" s="3"/>
      <c r="AM113" s="3"/>
    </row>
    <row r="114" spans="1:39" x14ac:dyDescent="0.25">
      <c r="A114" s="15">
        <v>0.71</v>
      </c>
      <c r="B114" s="28">
        <f t="shared" si="38"/>
        <v>1839.2742018165918</v>
      </c>
      <c r="C114" s="3">
        <f t="shared" si="21"/>
        <v>1888.6498423099576</v>
      </c>
      <c r="D114" s="3">
        <f t="shared" si="22"/>
        <v>1931.4290448349714</v>
      </c>
      <c r="E114" s="3">
        <f t="shared" si="23"/>
        <v>1969.2685194733274</v>
      </c>
      <c r="F114" s="3">
        <f t="shared" si="24"/>
        <v>2003.2601697665414</v>
      </c>
      <c r="G114" s="3">
        <f t="shared" si="25"/>
        <v>2034.163608407983</v>
      </c>
      <c r="H114" s="3">
        <f t="shared" si="26"/>
        <v>2062.5296581535695</v>
      </c>
      <c r="I114" s="3">
        <f t="shared" si="27"/>
        <v>2088.7710894101315</v>
      </c>
      <c r="J114" s="3">
        <f t="shared" si="28"/>
        <v>2113.2055962817008</v>
      </c>
      <c r="K114" s="3">
        <f t="shared" si="29"/>
        <v>2136.0831741918105</v>
      </c>
      <c r="L114" s="3">
        <f t="shared" si="30"/>
        <v>2157.6042547560478</v>
      </c>
      <c r="M114" s="3">
        <f t="shared" si="31"/>
        <v>2177.9321177558527</v>
      </c>
      <c r="N114" s="3">
        <f t="shared" si="32"/>
        <v>2197.201626005161</v>
      </c>
      <c r="O114" s="3">
        <f t="shared" si="33"/>
        <v>2215.5255216908909</v>
      </c>
      <c r="P114" s="3">
        <f t="shared" si="34"/>
        <v>2232.9990607557866</v>
      </c>
      <c r="Q114" s="3">
        <f t="shared" si="35"/>
        <v>2249.7034872150143</v>
      </c>
      <c r="R114" s="3"/>
      <c r="S114" s="15">
        <v>0.71</v>
      </c>
      <c r="T114" s="3">
        <f t="shared" si="39"/>
        <v>2.0334789049862022E-13</v>
      </c>
      <c r="U114" s="3">
        <f t="shared" si="39"/>
        <v>5.3333516690905327E-13</v>
      </c>
      <c r="V114" s="3">
        <f t="shared" si="39"/>
        <v>1.1816925439628506E-12</v>
      </c>
      <c r="W114" s="3">
        <f t="shared" si="39"/>
        <v>2.3206099614096973E-12</v>
      </c>
      <c r="X114" s="3">
        <f t="shared" si="39"/>
        <v>4.1634593997513799E-12</v>
      </c>
      <c r="Y114" s="3">
        <f t="shared" si="39"/>
        <v>6.9643525465303236E-12</v>
      </c>
      <c r="Z114" s="3">
        <f t="shared" si="39"/>
        <v>1.1017143357272026E-11</v>
      </c>
      <c r="AA114" s="3">
        <f t="shared" si="39"/>
        <v>1.665407948408725E-11</v>
      </c>
      <c r="AB114" s="3">
        <f t="shared" si="39"/>
        <v>2.424424152120243E-11</v>
      </c>
      <c r="AC114" s="3">
        <f t="shared" si="39"/>
        <v>3.4191864972271792E-11</v>
      </c>
      <c r="AD114" s="3">
        <f t="shared" si="39"/>
        <v>4.6934609802205378E-11</v>
      </c>
      <c r="AE114" s="3">
        <f t="shared" si="39"/>
        <v>6.2941821774556625E-11</v>
      </c>
      <c r="AF114" s="3">
        <f t="shared" si="39"/>
        <v>8.2712815452286611E-11</v>
      </c>
      <c r="AG114" s="3">
        <f t="shared" si="39"/>
        <v>1.0677519874296573E-10</v>
      </c>
      <c r="AH114" s="3">
        <f t="shared" si="39"/>
        <v>1.3568325185656001E-10</v>
      </c>
      <c r="AI114" s="3">
        <f t="shared" si="39"/>
        <v>1.7001636860838172E-10</v>
      </c>
      <c r="AJ114" s="25">
        <f t="shared" si="37"/>
        <v>7.0653819308085148E-10</v>
      </c>
      <c r="AK114" s="3"/>
      <c r="AL114" s="3"/>
      <c r="AM114" s="3"/>
    </row>
    <row r="115" spans="1:39" x14ac:dyDescent="0.25">
      <c r="A115" s="15">
        <v>0.7</v>
      </c>
      <c r="B115" s="28">
        <f t="shared" si="38"/>
        <v>1821.6362563122764</v>
      </c>
      <c r="C115" s="3">
        <f t="shared" si="21"/>
        <v>1870.5384030463103</v>
      </c>
      <c r="D115" s="3">
        <f t="shared" si="22"/>
        <v>1912.907369162793</v>
      </c>
      <c r="E115" s="3">
        <f t="shared" si="23"/>
        <v>1950.3839775189379</v>
      </c>
      <c r="F115" s="3">
        <f t="shared" si="24"/>
        <v>1984.0496607133466</v>
      </c>
      <c r="G115" s="3">
        <f t="shared" si="25"/>
        <v>2014.6567470403181</v>
      </c>
      <c r="H115" s="3">
        <f t="shared" si="26"/>
        <v>2042.7507770734051</v>
      </c>
      <c r="I115" s="3">
        <f t="shared" si="27"/>
        <v>2068.7405629070058</v>
      </c>
      <c r="J115" s="3">
        <f t="shared" si="28"/>
        <v>2092.9407520785821</v>
      </c>
      <c r="K115" s="3">
        <f t="shared" si="29"/>
        <v>2115.5989426498941</v>
      </c>
      <c r="L115" s="3">
        <f t="shared" si="30"/>
        <v>2136.9136441729797</v>
      </c>
      <c r="M115" s="3">
        <f t="shared" si="31"/>
        <v>2157.0465706377904</v>
      </c>
      <c r="N115" s="3">
        <f t="shared" si="32"/>
        <v>2176.1312915747644</v>
      </c>
      <c r="O115" s="3">
        <f t="shared" si="33"/>
        <v>2194.2794680158004</v>
      </c>
      <c r="P115" s="3">
        <f t="shared" si="34"/>
        <v>2211.585442435091</v>
      </c>
      <c r="Q115" s="3">
        <f t="shared" si="35"/>
        <v>2228.1296797483624</v>
      </c>
      <c r="R115" s="3"/>
      <c r="S115" s="15">
        <v>0.7</v>
      </c>
      <c r="T115" s="3">
        <f t="shared" si="39"/>
        <v>1.4474947672785579E-13</v>
      </c>
      <c r="U115" s="3">
        <f t="shared" si="39"/>
        <v>3.8320590267615081E-13</v>
      </c>
      <c r="V115" s="3">
        <f t="shared" si="39"/>
        <v>8.5562171969864189E-13</v>
      </c>
      <c r="W115" s="3">
        <f t="shared" si="39"/>
        <v>1.6912872221483752E-12</v>
      </c>
      <c r="X115" s="3">
        <f t="shared" si="39"/>
        <v>3.051599019432275E-12</v>
      </c>
      <c r="Y115" s="3">
        <f t="shared" si="39"/>
        <v>5.1299980591277901E-12</v>
      </c>
      <c r="Z115" s="3">
        <f t="shared" si="39"/>
        <v>8.1514353560982037E-12</v>
      </c>
      <c r="AA115" s="3">
        <f t="shared" si="39"/>
        <v>1.2371525567374777E-11</v>
      </c>
      <c r="AB115" s="3">
        <f t="shared" si="39"/>
        <v>1.8075500052366547E-11</v>
      </c>
      <c r="AC115" s="3">
        <f t="shared" si="39"/>
        <v>2.5577037451760994E-11</v>
      </c>
      <c r="AD115" s="3">
        <f t="shared" si="39"/>
        <v>3.5217026434358774E-11</v>
      </c>
      <c r="AE115" s="3">
        <f t="shared" si="39"/>
        <v>4.7362298878319393E-11</v>
      </c>
      <c r="AF115" s="3">
        <f t="shared" si="39"/>
        <v>6.2404360191444085E-11</v>
      </c>
      <c r="AG115" s="3">
        <f t="shared" si="39"/>
        <v>8.0758135259670402E-11</v>
      </c>
      <c r="AH115" s="3">
        <f t="shared" si="39"/>
        <v>1.0286074264164626E-10</v>
      </c>
      <c r="AI115" s="3">
        <f t="shared" si="39"/>
        <v>1.2917030541263855E-10</v>
      </c>
      <c r="AJ115" s="25">
        <f t="shared" si="37"/>
        <v>5.3320482864548905E-10</v>
      </c>
      <c r="AK115" s="3"/>
      <c r="AL115" s="3"/>
      <c r="AM115" s="3"/>
    </row>
    <row r="116" spans="1:39" x14ac:dyDescent="0.25">
      <c r="A116" s="15">
        <v>0.69</v>
      </c>
      <c r="B116" s="28">
        <f t="shared" si="38"/>
        <v>1803.8910747890131</v>
      </c>
      <c r="C116" s="3">
        <f t="shared" si="21"/>
        <v>1852.3168489938644</v>
      </c>
      <c r="D116" s="3">
        <f t="shared" si="22"/>
        <v>1894.2730845270146</v>
      </c>
      <c r="E116" s="3">
        <f t="shared" si="23"/>
        <v>1931.384620429285</v>
      </c>
      <c r="F116" s="3">
        <f t="shared" si="24"/>
        <v>1964.7223546946364</v>
      </c>
      <c r="G116" s="3">
        <f t="shared" si="25"/>
        <v>1995.0312869302581</v>
      </c>
      <c r="H116" s="3">
        <f t="shared" si="26"/>
        <v>2022.8516434124761</v>
      </c>
      <c r="I116" s="3">
        <f t="shared" si="27"/>
        <v>2048.5882538573187</v>
      </c>
      <c r="J116" s="3">
        <f t="shared" si="28"/>
        <v>2072.552700713019</v>
      </c>
      <c r="K116" s="3">
        <f t="shared" si="29"/>
        <v>2094.9901701039762</v>
      </c>
      <c r="L116" s="3">
        <f t="shared" si="30"/>
        <v>2116.097237832812</v>
      </c>
      <c r="M116" s="3">
        <f t="shared" si="31"/>
        <v>2136.0340425782188</v>
      </c>
      <c r="N116" s="3">
        <f t="shared" si="32"/>
        <v>2154.9328527241828</v>
      </c>
      <c r="O116" s="3">
        <f t="shared" si="33"/>
        <v>2172.9042415743097</v>
      </c>
      <c r="P116" s="3">
        <f t="shared" si="34"/>
        <v>2190.0416325805072</v>
      </c>
      <c r="Q116" s="3">
        <f t="shared" si="35"/>
        <v>2206.4247068222408</v>
      </c>
      <c r="R116" s="3"/>
      <c r="S116" s="15">
        <v>0.69</v>
      </c>
      <c r="T116" s="3">
        <f t="shared" si="39"/>
        <v>1.0203505092698275E-13</v>
      </c>
      <c r="U116" s="3">
        <f t="shared" si="39"/>
        <v>2.7272432637506634E-13</v>
      </c>
      <c r="V116" s="3">
        <f t="shared" si="39"/>
        <v>6.1376932682235455E-13</v>
      </c>
      <c r="W116" s="3">
        <f t="shared" si="39"/>
        <v>1.22138312741112E-12</v>
      </c>
      <c r="X116" s="3">
        <f t="shared" si="39"/>
        <v>2.2165798500044006E-12</v>
      </c>
      <c r="Y116" s="3">
        <f t="shared" si="39"/>
        <v>3.745348887588311E-12</v>
      </c>
      <c r="Z116" s="3">
        <f t="shared" si="39"/>
        <v>5.9784360524580822E-12</v>
      </c>
      <c r="AA116" s="3">
        <f t="shared" si="39"/>
        <v>9.1108552112799202E-12</v>
      </c>
      <c r="AB116" s="3">
        <f t="shared" si="39"/>
        <v>1.3361218506810553E-11</v>
      </c>
      <c r="AC116" s="3">
        <f t="shared" si="39"/>
        <v>1.8970948099522563E-11</v>
      </c>
      <c r="AD116" s="3">
        <f t="shared" si="39"/>
        <v>2.6203414490359107E-11</v>
      </c>
      <c r="AE116" s="3">
        <f t="shared" si="39"/>
        <v>3.5343033732370493E-11</v>
      </c>
      <c r="AF116" s="3">
        <f t="shared" si="39"/>
        <v>4.6694346680993336E-11</v>
      </c>
      <c r="AG116" s="3">
        <f t="shared" si="39"/>
        <v>6.0581096814338813E-11</v>
      </c>
      <c r="AH116" s="3">
        <f t="shared" si="39"/>
        <v>7.7345318343711363E-11</v>
      </c>
      <c r="AI116" s="3">
        <f t="shared" si="39"/>
        <v>9.7346442819422104E-11</v>
      </c>
      <c r="AJ116" s="25">
        <f t="shared" si="37"/>
        <v>3.9910695132039459E-10</v>
      </c>
      <c r="AK116" s="3"/>
      <c r="AL116" s="3"/>
      <c r="AM116" s="3"/>
    </row>
    <row r="117" spans="1:39" x14ac:dyDescent="0.25">
      <c r="A117" s="15">
        <v>0.68</v>
      </c>
      <c r="B117" s="28">
        <f t="shared" si="38"/>
        <v>1786.0384897713798</v>
      </c>
      <c r="C117" s="3">
        <f t="shared" si="21"/>
        <v>1833.9850081812863</v>
      </c>
      <c r="D117" s="3">
        <f t="shared" si="22"/>
        <v>1875.5260150610306</v>
      </c>
      <c r="E117" s="3">
        <f t="shared" si="23"/>
        <v>1912.270268892288</v>
      </c>
      <c r="F117" s="3">
        <f t="shared" si="24"/>
        <v>1945.2780693032146</v>
      </c>
      <c r="G117" s="3">
        <f t="shared" si="25"/>
        <v>1975.2870428566896</v>
      </c>
      <c r="H117" s="3">
        <f t="shared" si="26"/>
        <v>2002.8320693667927</v>
      </c>
      <c r="I117" s="3">
        <f t="shared" si="27"/>
        <v>2028.3139720676625</v>
      </c>
      <c r="J117" s="3">
        <f t="shared" si="28"/>
        <v>2052.0412497667166</v>
      </c>
      <c r="K117" s="3">
        <f t="shared" si="29"/>
        <v>2074.25666205263</v>
      </c>
      <c r="L117" s="3">
        <f t="shared" si="30"/>
        <v>2095.1548392745103</v>
      </c>
      <c r="M117" s="3">
        <f t="shared" si="31"/>
        <v>2114.8943352651545</v>
      </c>
      <c r="N117" s="3">
        <f t="shared" si="32"/>
        <v>2133.6061093868366</v>
      </c>
      <c r="O117" s="3">
        <f t="shared" si="33"/>
        <v>2151.3996406313613</v>
      </c>
      <c r="P117" s="3">
        <f t="shared" si="34"/>
        <v>2168.3674278659155</v>
      </c>
      <c r="Q117" s="3">
        <f t="shared" si="35"/>
        <v>2184.5883635895116</v>
      </c>
      <c r="R117" s="3"/>
      <c r="S117" s="15">
        <v>0.68</v>
      </c>
      <c r="T117" s="3">
        <f t="shared" si="39"/>
        <v>7.1203709023141251E-14</v>
      </c>
      <c r="U117" s="3">
        <f t="shared" si="39"/>
        <v>1.9219628514233962E-13</v>
      </c>
      <c r="V117" s="3">
        <f t="shared" si="39"/>
        <v>4.3606132164623172E-13</v>
      </c>
      <c r="W117" s="3">
        <f t="shared" si="39"/>
        <v>8.7373848349662315E-13</v>
      </c>
      <c r="X117" s="3">
        <f t="shared" si="39"/>
        <v>1.5951448037525032E-12</v>
      </c>
      <c r="Y117" s="3">
        <f t="shared" si="39"/>
        <v>2.7094809761630507E-12</v>
      </c>
      <c r="Z117" s="3">
        <f t="shared" si="39"/>
        <v>4.3452171106998913E-12</v>
      </c>
      <c r="AA117" s="3">
        <f t="shared" si="39"/>
        <v>6.649851610360598E-12</v>
      </c>
      <c r="AB117" s="3">
        <f t="shared" si="39"/>
        <v>9.7895114516368079E-12</v>
      </c>
      <c r="AC117" s="3">
        <f t="shared" si="39"/>
        <v>1.3948443675301121E-11</v>
      </c>
      <c r="AD117" s="3">
        <f t="shared" si="39"/>
        <v>1.9328434492316698E-11</v>
      </c>
      <c r="AE117" s="3">
        <f t="shared" si="39"/>
        <v>2.6148182666060491E-11</v>
      </c>
      <c r="AF117" s="3">
        <f t="shared" si="39"/>
        <v>3.4642646714347269E-11</v>
      </c>
      <c r="AG117" s="3">
        <f t="shared" si="39"/>
        <v>4.5062380246176105E-11</v>
      </c>
      <c r="AH117" s="3">
        <f t="shared" si="39"/>
        <v>5.7672865885794514E-11</v>
      </c>
      <c r="AI117" s="3">
        <f t="shared" ref="AD117:AI125" si="40">((4.17*10^13*$H50*$G50^0.5*EXP(-67837/Q117))/($K$12*6)*$K$10*10^-6)</f>
        <v>7.2753855368962778E-11</v>
      </c>
      <c r="AJ117" s="25">
        <f t="shared" si="37"/>
        <v>2.9621921480088016E-10</v>
      </c>
      <c r="AK117" s="3"/>
      <c r="AL117" s="3"/>
      <c r="AM117" s="3"/>
    </row>
    <row r="118" spans="1:39" x14ac:dyDescent="0.25">
      <c r="A118" s="15">
        <v>0.67</v>
      </c>
      <c r="B118" s="28">
        <f t="shared" si="38"/>
        <v>1768.0784764466127</v>
      </c>
      <c r="C118" s="3">
        <f t="shared" si="21"/>
        <v>1815.5428551297166</v>
      </c>
      <c r="D118" s="3">
        <f t="shared" si="22"/>
        <v>1856.6661347088695</v>
      </c>
      <c r="E118" s="3">
        <f t="shared" si="23"/>
        <v>1893.0408963415</v>
      </c>
      <c r="F118" s="3">
        <f t="shared" si="24"/>
        <v>1925.7167775140695</v>
      </c>
      <c r="G118" s="3">
        <f t="shared" si="25"/>
        <v>1955.4239873776971</v>
      </c>
      <c r="H118" s="3">
        <f t="shared" si="26"/>
        <v>1982.6920271117672</v>
      </c>
      <c r="I118" s="3">
        <f t="shared" si="27"/>
        <v>2007.917689359439</v>
      </c>
      <c r="J118" s="3">
        <f t="shared" si="28"/>
        <v>2031.4063707314381</v>
      </c>
      <c r="K118" s="3">
        <f t="shared" si="29"/>
        <v>2053.3983896789891</v>
      </c>
      <c r="L118" s="3">
        <f t="shared" si="30"/>
        <v>2074.0864193908815</v>
      </c>
      <c r="M118" s="3">
        <f t="shared" si="31"/>
        <v>2093.6274193171648</v>
      </c>
      <c r="N118" s="3">
        <f t="shared" si="32"/>
        <v>2112.151031921343</v>
      </c>
      <c r="O118" s="3">
        <f t="shared" si="33"/>
        <v>2129.7656352983686</v>
      </c>
      <c r="P118" s="3">
        <f t="shared" si="34"/>
        <v>2146.5627981670036</v>
      </c>
      <c r="Q118" s="3">
        <f t="shared" si="35"/>
        <v>2162.6206197005058</v>
      </c>
      <c r="R118" s="3"/>
      <c r="S118" s="15">
        <v>0.67</v>
      </c>
      <c r="T118" s="3">
        <f t="shared" ref="T118:AC125" si="41">((4.17*10^13*$H51*$G51^0.5*EXP(-67837/B118))/($K$12*6)*$K$10*10^-6)</f>
        <v>4.9173919328533855E-14</v>
      </c>
      <c r="U118" s="3">
        <f t="shared" si="41"/>
        <v>1.3407806253814145E-13</v>
      </c>
      <c r="V118" s="3">
        <f t="shared" si="41"/>
        <v>3.0674290066742295E-13</v>
      </c>
      <c r="W118" s="3">
        <f t="shared" si="41"/>
        <v>6.1897687596081296E-13</v>
      </c>
      <c r="X118" s="3">
        <f t="shared" si="41"/>
        <v>1.1369687954787336E-12</v>
      </c>
      <c r="Y118" s="3">
        <f t="shared" si="41"/>
        <v>1.9416535223197429E-12</v>
      </c>
      <c r="Z118" s="3">
        <f t="shared" si="41"/>
        <v>3.1288212939058877E-12</v>
      </c>
      <c r="AA118" s="3">
        <f t="shared" si="41"/>
        <v>4.8090403575212634E-12</v>
      </c>
      <c r="AB118" s="3">
        <f t="shared" si="41"/>
        <v>7.1074448855590714E-12</v>
      </c>
      <c r="AC118" s="3">
        <f t="shared" si="41"/>
        <v>1.0163426856567002E-11</v>
      </c>
      <c r="AD118" s="3">
        <f t="shared" si="40"/>
        <v>1.4130260738232859E-11</v>
      </c>
      <c r="AE118" s="3">
        <f t="shared" si="40"/>
        <v>1.9174682507771593E-11</v>
      </c>
      <c r="AF118" s="3">
        <f t="shared" si="40"/>
        <v>2.5476439118971479E-11</v>
      </c>
      <c r="AG118" s="3">
        <f t="shared" si="40"/>
        <v>3.3227820474456142E-11</v>
      </c>
      <c r="AH118" s="3">
        <f t="shared" si="40"/>
        <v>4.2633182922952883E-11</v>
      </c>
      <c r="AI118" s="3">
        <f t="shared" si="40"/>
        <v>5.3908471010615823E-11</v>
      </c>
      <c r="AJ118" s="25">
        <f t="shared" si="37"/>
        <v>2.1794718424284739E-10</v>
      </c>
      <c r="AK118" s="3"/>
      <c r="AL118" s="3"/>
      <c r="AM118" s="3"/>
    </row>
    <row r="119" spans="1:39" x14ac:dyDescent="0.25">
      <c r="A119" s="15">
        <v>0.66</v>
      </c>
      <c r="B119" s="28">
        <f t="shared" si="38"/>
        <v>1750.0111578884416</v>
      </c>
      <c r="C119" s="3">
        <f t="shared" si="21"/>
        <v>1796.9905162168184</v>
      </c>
      <c r="D119" s="3">
        <f t="shared" si="22"/>
        <v>1837.6935727107345</v>
      </c>
      <c r="E119" s="3">
        <f t="shared" si="23"/>
        <v>1873.6966345491255</v>
      </c>
      <c r="F119" s="3">
        <f t="shared" si="24"/>
        <v>1906.0386133739325</v>
      </c>
      <c r="G119" s="3">
        <f t="shared" si="25"/>
        <v>1935.442256607894</v>
      </c>
      <c r="H119" s="3">
        <f t="shared" si="26"/>
        <v>1962.4316546601069</v>
      </c>
      <c r="I119" s="3">
        <f t="shared" si="27"/>
        <v>1987.3995455012823</v>
      </c>
      <c r="J119" s="3">
        <f t="shared" si="28"/>
        <v>2010.6482050108402</v>
      </c>
      <c r="K119" s="3">
        <f t="shared" si="29"/>
        <v>2032.4154959175535</v>
      </c>
      <c r="L119" s="3">
        <f t="shared" si="30"/>
        <v>2052.8921225564927</v>
      </c>
      <c r="M119" s="3">
        <f t="shared" si="31"/>
        <v>2072.2334404690441</v>
      </c>
      <c r="N119" s="3">
        <f t="shared" si="32"/>
        <v>2090.5677673519008</v>
      </c>
      <c r="O119" s="3">
        <f t="shared" si="33"/>
        <v>2108.00237382566</v>
      </c>
      <c r="P119" s="3">
        <f t="shared" si="34"/>
        <v>2124.6278929033301</v>
      </c>
      <c r="Q119" s="3">
        <f t="shared" si="35"/>
        <v>2140.521625692546</v>
      </c>
      <c r="R119" s="3"/>
      <c r="S119" s="15">
        <v>0.66</v>
      </c>
      <c r="T119" s="3">
        <f t="shared" si="41"/>
        <v>3.3596678271031209E-14</v>
      </c>
      <c r="U119" s="3">
        <f t="shared" si="41"/>
        <v>9.2558575734773657E-14</v>
      </c>
      <c r="V119" s="3">
        <f t="shared" si="41"/>
        <v>2.1357190348642901E-13</v>
      </c>
      <c r="W119" s="3">
        <f t="shared" si="41"/>
        <v>4.3410205831005355E-13</v>
      </c>
      <c r="X119" s="3">
        <f t="shared" si="41"/>
        <v>8.0240254544664836E-13</v>
      </c>
      <c r="Y119" s="3">
        <f t="shared" si="41"/>
        <v>1.377891595701626E-12</v>
      </c>
      <c r="Z119" s="3">
        <f t="shared" si="41"/>
        <v>2.2313275359952641E-12</v>
      </c>
      <c r="AA119" s="3">
        <f t="shared" si="41"/>
        <v>3.4448337695886536E-12</v>
      </c>
      <c r="AB119" s="3">
        <f t="shared" si="41"/>
        <v>5.1118121699021035E-12</v>
      </c>
      <c r="AC119" s="3">
        <f t="shared" si="41"/>
        <v>7.336774373329645E-12</v>
      </c>
      <c r="AD119" s="3">
        <f t="shared" si="40"/>
        <v>1.0235113371270749E-11</v>
      </c>
      <c r="AE119" s="3">
        <f t="shared" si="40"/>
        <v>1.3932832442154584E-11</v>
      </c>
      <c r="AF119" s="3">
        <f t="shared" si="40"/>
        <v>1.8566244409287536E-11</v>
      </c>
      <c r="AG119" s="3">
        <f t="shared" si="40"/>
        <v>2.4281651133894826E-11</v>
      </c>
      <c r="AH119" s="3">
        <f t="shared" si="40"/>
        <v>3.1235010809518124E-11</v>
      </c>
      <c r="AI119" s="3">
        <f t="shared" si="40"/>
        <v>3.9591598831515957E-11</v>
      </c>
      <c r="AJ119" s="25">
        <f t="shared" si="37"/>
        <v>1.5892132220340801E-10</v>
      </c>
      <c r="AK119" s="3"/>
      <c r="AL119" s="3"/>
      <c r="AM119" s="3"/>
    </row>
    <row r="120" spans="1:39" x14ac:dyDescent="0.25">
      <c r="A120" s="15">
        <v>0.65</v>
      </c>
      <c r="B120" s="28">
        <f t="shared" si="38"/>
        <v>1731.8368096388649</v>
      </c>
      <c r="C120" s="3">
        <f t="shared" si="21"/>
        <v>1778.3282743815616</v>
      </c>
      <c r="D120" s="3">
        <f t="shared" si="22"/>
        <v>1818.6086184143555</v>
      </c>
      <c r="E120" s="3">
        <f t="shared" si="23"/>
        <v>1854.2377785316332</v>
      </c>
      <c r="F120" s="3">
        <f t="shared" si="24"/>
        <v>1886.243876991568</v>
      </c>
      <c r="G120" s="3">
        <f t="shared" si="25"/>
        <v>1915.3421552856935</v>
      </c>
      <c r="H120" s="3">
        <f t="shared" si="26"/>
        <v>1942.0512609997484</v>
      </c>
      <c r="I120" s="3">
        <f t="shared" si="27"/>
        <v>1966.7598534123626</v>
      </c>
      <c r="J120" s="3">
        <f t="shared" si="28"/>
        <v>1989.7670691846308</v>
      </c>
      <c r="K120" s="3">
        <f t="shared" si="29"/>
        <v>2011.3083007753189</v>
      </c>
      <c r="L120" s="3">
        <f t="shared" si="30"/>
        <v>2031.5722720024123</v>
      </c>
      <c r="M120" s="3">
        <f t="shared" si="31"/>
        <v>2050.7127249971809</v>
      </c>
      <c r="N120" s="3">
        <f t="shared" si="32"/>
        <v>2068.8566448416655</v>
      </c>
      <c r="O120" s="3">
        <f t="shared" si="33"/>
        <v>2086.1101881215041</v>
      </c>
      <c r="P120" s="3">
        <f t="shared" si="34"/>
        <v>2102.5630466008765</v>
      </c>
      <c r="Q120" s="3">
        <f t="shared" si="35"/>
        <v>2118.2917185941096</v>
      </c>
      <c r="R120" s="3"/>
      <c r="S120" s="15">
        <v>0.65</v>
      </c>
      <c r="T120" s="3">
        <f t="shared" si="41"/>
        <v>2.2700191683735907E-14</v>
      </c>
      <c r="U120" s="3">
        <f t="shared" si="41"/>
        <v>6.3207495860173975E-14</v>
      </c>
      <c r="V120" s="3">
        <f t="shared" si="41"/>
        <v>1.4713188347405567E-13</v>
      </c>
      <c r="W120" s="3">
        <f t="shared" si="41"/>
        <v>3.0129176016357048E-13</v>
      </c>
      <c r="X120" s="3">
        <f t="shared" si="41"/>
        <v>5.605154409598361E-13</v>
      </c>
      <c r="Y120" s="3">
        <f t="shared" si="41"/>
        <v>9.6799836956254075E-13</v>
      </c>
      <c r="Z120" s="3">
        <f t="shared" si="41"/>
        <v>1.5755052512840673E-12</v>
      </c>
      <c r="AA120" s="3">
        <f t="shared" si="41"/>
        <v>2.4434534491393089E-12</v>
      </c>
      <c r="AB120" s="3">
        <f t="shared" si="41"/>
        <v>3.6409060551960855E-12</v>
      </c>
      <c r="AC120" s="3">
        <f t="shared" si="41"/>
        <v>5.245496678969876E-12</v>
      </c>
      <c r="AD120" s="3">
        <f t="shared" si="40"/>
        <v>7.3433030165466796E-12</v>
      </c>
      <c r="AE120" s="3">
        <f t="shared" si="40"/>
        <v>1.0028682414829744E-11</v>
      </c>
      <c r="AF120" s="3">
        <f t="shared" si="40"/>
        <v>1.340407967791827E-11</v>
      </c>
      <c r="AG120" s="3">
        <f t="shared" si="40"/>
        <v>1.7579815073549393E-11</v>
      </c>
      <c r="AH120" s="3">
        <f t="shared" si="40"/>
        <v>2.2673858727215534E-11</v>
      </c>
      <c r="AI120" s="3">
        <f t="shared" si="40"/>
        <v>2.8811596217804063E-11</v>
      </c>
      <c r="AJ120" s="25">
        <f t="shared" si="37"/>
        <v>1.1480954170415694E-10</v>
      </c>
      <c r="AK120" s="3"/>
      <c r="AL120" s="3"/>
      <c r="AM120" s="3"/>
    </row>
    <row r="121" spans="1:39" x14ac:dyDescent="0.25">
      <c r="A121" s="15">
        <v>0.64</v>
      </c>
      <c r="B121" s="28">
        <f t="shared" si="38"/>
        <v>1713.5558635204748</v>
      </c>
      <c r="C121" s="3">
        <f t="shared" si="21"/>
        <v>1759.556573038893</v>
      </c>
      <c r="D121" s="3">
        <f t="shared" si="22"/>
        <v>1799.4117252783274</v>
      </c>
      <c r="E121" s="3">
        <f t="shared" si="23"/>
        <v>1834.6647906315259</v>
      </c>
      <c r="F121" s="3">
        <f t="shared" si="24"/>
        <v>1866.3330386899968</v>
      </c>
      <c r="G121" s="3">
        <f t="shared" si="25"/>
        <v>1895.1241609895899</v>
      </c>
      <c r="H121" s="3">
        <f t="shared" si="26"/>
        <v>1921.5513303689327</v>
      </c>
      <c r="I121" s="3">
        <f t="shared" si="27"/>
        <v>1945.9991034918528</v>
      </c>
      <c r="J121" s="3">
        <f t="shared" si="28"/>
        <v>1968.7634593886814</v>
      </c>
      <c r="K121" s="3">
        <f t="shared" si="29"/>
        <v>1990.0773057593296</v>
      </c>
      <c r="L121" s="3">
        <f t="shared" si="30"/>
        <v>2010.1273742883827</v>
      </c>
      <c r="M121" s="3">
        <f t="shared" si="31"/>
        <v>2029.065784233869</v>
      </c>
      <c r="N121" s="3">
        <f t="shared" si="32"/>
        <v>2047.0181802470047</v>
      </c>
      <c r="O121" s="3">
        <f t="shared" si="33"/>
        <v>2064.0895983443229</v>
      </c>
      <c r="P121" s="3">
        <f t="shared" si="34"/>
        <v>2080.3687835204832</v>
      </c>
      <c r="Q121" s="3">
        <f t="shared" si="35"/>
        <v>2095.9314265878834</v>
      </c>
      <c r="R121" s="3"/>
      <c r="S121" s="15">
        <v>0.64</v>
      </c>
      <c r="T121" s="3">
        <f t="shared" si="41"/>
        <v>1.5162420672116495E-14</v>
      </c>
      <c r="U121" s="3">
        <f t="shared" si="41"/>
        <v>4.2682737786100277E-14</v>
      </c>
      <c r="V121" s="3">
        <f t="shared" si="41"/>
        <v>1.0025479001879462E-13</v>
      </c>
      <c r="W121" s="3">
        <f t="shared" si="41"/>
        <v>2.068742633806053E-13</v>
      </c>
      <c r="X121" s="3">
        <f t="shared" si="41"/>
        <v>3.8742086153042247E-13</v>
      </c>
      <c r="Y121" s="3">
        <f t="shared" si="41"/>
        <v>6.7297902250824459E-13</v>
      </c>
      <c r="Z121" s="3">
        <f t="shared" si="41"/>
        <v>1.101041303793224E-12</v>
      </c>
      <c r="AA121" s="3">
        <f t="shared" si="41"/>
        <v>1.7156198383557384E-12</v>
      </c>
      <c r="AB121" s="3">
        <f t="shared" si="41"/>
        <v>2.5672862354021067E-12</v>
      </c>
      <c r="AC121" s="3">
        <f t="shared" si="41"/>
        <v>3.7131560749763499E-12</v>
      </c>
      <c r="AD121" s="3">
        <f t="shared" si="40"/>
        <v>5.2168307382997275E-12</v>
      </c>
      <c r="AE121" s="3">
        <f t="shared" si="40"/>
        <v>7.1483066160417688E-12</v>
      </c>
      <c r="AF121" s="3">
        <f t="shared" si="40"/>
        <v>9.5838596132018067E-12</v>
      </c>
      <c r="AG121" s="3">
        <f t="shared" si="40"/>
        <v>1.2605911202340082E-11</v>
      </c>
      <c r="AH121" s="3">
        <f t="shared" si="40"/>
        <v>1.6302880967369308E-11</v>
      </c>
      <c r="AI121" s="3">
        <f t="shared" si="40"/>
        <v>2.0769029549114145E-11</v>
      </c>
      <c r="AJ121" s="25">
        <f t="shared" si="37"/>
        <v>8.2149296234790541E-11</v>
      </c>
      <c r="AK121" s="3"/>
      <c r="AL121" s="3"/>
      <c r="AM121" s="3"/>
    </row>
    <row r="122" spans="1:39" x14ac:dyDescent="0.25">
      <c r="A122" s="15">
        <v>0.63</v>
      </c>
      <c r="B122" s="28">
        <f t="shared" si="38"/>
        <v>1695.169237623646</v>
      </c>
      <c r="C122" s="3">
        <f t="shared" si="21"/>
        <v>1740.6763549254879</v>
      </c>
      <c r="D122" s="3">
        <f t="shared" si="22"/>
        <v>1780.103857392955</v>
      </c>
      <c r="E122" s="3">
        <f t="shared" si="23"/>
        <v>1814.9786538270216</v>
      </c>
      <c r="F122" s="3">
        <f t="shared" si="24"/>
        <v>1846.307098414678</v>
      </c>
      <c r="G122" s="3">
        <f t="shared" si="25"/>
        <v>1874.7892890907726</v>
      </c>
      <c r="H122" s="3">
        <f t="shared" si="26"/>
        <v>1900.9328922980201</v>
      </c>
      <c r="I122" s="3">
        <f t="shared" si="27"/>
        <v>1925.118338368761</v>
      </c>
      <c r="J122" s="3">
        <f t="shared" si="28"/>
        <v>1947.6384304487117</v>
      </c>
      <c r="K122" s="3">
        <f t="shared" si="29"/>
        <v>1968.7235771148514</v>
      </c>
      <c r="L122" s="3">
        <f t="shared" si="30"/>
        <v>1988.5585064021125</v>
      </c>
      <c r="M122" s="3">
        <f t="shared" si="31"/>
        <v>2007.2937053136536</v>
      </c>
      <c r="N122" s="3">
        <f t="shared" si="32"/>
        <v>2025.0534703210121</v>
      </c>
      <c r="O122" s="3">
        <f t="shared" si="33"/>
        <v>2041.9417103937526</v>
      </c>
      <c r="P122" s="3">
        <f t="shared" si="34"/>
        <v>2058.0462182838583</v>
      </c>
      <c r="Q122" s="3">
        <f t="shared" si="35"/>
        <v>2073.4418726337417</v>
      </c>
      <c r="R122" s="3"/>
      <c r="S122" s="15">
        <v>0.63</v>
      </c>
      <c r="T122" s="3">
        <f t="shared" si="41"/>
        <v>1.0007888299963791E-14</v>
      </c>
      <c r="U122" s="3">
        <f t="shared" si="41"/>
        <v>2.8490593364457355E-14</v>
      </c>
      <c r="V122" s="3">
        <f t="shared" si="41"/>
        <v>6.7542449556437115E-14</v>
      </c>
      <c r="W122" s="3">
        <f t="shared" si="41"/>
        <v>1.4047222402197603E-13</v>
      </c>
      <c r="X122" s="3">
        <f t="shared" si="41"/>
        <v>2.6486367989737067E-13</v>
      </c>
      <c r="Y122" s="3">
        <f t="shared" si="41"/>
        <v>4.6285197462965696E-13</v>
      </c>
      <c r="Z122" s="3">
        <f t="shared" si="41"/>
        <v>7.6131293006489958E-13</v>
      </c>
      <c r="AA122" s="3">
        <f t="shared" si="41"/>
        <v>1.1919824915192243E-12</v>
      </c>
      <c r="AB122" s="3">
        <f t="shared" si="41"/>
        <v>1.7915206613977124E-12</v>
      </c>
      <c r="AC122" s="3">
        <f t="shared" si="41"/>
        <v>2.6015314912213072E-12</v>
      </c>
      <c r="AD122" s="3">
        <f t="shared" si="40"/>
        <v>3.6685484525294392E-12</v>
      </c>
      <c r="AE122" s="3">
        <f t="shared" si="40"/>
        <v>5.0439926630188516E-12</v>
      </c>
      <c r="AF122" s="3">
        <f t="shared" si="40"/>
        <v>6.7841099611056726E-12</v>
      </c>
      <c r="AG122" s="3">
        <f t="shared" si="40"/>
        <v>8.9498916357601513E-12</v>
      </c>
      <c r="AH122" s="3">
        <f t="shared" si="40"/>
        <v>1.1606982671040724E-11</v>
      </c>
      <c r="AI122" s="3">
        <f t="shared" si="40"/>
        <v>1.4825580607661124E-11</v>
      </c>
      <c r="AJ122" s="25">
        <f t="shared" si="37"/>
        <v>5.8199682375088966E-11</v>
      </c>
      <c r="AK122" s="3"/>
      <c r="AL122" s="3"/>
      <c r="AM122" s="3"/>
    </row>
    <row r="123" spans="1:39" x14ac:dyDescent="0.25">
      <c r="A123" s="15">
        <v>0.62</v>
      </c>
      <c r="B123" s="28">
        <f t="shared" si="38"/>
        <v>1676.6767028929016</v>
      </c>
      <c r="C123" s="3">
        <f t="shared" si="21"/>
        <v>1721.6873848368323</v>
      </c>
      <c r="D123" s="3">
        <f t="shared" si="22"/>
        <v>1760.6847742261823</v>
      </c>
      <c r="E123" s="3">
        <f t="shared" si="23"/>
        <v>1795.1791228736959</v>
      </c>
      <c r="F123" s="3">
        <f t="shared" si="24"/>
        <v>1826.1658066880091</v>
      </c>
      <c r="G123" s="3">
        <f t="shared" si="25"/>
        <v>1854.3372862630554</v>
      </c>
      <c r="H123" s="3">
        <f t="shared" si="26"/>
        <v>1880.1956899282357</v>
      </c>
      <c r="I123" s="3">
        <f t="shared" si="27"/>
        <v>1904.1172979163148</v>
      </c>
      <c r="J123" s="3">
        <f t="shared" si="28"/>
        <v>1926.3917191949761</v>
      </c>
      <c r="K123" s="3">
        <f t="shared" si="29"/>
        <v>1947.2468488230725</v>
      </c>
      <c r="L123" s="3">
        <f t="shared" si="30"/>
        <v>1966.8653996446408</v>
      </c>
      <c r="M123" s="3">
        <f t="shared" si="31"/>
        <v>1985.3962170060277</v>
      </c>
      <c r="N123" s="3">
        <f t="shared" si="32"/>
        <v>2002.9622414334376</v>
      </c>
      <c r="O123" s="3">
        <f t="shared" si="33"/>
        <v>2019.666248357561</v>
      </c>
      <c r="P123" s="3">
        <f t="shared" si="34"/>
        <v>2035.595072802693</v>
      </c>
      <c r="Q123" s="3">
        <f t="shared" si="35"/>
        <v>2050.8227765630722</v>
      </c>
      <c r="R123" s="3"/>
      <c r="S123" s="15">
        <v>0.62</v>
      </c>
      <c r="T123" s="3">
        <f t="shared" si="41"/>
        <v>6.5246634748455552E-15</v>
      </c>
      <c r="U123" s="3">
        <f t="shared" si="41"/>
        <v>1.8790070698115378E-14</v>
      </c>
      <c r="V123" s="3">
        <f t="shared" si="41"/>
        <v>4.497159918767962E-14</v>
      </c>
      <c r="W123" s="3">
        <f t="shared" si="41"/>
        <v>9.4288655686603293E-14</v>
      </c>
      <c r="X123" s="3">
        <f t="shared" si="41"/>
        <v>1.7903140083959289E-13</v>
      </c>
      <c r="Y123" s="3">
        <f t="shared" si="41"/>
        <v>3.1479123877559694E-13</v>
      </c>
      <c r="Z123" s="3">
        <f t="shared" si="41"/>
        <v>5.206278322272591E-13</v>
      </c>
      <c r="AA123" s="3">
        <f t="shared" si="41"/>
        <v>8.1918412197498445E-13</v>
      </c>
      <c r="AB123" s="3">
        <f t="shared" si="41"/>
        <v>1.2367591243873237E-12</v>
      </c>
      <c r="AC123" s="3">
        <f t="shared" si="41"/>
        <v>1.8033466298980602E-12</v>
      </c>
      <c r="AD123" s="3">
        <f t="shared" si="40"/>
        <v>2.5526464740130952E-12</v>
      </c>
      <c r="AE123" s="3">
        <f t="shared" si="40"/>
        <v>3.5220538300906295E-12</v>
      </c>
      <c r="AF123" s="3">
        <f t="shared" si="40"/>
        <v>4.752630964744365E-12</v>
      </c>
      <c r="AG123" s="3">
        <f t="shared" si="40"/>
        <v>6.2890650732563291E-12</v>
      </c>
      <c r="AH123" s="3">
        <f t="shared" si="40"/>
        <v>8.1796151430069685E-12</v>
      </c>
      <c r="AI123" s="3">
        <f t="shared" si="40"/>
        <v>1.0476050249579561E-11</v>
      </c>
      <c r="AJ123" s="25">
        <f t="shared" si="37"/>
        <v>4.0810377071841015E-11</v>
      </c>
      <c r="AK123" s="3"/>
      <c r="AL123" s="3"/>
      <c r="AM123" s="3"/>
    </row>
    <row r="124" spans="1:39" x14ac:dyDescent="0.25">
      <c r="A124" s="15">
        <v>0.61</v>
      </c>
      <c r="B124" s="28">
        <f t="shared" si="38"/>
        <v>1658.080154459331</v>
      </c>
      <c r="C124" s="3">
        <f t="shared" si="21"/>
        <v>1702.5916087791434</v>
      </c>
      <c r="D124" s="3">
        <f t="shared" si="22"/>
        <v>1741.1564658625871</v>
      </c>
      <c r="E124" s="3">
        <f t="shared" si="23"/>
        <v>1775.2682268447497</v>
      </c>
      <c r="F124" s="3">
        <f t="shared" si="24"/>
        <v>1805.9112276071339</v>
      </c>
      <c r="G124" s="3">
        <f t="shared" si="25"/>
        <v>1833.7702484455265</v>
      </c>
      <c r="H124" s="3">
        <f t="shared" si="26"/>
        <v>1859.3418484261654</v>
      </c>
      <c r="I124" s="3">
        <f t="shared" si="27"/>
        <v>1882.9981343394572</v>
      </c>
      <c r="J124" s="3">
        <f t="shared" si="28"/>
        <v>1905.0255030089759</v>
      </c>
      <c r="K124" s="3">
        <f t="shared" si="29"/>
        <v>1925.6493218378316</v>
      </c>
      <c r="L124" s="3">
        <f t="shared" si="30"/>
        <v>1945.0502771444606</v>
      </c>
      <c r="M124" s="3">
        <f t="shared" si="31"/>
        <v>1963.3755633846838</v>
      </c>
      <c r="N124" s="3">
        <f t="shared" si="32"/>
        <v>1980.746757512677</v>
      </c>
      <c r="O124" s="3">
        <f t="shared" si="33"/>
        <v>1997.2654950445178</v>
      </c>
      <c r="P124" s="3">
        <f t="shared" si="34"/>
        <v>2013.0176478899475</v>
      </c>
      <c r="Q124" s="3">
        <f t="shared" si="35"/>
        <v>2028.0764564005608</v>
      </c>
      <c r="R124" s="3"/>
      <c r="S124" s="15">
        <v>0.61</v>
      </c>
      <c r="T124" s="3">
        <f t="shared" si="41"/>
        <v>4.199846259825181E-15</v>
      </c>
      <c r="U124" s="3">
        <f t="shared" si="41"/>
        <v>1.2239279563798924E-14</v>
      </c>
      <c r="V124" s="3">
        <f t="shared" si="41"/>
        <v>2.9581257904785927E-14</v>
      </c>
      <c r="W124" s="3">
        <f t="shared" si="41"/>
        <v>6.2537978434817798E-14</v>
      </c>
      <c r="X124" s="3">
        <f t="shared" si="41"/>
        <v>1.196015590526823E-13</v>
      </c>
      <c r="Y124" s="3">
        <f t="shared" si="41"/>
        <v>2.1163094188476092E-13</v>
      </c>
      <c r="Z124" s="3">
        <f t="shared" si="41"/>
        <v>3.5199346101371156E-13</v>
      </c>
      <c r="AA124" s="3">
        <f t="shared" si="41"/>
        <v>5.5666843945022824E-13</v>
      </c>
      <c r="AB124" s="3">
        <f t="shared" si="41"/>
        <v>8.4431932149848186E-13</v>
      </c>
      <c r="AC124" s="3">
        <f t="shared" si="41"/>
        <v>1.2363398976943418E-12</v>
      </c>
      <c r="AD124" s="3">
        <f t="shared" si="40"/>
        <v>1.7568792888197027E-12</v>
      </c>
      <c r="AE124" s="3">
        <f t="shared" si="40"/>
        <v>2.4328495734304695E-12</v>
      </c>
      <c r="AF124" s="3">
        <f t="shared" si="40"/>
        <v>3.2939192784286678E-12</v>
      </c>
      <c r="AG124" s="3">
        <f t="shared" si="40"/>
        <v>4.3724953962531848E-12</v>
      </c>
      <c r="AH124" s="3">
        <f t="shared" si="40"/>
        <v>5.7036961313840416E-12</v>
      </c>
      <c r="AI124" s="3">
        <f t="shared" si="40"/>
        <v>7.3253161983689464E-12</v>
      </c>
      <c r="AJ124" s="25">
        <f t="shared" si="37"/>
        <v>2.8314267849442445E-11</v>
      </c>
      <c r="AK124" s="3"/>
      <c r="AL124" s="3"/>
      <c r="AM124" s="3"/>
    </row>
    <row r="125" spans="1:39" x14ac:dyDescent="0.25">
      <c r="A125" s="15">
        <v>0.6</v>
      </c>
      <c r="B125" s="28">
        <f t="shared" si="38"/>
        <v>1639.380340468748</v>
      </c>
      <c r="C125" s="3">
        <f t="shared" si="21"/>
        <v>1683.3897949823449</v>
      </c>
      <c r="D125" s="3">
        <f t="shared" si="22"/>
        <v>1721.5197179330228</v>
      </c>
      <c r="E125" s="3">
        <f t="shared" si="23"/>
        <v>1755.2467667626743</v>
      </c>
      <c r="F125" s="3">
        <f t="shared" si="24"/>
        <v>1785.5441760210358</v>
      </c>
      <c r="G125" s="3">
        <f t="shared" si="25"/>
        <v>1813.0890030574963</v>
      </c>
      <c r="H125" s="3">
        <f t="shared" si="26"/>
        <v>1838.3722067493366</v>
      </c>
      <c r="I125" s="3">
        <f t="shared" si="27"/>
        <v>1861.7616972697158</v>
      </c>
      <c r="J125" s="3">
        <f t="shared" si="28"/>
        <v>1883.5406414612553</v>
      </c>
      <c r="K125" s="3">
        <f t="shared" si="29"/>
        <v>1903.9318650353844</v>
      </c>
      <c r="L125" s="3">
        <f t="shared" si="30"/>
        <v>1923.1140165317765</v>
      </c>
      <c r="M125" s="3">
        <f t="shared" si="31"/>
        <v>1941.2326303484174</v>
      </c>
      <c r="N125" s="3">
        <f t="shared" si="32"/>
        <v>1958.4079122956205</v>
      </c>
      <c r="O125" s="3">
        <f t="shared" si="33"/>
        <v>1974.7403516449658</v>
      </c>
      <c r="P125" s="3">
        <f t="shared" si="34"/>
        <v>1990.314851843528</v>
      </c>
      <c r="Q125" s="3">
        <f t="shared" si="35"/>
        <v>2005.2038272388281</v>
      </c>
      <c r="R125" s="3"/>
      <c r="S125" s="15">
        <v>0.6</v>
      </c>
      <c r="T125" s="3">
        <f t="shared" si="41"/>
        <v>2.6678607614515465E-15</v>
      </c>
      <c r="U125" s="3">
        <f t="shared" si="41"/>
        <v>7.8701726545574934E-15</v>
      </c>
      <c r="V125" s="3">
        <f t="shared" si="41"/>
        <v>1.9213954548266327E-14</v>
      </c>
      <c r="W125" s="3">
        <f t="shared" si="41"/>
        <v>4.0968736193349128E-14</v>
      </c>
      <c r="X125" s="3">
        <f t="shared" si="41"/>
        <v>7.8932816238622367E-14</v>
      </c>
      <c r="Y125" s="3">
        <f t="shared" si="41"/>
        <v>1.4058111036584979E-13</v>
      </c>
      <c r="Z125" s="3">
        <f t="shared" si="41"/>
        <v>2.3518128454784667E-13</v>
      </c>
      <c r="AA125" s="3">
        <f t="shared" si="41"/>
        <v>3.7388271669728035E-13</v>
      </c>
      <c r="AB125" s="3">
        <f t="shared" si="41"/>
        <v>5.6978248359792434E-13</v>
      </c>
      <c r="AC125" s="3">
        <f t="shared" si="41"/>
        <v>8.3797207229205877E-13</v>
      </c>
      <c r="AD125" s="3">
        <f t="shared" si="40"/>
        <v>1.1955679991437097E-12</v>
      </c>
      <c r="AE125" s="3">
        <f t="shared" si="40"/>
        <v>1.6617290407366663E-12</v>
      </c>
      <c r="AF125" s="3">
        <f t="shared" si="40"/>
        <v>2.2576623578771275E-12</v>
      </c>
      <c r="AG125" s="3">
        <f t="shared" si="40"/>
        <v>3.0066204302998837E-12</v>
      </c>
      <c r="AH125" s="3">
        <f t="shared" si="40"/>
        <v>3.9338904113593754E-12</v>
      </c>
      <c r="AI125" s="3">
        <f t="shared" si="40"/>
        <v>5.0667772526076465E-12</v>
      </c>
      <c r="AJ125" s="25">
        <f t="shared" si="37"/>
        <v>1.9429300699921616E-11</v>
      </c>
      <c r="AK125" s="3"/>
      <c r="AL125" s="3"/>
      <c r="AM125" s="3"/>
    </row>
    <row r="126" spans="1:39" x14ac:dyDescent="0.25">
      <c r="A126" s="12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</row>
    <row r="127" spans="1:39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</row>
    <row r="128" spans="1:39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</row>
  </sheetData>
  <mergeCells count="2">
    <mergeCell ref="B82:Q82"/>
    <mergeCell ref="T82:AI8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4CD8C-804C-4156-9A2F-AABA3CCF792F}">
  <sheetPr codeName="Sheet9"/>
  <dimension ref="A1:AL127"/>
  <sheetViews>
    <sheetView workbookViewId="0">
      <selection activeCell="R18" sqref="R18"/>
    </sheetView>
  </sheetViews>
  <sheetFormatPr defaultRowHeight="15" x14ac:dyDescent="0.25"/>
  <sheetData>
    <row r="1" spans="1:37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0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20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20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37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>
        <f>((10^5*(K11*K9)*10^-6))/((8314*293))</f>
        <v>6.5681391066181393E-6</v>
      </c>
      <c r="L6" s="3"/>
      <c r="M6" s="3"/>
      <c r="N6" s="12"/>
      <c r="O6" s="3"/>
      <c r="P6" s="3"/>
      <c r="Q6" s="3"/>
      <c r="R6" s="3"/>
      <c r="S6" s="3"/>
      <c r="T6" s="3"/>
      <c r="U6" s="3"/>
      <c r="V6" s="3"/>
      <c r="W6" s="3"/>
      <c r="X6" s="20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</row>
    <row r="7" spans="1:37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</row>
    <row r="8" spans="1:37" x14ac:dyDescent="0.25">
      <c r="A8" s="3"/>
      <c r="B8" s="3" t="s">
        <v>1</v>
      </c>
      <c r="C8" s="3"/>
      <c r="D8" s="3" t="s">
        <v>7</v>
      </c>
      <c r="E8" s="3">
        <f>Stoichometric!F17</f>
        <v>8</v>
      </c>
      <c r="F8" s="3"/>
      <c r="G8" s="3"/>
      <c r="H8" s="3"/>
      <c r="I8" s="3"/>
      <c r="J8" s="3" t="s">
        <v>29</v>
      </c>
      <c r="K8" s="3">
        <f>Stoichometric!$F$33</f>
        <v>1.17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</row>
    <row r="9" spans="1:37" x14ac:dyDescent="0.25">
      <c r="A9" s="3"/>
      <c r="B9" s="3" t="s">
        <v>2</v>
      </c>
      <c r="C9" s="3"/>
      <c r="D9" s="3" t="s">
        <v>8</v>
      </c>
      <c r="E9" s="3">
        <f>Stoichometric!F18</f>
        <v>9</v>
      </c>
      <c r="F9" s="3"/>
      <c r="G9" s="3"/>
      <c r="H9" s="3"/>
      <c r="I9" s="3"/>
      <c r="J9" s="3" t="s">
        <v>34</v>
      </c>
      <c r="K9" s="23">
        <f>Stoichometric!$F$34</f>
        <v>0.4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</row>
    <row r="10" spans="1:37" x14ac:dyDescent="0.25">
      <c r="A10" s="3"/>
      <c r="B10" s="3" t="s">
        <v>3</v>
      </c>
      <c r="C10" s="3"/>
      <c r="D10" s="3" t="s">
        <v>9</v>
      </c>
      <c r="E10" s="3">
        <f>C13*(1-C12)</f>
        <v>0</v>
      </c>
      <c r="F10" s="3"/>
      <c r="G10" s="3"/>
      <c r="H10" s="3"/>
      <c r="I10" s="3"/>
      <c r="J10" s="3" t="s">
        <v>35</v>
      </c>
      <c r="K10" s="3">
        <f>Stoichometric!$F$35</f>
        <v>40</v>
      </c>
      <c r="L10" s="3" t="s">
        <v>38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</row>
    <row r="11" spans="1:37" x14ac:dyDescent="0.25">
      <c r="A11" s="3"/>
      <c r="B11" s="3" t="s">
        <v>4</v>
      </c>
      <c r="C11" s="3"/>
      <c r="D11" s="3" t="s">
        <v>10</v>
      </c>
      <c r="E11" s="3">
        <f>Stoichometric!F19</f>
        <v>47.023809523809526</v>
      </c>
      <c r="F11" s="3"/>
      <c r="G11" s="3"/>
      <c r="H11" s="3"/>
      <c r="I11" s="3"/>
      <c r="J11" s="3" t="s">
        <v>37</v>
      </c>
      <c r="K11" s="3">
        <f>Stoichometric!$F$36</f>
        <v>400</v>
      </c>
      <c r="L11" s="3" t="s">
        <v>38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</row>
    <row r="12" spans="1:37" x14ac:dyDescent="0.25">
      <c r="A12" s="3"/>
      <c r="B12" s="3" t="s">
        <v>5</v>
      </c>
      <c r="C12" s="3">
        <v>1</v>
      </c>
      <c r="D12" s="3"/>
      <c r="E12" s="3"/>
      <c r="F12" s="3"/>
      <c r="G12" s="3"/>
      <c r="H12" s="3"/>
      <c r="I12" s="3"/>
      <c r="J12" s="3" t="s">
        <v>36</v>
      </c>
      <c r="K12" s="3">
        <f>Stoichometric!$F$37</f>
        <v>1800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</row>
    <row r="13" spans="1:37" x14ac:dyDescent="0.25">
      <c r="A13" s="3"/>
      <c r="B13" s="3" t="s">
        <v>6</v>
      </c>
      <c r="C13" s="3">
        <f>Stoichometric!F16</f>
        <v>12.5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</row>
    <row r="14" spans="1:37" x14ac:dyDescent="0.25">
      <c r="A14" s="3"/>
      <c r="B14" s="3" t="s">
        <v>39</v>
      </c>
      <c r="C14" s="23">
        <v>1.1000000000000001</v>
      </c>
      <c r="D14" s="23">
        <v>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</row>
    <row r="15" spans="1:37" x14ac:dyDescent="0.25">
      <c r="A15" s="1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</row>
    <row r="16" spans="1:37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</row>
    <row r="17" spans="1:37" ht="18" x14ac:dyDescent="0.35">
      <c r="A17" s="3"/>
      <c r="B17" s="3" t="s">
        <v>0</v>
      </c>
      <c r="C17" s="3"/>
      <c r="D17" s="3"/>
      <c r="E17" s="3"/>
      <c r="F17" s="3"/>
      <c r="G17" s="3"/>
      <c r="H17" s="3"/>
      <c r="I17" s="3"/>
      <c r="J17" s="3" t="s">
        <v>30</v>
      </c>
      <c r="K17" s="3"/>
      <c r="L17" s="3" t="s">
        <v>31</v>
      </c>
      <c r="M17" s="3"/>
      <c r="N17" s="3" t="s">
        <v>32</v>
      </c>
      <c r="O17" s="3"/>
      <c r="P17" s="3" t="s">
        <v>33</v>
      </c>
      <c r="Q17" s="3"/>
      <c r="R17" s="3" t="s">
        <v>0</v>
      </c>
      <c r="S17" s="3" t="s">
        <v>12</v>
      </c>
      <c r="T17" s="3" t="s">
        <v>27</v>
      </c>
      <c r="U17" s="3" t="s">
        <v>28</v>
      </c>
      <c r="V17" s="3" t="s">
        <v>16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</row>
    <row r="18" spans="1:37" x14ac:dyDescent="0.25">
      <c r="A18" s="15">
        <v>1</v>
      </c>
      <c r="B18" s="15">
        <f>Stoichometric!E28</f>
        <v>5065.0000000000009</v>
      </c>
      <c r="C18" s="15">
        <f>$E$8*A18*$C$14</f>
        <v>8.8000000000000007</v>
      </c>
      <c r="D18" s="15">
        <f>$E$9*A18*$C$14</f>
        <v>9.9</v>
      </c>
      <c r="E18" s="15">
        <f>$C$13*(1-A18)*$C$14</f>
        <v>0</v>
      </c>
      <c r="F18" s="15">
        <f>$E$11*$C$14</f>
        <v>51.726190476190482</v>
      </c>
      <c r="G18" s="3">
        <f>(E18*I18)/($K$10*10^-6)</f>
        <v>0</v>
      </c>
      <c r="H18" s="3">
        <f>(F18*I18)/($K$10*10^-6)</f>
        <v>0.14039041921613449</v>
      </c>
      <c r="I18" s="3">
        <f t="shared" ref="I18:I58" si="0">$K$6/(A18+12.5*(1+3.76))</f>
        <v>1.0856428275401883E-7</v>
      </c>
      <c r="J18" s="16">
        <f t="shared" ref="J18:J58" si="1" xml:space="preserve"> (((8.6E-19*(S18^6) - 1.037488E-14*(S18^5) + 4.968947595E-11*(S18^4) - 0.0000001201911805397*(S18^3) + 0.000156509548934808*(S18^2) - 0.0482393620326645*(S18) + 5.20845196264969)))</f>
        <v>105.28442605969792</v>
      </c>
      <c r="K18" s="16">
        <f t="shared" ref="K18:K58" si="2">J18*C18</f>
        <v>926.50294932534177</v>
      </c>
      <c r="L18" s="16">
        <f t="shared" ref="L18:L58" si="3" xml:space="preserve"> 6.7E-19*(S18^ 6)- 7.89843E-15*(S18^5) + 3.687984988E-11*(S18^4) - 8.638622855912E-08*(S18^3) + 0.000110740178605573*(S18^2) - 0.031241611607915*(S18) + 3.30066945333761</f>
        <v>85.00829555505031</v>
      </c>
      <c r="M18" s="15">
        <f t="shared" ref="M18:M58" si="4">L18*D18</f>
        <v>841.58212599499814</v>
      </c>
      <c r="N18" s="16">
        <f t="shared" ref="N18:N58" si="5" xml:space="preserve"> 6.5E-19*(S18^6) - 7.82245E-15*(S18^5) + 0.0000000000371204177*(S18^4) - 8.798317617007E-08*(S18^3) + 0.000109823272345614*(S18^2) - 0.0326064446414848*(S18) + 3.57864890028521</f>
        <v>67.706569549090773</v>
      </c>
      <c r="O18" s="15">
        <f t="shared" ref="O18:O58" si="6">N18*E18</f>
        <v>0</v>
      </c>
      <c r="P18" s="16">
        <f t="shared" ref="P18:P58" si="7" xml:space="preserve"> 5.9E-19*(S18^6) - 7.10207E-15*(S18^5) + 3.346089681E-11*(S18^4) - 7.890960163412E-08*(S18^3) + 0.000098599769211504*(S18^2) - 0.028172899155961*(S18) + 3.05378907997741</f>
        <v>63.737819851270402</v>
      </c>
      <c r="Q18" s="15">
        <f t="shared" ref="Q18:Q58" si="8">P18*F18</f>
        <v>3296.9146101639276</v>
      </c>
      <c r="R18" s="15">
        <f t="shared" ref="R18:R58" si="9">K18+M18+O18+Q18</f>
        <v>5064.9996854842675</v>
      </c>
      <c r="S18" s="15">
        <v>2226.6298257246003</v>
      </c>
      <c r="T18" s="17">
        <f t="shared" ref="T18:T58" si="10">(C18+D18+E18+F18)*I18</f>
        <v>7.6457688561455307E-6</v>
      </c>
      <c r="U18" s="3">
        <f>AJ85</f>
        <v>0</v>
      </c>
      <c r="V18" s="18">
        <f>(U18/T18)*10^6</f>
        <v>0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</row>
    <row r="19" spans="1:37" x14ac:dyDescent="0.25">
      <c r="A19" s="15">
        <v>0.99</v>
      </c>
      <c r="B19" s="15">
        <f t="shared" ref="B19:B58" si="11">$B$18*A19</f>
        <v>5014.3500000000013</v>
      </c>
      <c r="C19" s="15">
        <f t="shared" ref="C19:C58" si="12">$E$8*A19*$C$14</f>
        <v>8.7119999999999997</v>
      </c>
      <c r="D19" s="15">
        <f t="shared" ref="D19:D58" si="13">$E$9*A19*$C$14</f>
        <v>9.8010000000000002</v>
      </c>
      <c r="E19" s="15">
        <f t="shared" ref="E19:E58" si="14">$C$13*(1-A19)*$C$14</f>
        <v>0.13750000000000012</v>
      </c>
      <c r="F19" s="15">
        <f t="shared" ref="F19:F58" si="15">$E$11*$C$14</f>
        <v>51.726190476190482</v>
      </c>
      <c r="G19" s="3">
        <f t="shared" ref="G19:G58" si="16">(E19*I19)/($K$10*10^-6)</f>
        <v>3.7325141641593446E-4</v>
      </c>
      <c r="H19" s="3">
        <f t="shared" ref="H19:H58" si="17">(F19*I19)/($K$10*10^-6)</f>
        <v>0.14041362808028002</v>
      </c>
      <c r="I19" s="3">
        <f t="shared" si="0"/>
        <v>1.0858223023008992E-7</v>
      </c>
      <c r="J19" s="16">
        <f t="shared" si="1"/>
        <v>104.38331979939819</v>
      </c>
      <c r="K19" s="16">
        <f t="shared" si="2"/>
        <v>909.387482092357</v>
      </c>
      <c r="L19" s="16">
        <f t="shared" si="3"/>
        <v>84.218639963549066</v>
      </c>
      <c r="M19" s="15">
        <f t="shared" si="4"/>
        <v>825.42689028274435</v>
      </c>
      <c r="N19" s="16">
        <f t="shared" si="5"/>
        <v>67.144178576830939</v>
      </c>
      <c r="O19" s="15">
        <f t="shared" si="6"/>
        <v>9.2323245543142622</v>
      </c>
      <c r="P19" s="16">
        <f t="shared" si="7"/>
        <v>63.22334937123378</v>
      </c>
      <c r="Q19" s="15">
        <f t="shared" si="8"/>
        <v>3270.3030121191764</v>
      </c>
      <c r="R19" s="15">
        <f t="shared" si="9"/>
        <v>5014.3497090485926</v>
      </c>
      <c r="S19" s="15">
        <v>2212.2076994957888</v>
      </c>
      <c r="T19" s="17">
        <f t="shared" si="10"/>
        <v>7.6416580081174913E-6</v>
      </c>
      <c r="U19" s="3">
        <f t="shared" ref="U19:U58" si="18">AJ86</f>
        <v>2.5594417163831195E-8</v>
      </c>
      <c r="V19" s="18">
        <f t="shared" ref="V19:V58" si="19">(U19/T19)*10^6</f>
        <v>3349.3277423097261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</row>
    <row r="20" spans="1:37" x14ac:dyDescent="0.25">
      <c r="A20" s="15">
        <v>0.98</v>
      </c>
      <c r="B20" s="15">
        <f t="shared" si="11"/>
        <v>4963.7000000000007</v>
      </c>
      <c r="C20" s="15">
        <f t="shared" si="12"/>
        <v>8.6240000000000006</v>
      </c>
      <c r="D20" s="15">
        <f t="shared" si="13"/>
        <v>9.7020000000000017</v>
      </c>
      <c r="E20" s="15">
        <f t="shared" si="14"/>
        <v>0.27500000000000024</v>
      </c>
      <c r="F20" s="15">
        <f t="shared" si="15"/>
        <v>51.726190476190482</v>
      </c>
      <c r="G20" s="3">
        <f t="shared" si="16"/>
        <v>7.4662626253306464E-4</v>
      </c>
      <c r="H20" s="3">
        <f t="shared" si="17"/>
        <v>0.14043684461931444</v>
      </c>
      <c r="I20" s="3">
        <f t="shared" si="0"/>
        <v>1.0860018364117294E-7</v>
      </c>
      <c r="J20" s="16">
        <f t="shared" si="1"/>
        <v>103.47928248115618</v>
      </c>
      <c r="K20" s="16">
        <f t="shared" si="2"/>
        <v>892.40533211749096</v>
      </c>
      <c r="L20" s="16">
        <f t="shared" si="3"/>
        <v>83.427567658251093</v>
      </c>
      <c r="M20" s="15">
        <f t="shared" si="4"/>
        <v>809.4142614203522</v>
      </c>
      <c r="N20" s="16">
        <f t="shared" si="5"/>
        <v>66.580064514161236</v>
      </c>
      <c r="O20" s="15">
        <f t="shared" si="6"/>
        <v>18.309517741394355</v>
      </c>
      <c r="P20" s="16">
        <f t="shared" si="7"/>
        <v>62.70654371751742</v>
      </c>
      <c r="Q20" s="15">
        <f t="shared" si="8"/>
        <v>3243.5706244358717</v>
      </c>
      <c r="R20" s="15">
        <f t="shared" si="9"/>
        <v>4963.6997357151085</v>
      </c>
      <c r="S20" s="15">
        <v>2197.7143092287665</v>
      </c>
      <c r="T20" s="17">
        <f t="shared" si="10"/>
        <v>7.6375458006820346E-6</v>
      </c>
      <c r="U20" s="3">
        <f t="shared" si="18"/>
        <v>3.0550476529396689E-8</v>
      </c>
      <c r="V20" s="18">
        <f t="shared" si="19"/>
        <v>4000.038405880136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</row>
    <row r="21" spans="1:37" x14ac:dyDescent="0.25">
      <c r="A21" s="15">
        <v>0.97</v>
      </c>
      <c r="B21" s="15">
        <f t="shared" si="11"/>
        <v>4913.0500000000011</v>
      </c>
      <c r="C21" s="15">
        <f t="shared" si="12"/>
        <v>8.5359999999999996</v>
      </c>
      <c r="D21" s="15">
        <f t="shared" si="13"/>
        <v>9.6030000000000015</v>
      </c>
      <c r="E21" s="15">
        <f t="shared" si="14"/>
        <v>0.41250000000000042</v>
      </c>
      <c r="F21" s="15">
        <f t="shared" si="15"/>
        <v>51.726190476190482</v>
      </c>
      <c r="G21" s="3">
        <f t="shared" si="16"/>
        <v>1.1201245995865658E-3</v>
      </c>
      <c r="H21" s="3">
        <f t="shared" si="17"/>
        <v>0.14046006883704543</v>
      </c>
      <c r="I21" s="3">
        <f t="shared" si="0"/>
        <v>1.0861814299021233E-7</v>
      </c>
      <c r="J21" s="16">
        <f t="shared" si="1"/>
        <v>102.57228225248102</v>
      </c>
      <c r="K21" s="16">
        <f t="shared" si="2"/>
        <v>875.55700130717787</v>
      </c>
      <c r="L21" s="16">
        <f t="shared" si="3"/>
        <v>82.635063483847958</v>
      </c>
      <c r="M21" s="15">
        <f t="shared" si="4"/>
        <v>793.54451463539203</v>
      </c>
      <c r="N21" s="16">
        <f t="shared" si="5"/>
        <v>66.014214891734028</v>
      </c>
      <c r="O21" s="15">
        <f t="shared" si="6"/>
        <v>27.230863642840315</v>
      </c>
      <c r="P21" s="16">
        <f t="shared" si="7"/>
        <v>62.187401686268899</v>
      </c>
      <c r="Q21" s="15">
        <f t="shared" si="8"/>
        <v>3216.717384843314</v>
      </c>
      <c r="R21" s="15">
        <f t="shared" si="9"/>
        <v>4913.0497644287243</v>
      </c>
      <c r="S21" s="15">
        <v>2183.1482012374299</v>
      </c>
      <c r="T21" s="17">
        <f t="shared" si="10"/>
        <v>7.6334322331647411E-6</v>
      </c>
      <c r="U21" s="3">
        <f t="shared" si="18"/>
        <v>3.1482991586977698E-8</v>
      </c>
      <c r="V21" s="18">
        <f t="shared" si="19"/>
        <v>4124.3559417734132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</row>
    <row r="22" spans="1:37" x14ac:dyDescent="0.25">
      <c r="A22" s="15">
        <v>0.96</v>
      </c>
      <c r="B22" s="15">
        <f t="shared" si="11"/>
        <v>4862.4000000000005</v>
      </c>
      <c r="C22" s="15">
        <f t="shared" si="12"/>
        <v>8.4480000000000004</v>
      </c>
      <c r="D22" s="15">
        <f t="shared" si="13"/>
        <v>9.5040000000000013</v>
      </c>
      <c r="E22" s="15">
        <f t="shared" si="14"/>
        <v>0.55000000000000049</v>
      </c>
      <c r="F22" s="15">
        <f t="shared" si="15"/>
        <v>51.726190476190482</v>
      </c>
      <c r="G22" s="3">
        <f t="shared" si="16"/>
        <v>1.4937464888521252E-3</v>
      </c>
      <c r="H22" s="3">
        <f t="shared" si="17"/>
        <v>0.1404833007372831</v>
      </c>
      <c r="I22" s="3">
        <f t="shared" si="0"/>
        <v>1.0863610828015447E-7</v>
      </c>
      <c r="J22" s="16">
        <f t="shared" si="1"/>
        <v>101.66228714210654</v>
      </c>
      <c r="K22" s="16">
        <f t="shared" si="2"/>
        <v>858.84300177651608</v>
      </c>
      <c r="L22" s="16">
        <f t="shared" si="3"/>
        <v>81.841113014784099</v>
      </c>
      <c r="M22" s="15">
        <f t="shared" si="4"/>
        <v>777.81793809250814</v>
      </c>
      <c r="N22" s="16">
        <f t="shared" si="5"/>
        <v>65.446616860866982</v>
      </c>
      <c r="O22" s="15">
        <f t="shared" si="6"/>
        <v>35.995639273476868</v>
      </c>
      <c r="P22" s="16">
        <f t="shared" si="7"/>
        <v>61.665921763435314</v>
      </c>
      <c r="Q22" s="15">
        <f t="shared" si="8"/>
        <v>3189.7432150253153</v>
      </c>
      <c r="R22" s="15">
        <f t="shared" si="9"/>
        <v>4862.3997941678163</v>
      </c>
      <c r="S22" s="15">
        <v>2168.5079255892883</v>
      </c>
      <c r="T22" s="17">
        <f t="shared" si="10"/>
        <v>7.6293173048907433E-6</v>
      </c>
      <c r="U22" s="3">
        <f t="shared" si="18"/>
        <v>3.0490908157459615E-8</v>
      </c>
      <c r="V22" s="18">
        <f t="shared" si="19"/>
        <v>3996.5447678933924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</row>
    <row r="23" spans="1:37" x14ac:dyDescent="0.25">
      <c r="A23" s="15">
        <v>0.95</v>
      </c>
      <c r="B23" s="15">
        <f t="shared" si="11"/>
        <v>4811.7500000000009</v>
      </c>
      <c r="C23" s="15">
        <f t="shared" si="12"/>
        <v>8.36</v>
      </c>
      <c r="D23" s="15">
        <f t="shared" si="13"/>
        <v>9.4049999999999994</v>
      </c>
      <c r="E23" s="15">
        <f t="shared" si="14"/>
        <v>0.68750000000000067</v>
      </c>
      <c r="F23" s="15">
        <f t="shared" si="15"/>
        <v>51.726190476190482</v>
      </c>
      <c r="G23" s="3">
        <f t="shared" si="16"/>
        <v>1.867491991645978E-3</v>
      </c>
      <c r="H23" s="3">
        <f t="shared" si="17"/>
        <v>0.14050654032384013</v>
      </c>
      <c r="I23" s="3">
        <f t="shared" si="0"/>
        <v>1.0865407951394771E-7</v>
      </c>
      <c r="J23" s="16">
        <f t="shared" si="1"/>
        <v>100.74926508540879</v>
      </c>
      <c r="K23" s="16">
        <f t="shared" si="2"/>
        <v>842.26385611401747</v>
      </c>
      <c r="L23" s="16">
        <f t="shared" si="3"/>
        <v>81.045702588795436</v>
      </c>
      <c r="M23" s="15">
        <f t="shared" si="4"/>
        <v>762.23483284762108</v>
      </c>
      <c r="N23" s="16">
        <f t="shared" si="5"/>
        <v>64.877257178927934</v>
      </c>
      <c r="O23" s="15">
        <f t="shared" si="6"/>
        <v>44.603114310513</v>
      </c>
      <c r="P23" s="16">
        <f t="shared" si="7"/>
        <v>61.142102126366275</v>
      </c>
      <c r="Q23" s="15">
        <f t="shared" si="8"/>
        <v>3162.6480207031132</v>
      </c>
      <c r="R23" s="15">
        <f t="shared" si="9"/>
        <v>4811.7498239752649</v>
      </c>
      <c r="S23" s="15">
        <v>2153.7920386336059</v>
      </c>
      <c r="T23" s="17">
        <f t="shared" si="10"/>
        <v>7.6252010151847254E-6</v>
      </c>
      <c r="U23" s="3">
        <f t="shared" si="18"/>
        <v>2.8498329062677302E-8</v>
      </c>
      <c r="V23" s="18">
        <f t="shared" si="19"/>
        <v>3737.3872512903072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</row>
    <row r="24" spans="1:37" x14ac:dyDescent="0.25">
      <c r="A24" s="15">
        <v>0.94</v>
      </c>
      <c r="B24" s="15">
        <f t="shared" si="11"/>
        <v>4761.1000000000004</v>
      </c>
      <c r="C24" s="15">
        <f t="shared" si="12"/>
        <v>8.2720000000000002</v>
      </c>
      <c r="D24" s="15">
        <f t="shared" si="13"/>
        <v>9.3059999999999992</v>
      </c>
      <c r="E24" s="15">
        <f t="shared" si="14"/>
        <v>0.82500000000000084</v>
      </c>
      <c r="F24" s="15">
        <f t="shared" si="15"/>
        <v>51.726190476190482</v>
      </c>
      <c r="G24" s="3">
        <f t="shared" si="16"/>
        <v>2.2413611693249381E-3</v>
      </c>
      <c r="H24" s="3">
        <f t="shared" si="17"/>
        <v>0.14052978760053172</v>
      </c>
      <c r="I24" s="3">
        <f t="shared" si="0"/>
        <v>1.0867205669454235E-7</v>
      </c>
      <c r="J24" s="16">
        <f t="shared" si="1"/>
        <v>99.833183952183134</v>
      </c>
      <c r="K24" s="16">
        <f t="shared" si="2"/>
        <v>825.82009765245891</v>
      </c>
      <c r="L24" s="16">
        <f t="shared" si="3"/>
        <v>80.248819341339839</v>
      </c>
      <c r="M24" s="15">
        <f t="shared" si="4"/>
        <v>746.7955127905085</v>
      </c>
      <c r="N24" s="16">
        <f t="shared" si="5"/>
        <v>64.306122194446644</v>
      </c>
      <c r="O24" s="15">
        <f t="shared" si="6"/>
        <v>53.052550810418538</v>
      </c>
      <c r="P24" s="16">
        <f t="shared" si="7"/>
        <v>60.615940645657346</v>
      </c>
      <c r="Q24" s="15">
        <f t="shared" si="8"/>
        <v>3135.4316917307287</v>
      </c>
      <c r="R24" s="15">
        <f t="shared" si="9"/>
        <v>4761.0998529841145</v>
      </c>
      <c r="S24" s="4">
        <v>2138.999105684492</v>
      </c>
      <c r="T24" s="17">
        <f t="shared" si="10"/>
        <v>7.6210833633709306E-6</v>
      </c>
      <c r="U24" s="3">
        <f t="shared" si="18"/>
        <v>2.6009250828139366E-8</v>
      </c>
      <c r="V24" s="18">
        <f t="shared" si="19"/>
        <v>3412.8022996241111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</row>
    <row r="25" spans="1:37" x14ac:dyDescent="0.25">
      <c r="A25" s="15">
        <v>0.93</v>
      </c>
      <c r="B25" s="15">
        <f t="shared" si="11"/>
        <v>4710.4500000000007</v>
      </c>
      <c r="C25" s="15">
        <f t="shared" si="12"/>
        <v>8.1840000000000011</v>
      </c>
      <c r="D25" s="15">
        <f t="shared" si="13"/>
        <v>9.2070000000000025</v>
      </c>
      <c r="E25" s="15">
        <f t="shared" si="14"/>
        <v>0.96249999999999936</v>
      </c>
      <c r="F25" s="15">
        <f t="shared" si="15"/>
        <v>51.726190476190482</v>
      </c>
      <c r="G25" s="3">
        <f t="shared" si="16"/>
        <v>2.6153540832864288E-3</v>
      </c>
      <c r="H25" s="3">
        <f t="shared" si="17"/>
        <v>0.14055304257117551</v>
      </c>
      <c r="I25" s="3">
        <f t="shared" si="0"/>
        <v>1.086900398248906E-7</v>
      </c>
      <c r="J25" s="16">
        <f t="shared" si="1"/>
        <v>98.914011576967326</v>
      </c>
      <c r="K25" s="16">
        <f t="shared" si="2"/>
        <v>809.51227074590065</v>
      </c>
      <c r="L25" s="16">
        <f t="shared" si="3"/>
        <v>79.45045124091466</v>
      </c>
      <c r="M25" s="15">
        <f t="shared" si="4"/>
        <v>731.5003045751015</v>
      </c>
      <c r="N25" s="16">
        <f t="shared" si="5"/>
        <v>63.733197832006176</v>
      </c>
      <c r="O25" s="15">
        <f t="shared" si="6"/>
        <v>61.343202913305902</v>
      </c>
      <c r="P25" s="16">
        <f t="shared" si="7"/>
        <v>60.08743488726499</v>
      </c>
      <c r="Q25" s="15">
        <f t="shared" si="8"/>
        <v>3108.0941022043621</v>
      </c>
      <c r="R25" s="15">
        <f t="shared" si="9"/>
        <v>4710.4498804386703</v>
      </c>
      <c r="S25" s="15">
        <v>2124.127703866377</v>
      </c>
      <c r="T25" s="17">
        <f t="shared" si="10"/>
        <v>7.6169643487731496E-6</v>
      </c>
      <c r="U25" s="3">
        <f t="shared" si="18"/>
        <v>2.3323616881557157E-8</v>
      </c>
      <c r="V25" s="18">
        <f t="shared" si="19"/>
        <v>3062.0619729320183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</row>
    <row r="26" spans="1:37" x14ac:dyDescent="0.25">
      <c r="A26" s="15">
        <v>0.92</v>
      </c>
      <c r="B26" s="15">
        <f t="shared" si="11"/>
        <v>4659.8000000000011</v>
      </c>
      <c r="C26" s="15">
        <f t="shared" si="12"/>
        <v>8.0960000000000019</v>
      </c>
      <c r="D26" s="15">
        <f t="shared" si="13"/>
        <v>9.1080000000000023</v>
      </c>
      <c r="E26" s="15">
        <f t="shared" si="14"/>
        <v>1.0999999999999996</v>
      </c>
      <c r="F26" s="15">
        <f t="shared" si="15"/>
        <v>51.726190476190482</v>
      </c>
      <c r="G26" s="3">
        <f t="shared" si="16"/>
        <v>2.9894707949685334E-3</v>
      </c>
      <c r="H26" s="3">
        <f t="shared" si="17"/>
        <v>0.1405763052395918</v>
      </c>
      <c r="I26" s="3">
        <f t="shared" si="0"/>
        <v>1.0870802890794669E-7</v>
      </c>
      <c r="J26" s="16">
        <f t="shared" si="1"/>
        <v>97.991715792076405</v>
      </c>
      <c r="K26" s="16">
        <f t="shared" si="2"/>
        <v>793.34093105265072</v>
      </c>
      <c r="L26" s="16">
        <f t="shared" si="3"/>
        <v>78.65058712520819</v>
      </c>
      <c r="M26" s="15">
        <f t="shared" si="4"/>
        <v>716.34954753639636</v>
      </c>
      <c r="N26" s="16">
        <f t="shared" si="5"/>
        <v>63.158469576958943</v>
      </c>
      <c r="O26" s="15">
        <f t="shared" si="6"/>
        <v>69.474316534654818</v>
      </c>
      <c r="P26" s="16">
        <f t="shared" si="7"/>
        <v>59.556582114902028</v>
      </c>
      <c r="Q26" s="15">
        <f t="shared" si="8"/>
        <v>3080.6351105863018</v>
      </c>
      <c r="R26" s="15">
        <f t="shared" si="9"/>
        <v>4659.7999057100042</v>
      </c>
      <c r="S26" s="15">
        <v>2109.1764251281779</v>
      </c>
      <c r="T26" s="17">
        <f t="shared" si="10"/>
        <v>7.6128439707147283E-6</v>
      </c>
      <c r="U26" s="3">
        <f t="shared" si="18"/>
        <v>2.0625982015546962E-8</v>
      </c>
      <c r="V26" s="18">
        <f t="shared" si="19"/>
        <v>2709.3661836353781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</row>
    <row r="27" spans="1:37" x14ac:dyDescent="0.25">
      <c r="A27" s="15">
        <v>0.91</v>
      </c>
      <c r="B27" s="15">
        <f t="shared" si="11"/>
        <v>4609.1500000000005</v>
      </c>
      <c r="C27" s="15">
        <f t="shared" si="12"/>
        <v>8.0080000000000009</v>
      </c>
      <c r="D27" s="15">
        <f t="shared" si="13"/>
        <v>9.0090000000000003</v>
      </c>
      <c r="E27" s="15">
        <f t="shared" si="14"/>
        <v>1.2374999999999996</v>
      </c>
      <c r="F27" s="15">
        <f t="shared" si="15"/>
        <v>51.726190476190482</v>
      </c>
      <c r="G27" s="3">
        <f t="shared" si="16"/>
        <v>3.3637113658500023E-3</v>
      </c>
      <c r="H27" s="3">
        <f t="shared" si="17"/>
        <v>0.14059957560960334</v>
      </c>
      <c r="I27" s="3">
        <f t="shared" si="0"/>
        <v>1.0872602394666677E-7</v>
      </c>
      <c r="J27" s="16">
        <f t="shared" si="1"/>
        <v>97.06626446354872</v>
      </c>
      <c r="K27" s="16">
        <f t="shared" si="2"/>
        <v>777.30664582409827</v>
      </c>
      <c r="L27" s="16">
        <f t="shared" si="3"/>
        <v>77.84921673805097</v>
      </c>
      <c r="M27" s="15">
        <f t="shared" si="4"/>
        <v>701.34359359310122</v>
      </c>
      <c r="N27" s="16">
        <f t="shared" si="5"/>
        <v>62.58192246004598</v>
      </c>
      <c r="O27" s="15">
        <f t="shared" si="6"/>
        <v>77.445129044306881</v>
      </c>
      <c r="P27" s="16">
        <f t="shared" si="7"/>
        <v>59.023379292752949</v>
      </c>
      <c r="Q27" s="15">
        <f t="shared" si="8"/>
        <v>3053.0545598453759</v>
      </c>
      <c r="R27" s="15">
        <f t="shared" si="9"/>
        <v>4609.1499283068824</v>
      </c>
      <c r="S27" s="15">
        <v>2094.1438794322553</v>
      </c>
      <c r="T27" s="17">
        <f t="shared" si="10"/>
        <v>7.6087222285185623E-6</v>
      </c>
      <c r="U27" s="3">
        <f t="shared" si="18"/>
        <v>1.8029810752279331E-8</v>
      </c>
      <c r="V27" s="18">
        <f t="shared" si="19"/>
        <v>2369.6239934612231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</row>
    <row r="28" spans="1:37" x14ac:dyDescent="0.25">
      <c r="A28" s="15">
        <v>0.9</v>
      </c>
      <c r="B28" s="15">
        <f t="shared" si="11"/>
        <v>4558.5000000000009</v>
      </c>
      <c r="C28" s="15">
        <f t="shared" si="12"/>
        <v>7.9200000000000008</v>
      </c>
      <c r="D28" s="15">
        <f t="shared" si="13"/>
        <v>8.91</v>
      </c>
      <c r="E28" s="15">
        <f t="shared" si="14"/>
        <v>1.3749999999999998</v>
      </c>
      <c r="F28" s="15">
        <f t="shared" si="15"/>
        <v>51.726190476190482</v>
      </c>
      <c r="G28" s="3">
        <f t="shared" si="16"/>
        <v>3.7380758574503069E-3</v>
      </c>
      <c r="H28" s="3">
        <f t="shared" si="17"/>
        <v>0.14062285368503538</v>
      </c>
      <c r="I28" s="3">
        <f t="shared" si="0"/>
        <v>1.0874402494400893E-7</v>
      </c>
      <c r="J28" s="16">
        <f t="shared" si="1"/>
        <v>96.137625530176166</v>
      </c>
      <c r="K28" s="16">
        <f t="shared" si="2"/>
        <v>761.40999419899526</v>
      </c>
      <c r="L28" s="16">
        <f t="shared" si="3"/>
        <v>77.046330767087071</v>
      </c>
      <c r="M28" s="15">
        <f t="shared" si="4"/>
        <v>686.48280713474583</v>
      </c>
      <c r="N28" s="16">
        <f t="shared" si="5"/>
        <v>62.003541041988719</v>
      </c>
      <c r="O28" s="15">
        <f t="shared" si="6"/>
        <v>85.254868932734468</v>
      </c>
      <c r="P28" s="16">
        <f t="shared" si="7"/>
        <v>58.487823088531457</v>
      </c>
      <c r="Q28" s="15">
        <f t="shared" si="8"/>
        <v>3025.3522776151094</v>
      </c>
      <c r="R28" s="15">
        <f t="shared" si="9"/>
        <v>4558.4999478815853</v>
      </c>
      <c r="S28" s="15">
        <v>2079.0286981229774</v>
      </c>
      <c r="T28" s="17">
        <f t="shared" si="10"/>
        <v>7.604599121507098E-6</v>
      </c>
      <c r="U28" s="3">
        <f t="shared" si="18"/>
        <v>1.5602535421267513E-8</v>
      </c>
      <c r="V28" s="18">
        <f t="shared" si="19"/>
        <v>2051.7235914699163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</row>
    <row r="29" spans="1:37" x14ac:dyDescent="0.25">
      <c r="A29" s="15">
        <v>0.89</v>
      </c>
      <c r="B29" s="15">
        <f t="shared" si="11"/>
        <v>4507.8500000000013</v>
      </c>
      <c r="C29" s="15">
        <f t="shared" si="12"/>
        <v>7.8320000000000007</v>
      </c>
      <c r="D29" s="15">
        <f t="shared" si="13"/>
        <v>8.8109999999999999</v>
      </c>
      <c r="E29" s="15">
        <f t="shared" si="14"/>
        <v>1.5125</v>
      </c>
      <c r="F29" s="15">
        <f t="shared" si="15"/>
        <v>51.726190476190482</v>
      </c>
      <c r="G29" s="3">
        <f t="shared" si="16"/>
        <v>4.1125643313296642E-3</v>
      </c>
      <c r="H29" s="3">
        <f t="shared" si="17"/>
        <v>0.1406461394697158</v>
      </c>
      <c r="I29" s="3">
        <f t="shared" si="0"/>
        <v>1.0876203190293326E-7</v>
      </c>
      <c r="J29" s="16">
        <f t="shared" si="1"/>
        <v>95.205767045801267</v>
      </c>
      <c r="K29" s="16">
        <f t="shared" si="2"/>
        <v>745.65156750271558</v>
      </c>
      <c r="L29" s="16">
        <f t="shared" si="3"/>
        <v>76.241920882080109</v>
      </c>
      <c r="M29" s="15">
        <f t="shared" si="4"/>
        <v>671.76756489200784</v>
      </c>
      <c r="N29" s="16">
        <f t="shared" si="5"/>
        <v>61.423309398140383</v>
      </c>
      <c r="O29" s="15">
        <f t="shared" si="6"/>
        <v>92.902755464687331</v>
      </c>
      <c r="P29" s="16">
        <f t="shared" si="7"/>
        <v>57.949909876917943</v>
      </c>
      <c r="Q29" s="15">
        <f t="shared" si="8"/>
        <v>2997.5280763715296</v>
      </c>
      <c r="R29" s="15">
        <f t="shared" si="9"/>
        <v>4507.8499642309398</v>
      </c>
      <c r="S29" s="15">
        <v>2063.8295374787663</v>
      </c>
      <c r="T29" s="17">
        <f t="shared" si="10"/>
        <v>7.6004746490023363E-6</v>
      </c>
      <c r="U29" s="3">
        <f t="shared" si="18"/>
        <v>1.3380959370049083E-8</v>
      </c>
      <c r="V29" s="18">
        <f t="shared" si="19"/>
        <v>1760.5425960871421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</row>
    <row r="30" spans="1:37" x14ac:dyDescent="0.25">
      <c r="A30" s="15">
        <v>0.88</v>
      </c>
      <c r="B30" s="15">
        <f t="shared" si="11"/>
        <v>4457.2000000000007</v>
      </c>
      <c r="C30" s="15">
        <f t="shared" si="12"/>
        <v>7.7440000000000007</v>
      </c>
      <c r="D30" s="15">
        <f t="shared" si="13"/>
        <v>8.7119999999999997</v>
      </c>
      <c r="E30" s="15">
        <f t="shared" si="14"/>
        <v>1.6500000000000001</v>
      </c>
      <c r="F30" s="15">
        <f t="shared" si="15"/>
        <v>51.726190476190482</v>
      </c>
      <c r="G30" s="3">
        <f t="shared" si="16"/>
        <v>4.4871768490890741E-3</v>
      </c>
      <c r="H30" s="3">
        <f t="shared" si="17"/>
        <v>0.14066943296747494</v>
      </c>
      <c r="I30" s="3">
        <f t="shared" si="0"/>
        <v>1.0878004482640178E-7</v>
      </c>
      <c r="J30" s="16">
        <f t="shared" si="1"/>
        <v>94.270657225068149</v>
      </c>
      <c r="K30" s="16">
        <f t="shared" si="2"/>
        <v>730.03196955092778</v>
      </c>
      <c r="L30" s="16">
        <f t="shared" si="3"/>
        <v>75.435979773743171</v>
      </c>
      <c r="M30" s="15">
        <f t="shared" si="4"/>
        <v>657.19825578885047</v>
      </c>
      <c r="N30" s="16">
        <f t="shared" si="5"/>
        <v>60.841211103305177</v>
      </c>
      <c r="O30" s="15">
        <f t="shared" si="6"/>
        <v>100.38799832045355</v>
      </c>
      <c r="P30" s="16">
        <f t="shared" si="7"/>
        <v>57.409635743417851</v>
      </c>
      <c r="Q30" s="15">
        <f t="shared" si="8"/>
        <v>2969.5817536327449</v>
      </c>
      <c r="R30" s="15">
        <f t="shared" si="9"/>
        <v>4457.1999772929767</v>
      </c>
      <c r="S30" s="15">
        <v>2048.545082450155</v>
      </c>
      <c r="T30" s="17">
        <f t="shared" si="10"/>
        <v>7.5963488103258276E-6</v>
      </c>
      <c r="U30" s="3">
        <f t="shared" si="18"/>
        <v>1.1381280481962577E-8</v>
      </c>
      <c r="V30" s="18">
        <f t="shared" si="19"/>
        <v>1498.2566975455152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x14ac:dyDescent="0.25">
      <c r="A31" s="15">
        <v>0.87</v>
      </c>
      <c r="B31" s="15">
        <f t="shared" si="11"/>
        <v>4406.5500000000011</v>
      </c>
      <c r="C31" s="15">
        <f t="shared" si="12"/>
        <v>7.6560000000000006</v>
      </c>
      <c r="D31" s="15">
        <f t="shared" si="13"/>
        <v>8.6130000000000013</v>
      </c>
      <c r="E31" s="15">
        <f t="shared" si="14"/>
        <v>1.7875000000000001</v>
      </c>
      <c r="F31" s="15">
        <f t="shared" si="15"/>
        <v>51.726190476190482</v>
      </c>
      <c r="G31" s="3">
        <f t="shared" si="16"/>
        <v>4.8619134723703519E-3</v>
      </c>
      <c r="H31" s="3">
        <f t="shared" si="17"/>
        <v>0.14069273418214573</v>
      </c>
      <c r="I31" s="3">
        <f t="shared" si="0"/>
        <v>1.087980637173785E-7</v>
      </c>
      <c r="J31" s="16">
        <f t="shared" si="1"/>
        <v>93.332264492796668</v>
      </c>
      <c r="K31" s="16">
        <f t="shared" si="2"/>
        <v>714.55181695685133</v>
      </c>
      <c r="L31" s="16">
        <f t="shared" si="3"/>
        <v>74.628501192961792</v>
      </c>
      <c r="M31" s="15">
        <f t="shared" si="4"/>
        <v>642.77528077498005</v>
      </c>
      <c r="N31" s="16">
        <f t="shared" si="5"/>
        <v>60.257229216831455</v>
      </c>
      <c r="O31" s="15">
        <f t="shared" si="6"/>
        <v>107.70979722508623</v>
      </c>
      <c r="P31" s="16">
        <f t="shared" si="7"/>
        <v>56.866996488681288</v>
      </c>
      <c r="Q31" s="15">
        <f t="shared" si="8"/>
        <v>2941.5130921823834</v>
      </c>
      <c r="R31" s="15">
        <f t="shared" si="9"/>
        <v>4406.5499871393013</v>
      </c>
      <c r="S31" s="15">
        <v>2033.1740505848079</v>
      </c>
      <c r="T31" s="17">
        <f t="shared" si="10"/>
        <v>7.5922216047986732E-6</v>
      </c>
      <c r="U31" s="3">
        <f t="shared" si="18"/>
        <v>9.6058734533524012E-9</v>
      </c>
      <c r="V31" s="18">
        <f t="shared" si="19"/>
        <v>1265.2256418965692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x14ac:dyDescent="0.25">
      <c r="A32" s="15">
        <v>0.86</v>
      </c>
      <c r="B32" s="15">
        <f t="shared" si="11"/>
        <v>4355.9000000000005</v>
      </c>
      <c r="C32" s="15">
        <f t="shared" si="12"/>
        <v>7.5680000000000005</v>
      </c>
      <c r="D32" s="15">
        <f t="shared" si="13"/>
        <v>8.5140000000000011</v>
      </c>
      <c r="E32" s="15">
        <f t="shared" si="14"/>
        <v>1.9250000000000005</v>
      </c>
      <c r="F32" s="15">
        <f t="shared" si="15"/>
        <v>51.726190476190482</v>
      </c>
      <c r="G32" s="3">
        <f t="shared" si="16"/>
        <v>5.2367742628561644E-3</v>
      </c>
      <c r="H32" s="3">
        <f t="shared" si="17"/>
        <v>0.14071604311756358</v>
      </c>
      <c r="I32" s="3">
        <f t="shared" si="0"/>
        <v>1.0881608857882935E-7</v>
      </c>
      <c r="J32" s="16">
        <f t="shared" si="1"/>
        <v>92.390557537150499</v>
      </c>
      <c r="K32" s="16">
        <f t="shared" si="2"/>
        <v>699.21173944115503</v>
      </c>
      <c r="L32" s="16">
        <f t="shared" si="3"/>
        <v>73.819479990249491</v>
      </c>
      <c r="M32" s="15">
        <f t="shared" si="4"/>
        <v>628.49905263698429</v>
      </c>
      <c r="N32" s="16">
        <f t="shared" si="5"/>
        <v>59.67134626811302</v>
      </c>
      <c r="O32" s="15">
        <f t="shared" si="6"/>
        <v>114.86734156611759</v>
      </c>
      <c r="P32" s="16">
        <f t="shared" si="7"/>
        <v>56.321987633333315</v>
      </c>
      <c r="Q32" s="15">
        <f t="shared" si="8"/>
        <v>2913.3218603194437</v>
      </c>
      <c r="R32" s="15">
        <f t="shared" si="9"/>
        <v>4355.8999939637006</v>
      </c>
      <c r="S32" s="15">
        <v>2017.7151961386696</v>
      </c>
      <c r="T32" s="17">
        <f t="shared" si="10"/>
        <v>7.5880930317415232E-6</v>
      </c>
      <c r="U32" s="3">
        <f t="shared" si="18"/>
        <v>8.0479995793504206E-9</v>
      </c>
      <c r="V32" s="18">
        <f t="shared" si="19"/>
        <v>1060.6089758896044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8" x14ac:dyDescent="0.25">
      <c r="A33" s="15">
        <v>0.85</v>
      </c>
      <c r="B33" s="15">
        <f t="shared" si="11"/>
        <v>4305.2500000000009</v>
      </c>
      <c r="C33" s="15">
        <f t="shared" si="12"/>
        <v>7.48</v>
      </c>
      <c r="D33" s="15">
        <f t="shared" si="13"/>
        <v>8.4150000000000009</v>
      </c>
      <c r="E33" s="15">
        <f t="shared" si="14"/>
        <v>2.0625000000000004</v>
      </c>
      <c r="F33" s="15">
        <f t="shared" si="15"/>
        <v>51.726190476190482</v>
      </c>
      <c r="G33" s="3">
        <f t="shared" si="16"/>
        <v>5.6117592822700563E-3</v>
      </c>
      <c r="H33" s="3">
        <f t="shared" si="17"/>
        <v>0.14073935977756649</v>
      </c>
      <c r="I33" s="3">
        <f t="shared" si="0"/>
        <v>1.0883411941372227E-7</v>
      </c>
      <c r="J33" s="16">
        <f t="shared" si="1"/>
        <v>91.445505366755057</v>
      </c>
      <c r="K33" s="16">
        <f t="shared" si="2"/>
        <v>684.01238014332785</v>
      </c>
      <c r="L33" s="16">
        <f t="shared" si="3"/>
        <v>73.008912155247629</v>
      </c>
      <c r="M33" s="15">
        <f t="shared" si="4"/>
        <v>614.36999578640882</v>
      </c>
      <c r="N33" s="16">
        <f t="shared" si="5"/>
        <v>59.083544242637281</v>
      </c>
      <c r="O33" s="15">
        <f t="shared" si="6"/>
        <v>121.85981000043942</v>
      </c>
      <c r="P33" s="16">
        <f t="shared" si="7"/>
        <v>55.774604423364885</v>
      </c>
      <c r="Q33" s="15">
        <f t="shared" si="8"/>
        <v>2885.007812137148</v>
      </c>
      <c r="R33" s="15">
        <f t="shared" si="9"/>
        <v>4305.2499980673238</v>
      </c>
      <c r="S33" s="15">
        <v>2002.167314370229</v>
      </c>
      <c r="T33" s="17">
        <f t="shared" si="10"/>
        <v>7.5839630904745776E-6</v>
      </c>
      <c r="U33" s="3">
        <f t="shared" si="18"/>
        <v>6.6951296284089239E-9</v>
      </c>
      <c r="V33" s="18">
        <f t="shared" si="19"/>
        <v>882.8009246007507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x14ac:dyDescent="0.25">
      <c r="A34" s="15">
        <v>0.84</v>
      </c>
      <c r="B34" s="15">
        <f t="shared" si="11"/>
        <v>4254.6000000000004</v>
      </c>
      <c r="C34" s="15">
        <f t="shared" si="12"/>
        <v>7.3920000000000003</v>
      </c>
      <c r="D34" s="15">
        <f t="shared" si="13"/>
        <v>8.3160000000000007</v>
      </c>
      <c r="E34" s="15">
        <f t="shared" si="14"/>
        <v>2.2000000000000006</v>
      </c>
      <c r="F34" s="15">
        <f t="shared" si="15"/>
        <v>51.726190476190482</v>
      </c>
      <c r="G34" s="3">
        <f t="shared" si="16"/>
        <v>5.986868592376497E-3</v>
      </c>
      <c r="H34" s="3">
        <f t="shared" si="17"/>
        <v>0.14076268416599497</v>
      </c>
      <c r="I34" s="3">
        <f t="shared" si="0"/>
        <v>1.0885215622502716E-7</v>
      </c>
      <c r="J34" s="16">
        <f t="shared" si="1"/>
        <v>90.4970773719146</v>
      </c>
      <c r="K34" s="16">
        <f t="shared" si="2"/>
        <v>668.9543959331927</v>
      </c>
      <c r="L34" s="16">
        <f t="shared" si="3"/>
        <v>72.196794856069459</v>
      </c>
      <c r="M34" s="15">
        <f t="shared" si="4"/>
        <v>600.38854602307367</v>
      </c>
      <c r="N34" s="16">
        <f t="shared" si="5"/>
        <v>58.493804568744885</v>
      </c>
      <c r="O34" s="15">
        <f t="shared" si="6"/>
        <v>128.68637005123878</v>
      </c>
      <c r="P34" s="16">
        <f t="shared" si="7"/>
        <v>55.22484183614317</v>
      </c>
      <c r="Q34" s="15">
        <f t="shared" si="8"/>
        <v>2856.5706878338347</v>
      </c>
      <c r="R34" s="15">
        <f t="shared" si="9"/>
        <v>4254.5999998413399</v>
      </c>
      <c r="S34" s="15">
        <v>1986.5292460127364</v>
      </c>
      <c r="T34" s="17">
        <f t="shared" si="10"/>
        <v>7.5798317803175852E-6</v>
      </c>
      <c r="U34" s="3">
        <f t="shared" si="18"/>
        <v>5.5313058168804947E-9</v>
      </c>
      <c r="V34" s="18">
        <f t="shared" si="19"/>
        <v>729.73991734797312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x14ac:dyDescent="0.25">
      <c r="A35" s="15">
        <v>0.83</v>
      </c>
      <c r="B35" s="15">
        <f t="shared" si="11"/>
        <v>4203.9500000000007</v>
      </c>
      <c r="C35" s="15">
        <f t="shared" si="12"/>
        <v>7.3040000000000003</v>
      </c>
      <c r="D35" s="15">
        <f t="shared" si="13"/>
        <v>8.2170000000000005</v>
      </c>
      <c r="E35" s="15">
        <f t="shared" si="14"/>
        <v>2.3375000000000008</v>
      </c>
      <c r="F35" s="15">
        <f t="shared" si="15"/>
        <v>51.726190476190482</v>
      </c>
      <c r="G35" s="3">
        <f t="shared" si="16"/>
        <v>6.3621022549808998E-3</v>
      </c>
      <c r="H35" s="3">
        <f t="shared" si="17"/>
        <v>0.14078601628669216</v>
      </c>
      <c r="I35" s="3">
        <f t="shared" si="0"/>
        <v>1.0887019901571589E-7</v>
      </c>
      <c r="J35" s="16">
        <f t="shared" si="1"/>
        <v>89.545243390018626</v>
      </c>
      <c r="K35" s="16">
        <f t="shared" si="2"/>
        <v>654.0384577206961</v>
      </c>
      <c r="L35" s="16">
        <f t="shared" si="3"/>
        <v>71.383126478202598</v>
      </c>
      <c r="M35" s="15">
        <f t="shared" si="4"/>
        <v>586.55515027139074</v>
      </c>
      <c r="N35" s="16">
        <f t="shared" si="5"/>
        <v>57.902108105253269</v>
      </c>
      <c r="O35" s="15">
        <f t="shared" si="6"/>
        <v>135.34617769602957</v>
      </c>
      <c r="P35" s="16">
        <f t="shared" si="7"/>
        <v>54.672694587077309</v>
      </c>
      <c r="Q35" s="15">
        <f t="shared" si="8"/>
        <v>2828.0102140577492</v>
      </c>
      <c r="R35" s="15">
        <f t="shared" si="9"/>
        <v>4203.9499997458661</v>
      </c>
      <c r="S35" s="15">
        <v>1970.7998819155946</v>
      </c>
      <c r="T35" s="17">
        <f t="shared" si="10"/>
        <v>7.5756991005898482E-6</v>
      </c>
      <c r="U35" s="3">
        <f t="shared" si="18"/>
        <v>4.5388204742663094E-9</v>
      </c>
      <c r="V35" s="18">
        <f t="shared" si="19"/>
        <v>599.12892711286725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x14ac:dyDescent="0.25">
      <c r="A36" s="15">
        <v>0.82</v>
      </c>
      <c r="B36" s="15">
        <f t="shared" si="11"/>
        <v>4153.3</v>
      </c>
      <c r="C36" s="15">
        <f t="shared" si="12"/>
        <v>7.2160000000000002</v>
      </c>
      <c r="D36" s="15">
        <f t="shared" si="13"/>
        <v>8.1180000000000003</v>
      </c>
      <c r="E36" s="15">
        <f t="shared" si="14"/>
        <v>2.4750000000000005</v>
      </c>
      <c r="F36" s="15">
        <f t="shared" si="15"/>
        <v>51.726190476190482</v>
      </c>
      <c r="G36" s="3">
        <f t="shared" si="16"/>
        <v>6.7374603319296667E-3</v>
      </c>
      <c r="H36" s="3">
        <f t="shared" si="17"/>
        <v>0.14080935614350359</v>
      </c>
      <c r="I36" s="3">
        <f t="shared" si="0"/>
        <v>1.0888824778876225E-7</v>
      </c>
      <c r="J36" s="16">
        <f t="shared" si="1"/>
        <v>88.589973775283099</v>
      </c>
      <c r="K36" s="16">
        <f t="shared" si="2"/>
        <v>639.26525076244286</v>
      </c>
      <c r="L36" s="16">
        <f t="shared" si="3"/>
        <v>70.56790666273767</v>
      </c>
      <c r="M36" s="15">
        <f t="shared" si="4"/>
        <v>572.8702662881044</v>
      </c>
      <c r="N36" s="16">
        <f t="shared" si="5"/>
        <v>57.308435130158365</v>
      </c>
      <c r="O36" s="15">
        <f t="shared" si="6"/>
        <v>141.838376947142</v>
      </c>
      <c r="P36" s="16">
        <f t="shared" si="7"/>
        <v>54.118157137028426</v>
      </c>
      <c r="Q36" s="15">
        <f t="shared" si="8"/>
        <v>2799.3261042903396</v>
      </c>
      <c r="R36" s="15">
        <f t="shared" si="9"/>
        <v>4153.2999982880283</v>
      </c>
      <c r="S36" s="15">
        <v>1954.9781678446086</v>
      </c>
      <c r="T36" s="17">
        <f t="shared" si="10"/>
        <v>7.5715650506102099E-6</v>
      </c>
      <c r="U36" s="3">
        <f t="shared" si="18"/>
        <v>3.6993995238533268E-9</v>
      </c>
      <c r="V36" s="18">
        <f t="shared" si="19"/>
        <v>488.59112998774066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x14ac:dyDescent="0.25">
      <c r="A37" s="15">
        <v>0.81</v>
      </c>
      <c r="B37" s="15">
        <f t="shared" si="11"/>
        <v>4102.6500000000015</v>
      </c>
      <c r="C37" s="15">
        <f t="shared" si="12"/>
        <v>7.128000000000001</v>
      </c>
      <c r="D37" s="15">
        <f t="shared" si="13"/>
        <v>8.0190000000000019</v>
      </c>
      <c r="E37" s="15">
        <f t="shared" si="14"/>
        <v>2.6124999999999994</v>
      </c>
      <c r="F37" s="15">
        <f t="shared" si="15"/>
        <v>51.726190476190482</v>
      </c>
      <c r="G37" s="3">
        <f t="shared" si="16"/>
        <v>7.1129428851102157E-3</v>
      </c>
      <c r="H37" s="3">
        <f t="shared" si="17"/>
        <v>0.14083270374027748</v>
      </c>
      <c r="I37" s="3">
        <f t="shared" si="0"/>
        <v>1.0890630254714208E-7</v>
      </c>
      <c r="J37" s="16">
        <f t="shared" si="1"/>
        <v>87.6312394729853</v>
      </c>
      <c r="K37" s="16">
        <f t="shared" si="2"/>
        <v>624.63547496343926</v>
      </c>
      <c r="L37" s="16">
        <f t="shared" si="3"/>
        <v>69.751136343678837</v>
      </c>
      <c r="M37" s="15">
        <f t="shared" si="4"/>
        <v>559.33436233996076</v>
      </c>
      <c r="N37" s="16">
        <f t="shared" si="5"/>
        <v>56.712765330673633</v>
      </c>
      <c r="O37" s="15">
        <f t="shared" si="6"/>
        <v>148.16209942638483</v>
      </c>
      <c r="P37" s="16">
        <f t="shared" si="7"/>
        <v>53.56122370056881</v>
      </c>
      <c r="Q37" s="15">
        <f t="shared" si="8"/>
        <v>2770.5180592734705</v>
      </c>
      <c r="R37" s="15">
        <f t="shared" si="9"/>
        <v>4102.6499960032552</v>
      </c>
      <c r="S37" s="15">
        <v>1939.0631094278133</v>
      </c>
      <c r="T37" s="17">
        <f t="shared" si="10"/>
        <v>7.5674296296970695E-6</v>
      </c>
      <c r="U37" s="3">
        <f t="shared" si="18"/>
        <v>2.9950224711034266E-9</v>
      </c>
      <c r="V37" s="18">
        <f t="shared" si="19"/>
        <v>395.77804058460993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x14ac:dyDescent="0.25">
      <c r="A38" s="15">
        <v>0.8</v>
      </c>
      <c r="B38" s="15">
        <f t="shared" si="11"/>
        <v>4052.0000000000009</v>
      </c>
      <c r="C38" s="15">
        <f t="shared" si="12"/>
        <v>7.0400000000000009</v>
      </c>
      <c r="D38" s="15">
        <f t="shared" si="13"/>
        <v>7.9200000000000008</v>
      </c>
      <c r="E38" s="15">
        <f t="shared" si="14"/>
        <v>2.7499999999999996</v>
      </c>
      <c r="F38" s="15">
        <f t="shared" si="15"/>
        <v>51.726190476190482</v>
      </c>
      <c r="G38" s="3">
        <f t="shared" si="16"/>
        <v>7.4885499764510291E-3</v>
      </c>
      <c r="H38" s="3">
        <f t="shared" si="17"/>
        <v>0.14085605908086463</v>
      </c>
      <c r="I38" s="3">
        <f t="shared" si="0"/>
        <v>1.0892436329383316E-7</v>
      </c>
      <c r="J38" s="16">
        <f t="shared" si="1"/>
        <v>86.669012097916124</v>
      </c>
      <c r="K38" s="16">
        <f t="shared" si="2"/>
        <v>610.14984516932964</v>
      </c>
      <c r="L38" s="16">
        <f t="shared" si="3"/>
        <v>68.932817783719273</v>
      </c>
      <c r="M38" s="15">
        <f t="shared" si="4"/>
        <v>545.94791684705672</v>
      </c>
      <c r="N38" s="16">
        <f t="shared" si="5"/>
        <v>56.115077794630125</v>
      </c>
      <c r="O38" s="15">
        <f t="shared" si="6"/>
        <v>154.3164639352328</v>
      </c>
      <c r="P38" s="16">
        <f t="shared" si="7"/>
        <v>53.001888254973949</v>
      </c>
      <c r="Q38" s="15">
        <f t="shared" si="8"/>
        <v>2741.5857674745457</v>
      </c>
      <c r="R38" s="15">
        <f t="shared" si="9"/>
        <v>4051.999993426165</v>
      </c>
      <c r="S38" s="15">
        <v>1923.0537772233642</v>
      </c>
      <c r="T38" s="17">
        <f t="shared" si="10"/>
        <v>7.5632928371683709E-6</v>
      </c>
      <c r="U38" s="3">
        <f t="shared" si="18"/>
        <v>2.4084735640052104E-9</v>
      </c>
      <c r="V38" s="18">
        <f t="shared" si="19"/>
        <v>318.4424583124989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x14ac:dyDescent="0.25">
      <c r="A39" s="15">
        <v>0.79</v>
      </c>
      <c r="B39" s="15">
        <f t="shared" si="11"/>
        <v>4001.3500000000008</v>
      </c>
      <c r="C39" s="15">
        <f t="shared" si="12"/>
        <v>6.9520000000000008</v>
      </c>
      <c r="D39" s="15">
        <f t="shared" si="13"/>
        <v>7.8210000000000006</v>
      </c>
      <c r="E39" s="15">
        <f t="shared" si="14"/>
        <v>2.8874999999999997</v>
      </c>
      <c r="F39" s="15">
        <f t="shared" si="15"/>
        <v>51.726190476190482</v>
      </c>
      <c r="G39" s="3">
        <f t="shared" si="16"/>
        <v>7.8642816679216614E-3</v>
      </c>
      <c r="H39" s="3">
        <f t="shared" si="17"/>
        <v>0.1408794221691182</v>
      </c>
      <c r="I39" s="3">
        <f t="shared" si="0"/>
        <v>1.0894243003181521E-7</v>
      </c>
      <c r="J39" s="16">
        <f t="shared" si="1"/>
        <v>85.703264017485282</v>
      </c>
      <c r="K39" s="16">
        <f t="shared" si="2"/>
        <v>595.80909144955774</v>
      </c>
      <c r="L39" s="16">
        <f t="shared" si="3"/>
        <v>68.112954608466424</v>
      </c>
      <c r="M39" s="15">
        <f t="shared" si="4"/>
        <v>532.711417992816</v>
      </c>
      <c r="N39" s="16">
        <f t="shared" si="5"/>
        <v>55.515351003739092</v>
      </c>
      <c r="O39" s="15">
        <f t="shared" si="6"/>
        <v>160.3005760232966</v>
      </c>
      <c r="P39" s="16">
        <f t="shared" si="7"/>
        <v>52.440144550258353</v>
      </c>
      <c r="Q39" s="15">
        <f t="shared" si="8"/>
        <v>2712.5289056056258</v>
      </c>
      <c r="R39" s="15">
        <f t="shared" si="9"/>
        <v>4001.3499910712962</v>
      </c>
      <c r="S39" s="15">
        <v>1906.9493118940725</v>
      </c>
      <c r="T39" s="17">
        <f t="shared" si="10"/>
        <v>7.5591546723416002E-6</v>
      </c>
      <c r="U39" s="3">
        <f t="shared" si="18"/>
        <v>1.9236936411828245E-9</v>
      </c>
      <c r="V39" s="18">
        <f t="shared" si="19"/>
        <v>254.48528632725035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x14ac:dyDescent="0.25">
      <c r="A40" s="15">
        <v>0.78</v>
      </c>
      <c r="B40" s="15">
        <f t="shared" si="11"/>
        <v>3950.7000000000007</v>
      </c>
      <c r="C40" s="15">
        <f t="shared" si="12"/>
        <v>6.8640000000000008</v>
      </c>
      <c r="D40" s="15">
        <f t="shared" si="13"/>
        <v>7.7220000000000013</v>
      </c>
      <c r="E40" s="15">
        <f t="shared" si="14"/>
        <v>3.0249999999999999</v>
      </c>
      <c r="F40" s="15">
        <f t="shared" si="15"/>
        <v>51.726190476190482</v>
      </c>
      <c r="G40" s="3">
        <f t="shared" si="16"/>
        <v>8.2401380215327939E-3</v>
      </c>
      <c r="H40" s="3">
        <f t="shared" si="17"/>
        <v>0.14090279300889411</v>
      </c>
      <c r="I40" s="3">
        <f t="shared" si="0"/>
        <v>1.0896050276406999E-7</v>
      </c>
      <c r="J40" s="16">
        <f t="shared" si="1"/>
        <v>84.73396843914108</v>
      </c>
      <c r="K40" s="16">
        <f t="shared" si="2"/>
        <v>581.61395936626445</v>
      </c>
      <c r="L40" s="16">
        <f t="shared" si="3"/>
        <v>67.291551838444548</v>
      </c>
      <c r="M40" s="15">
        <f t="shared" si="4"/>
        <v>519.62536329646889</v>
      </c>
      <c r="N40" s="16">
        <f t="shared" si="5"/>
        <v>54.913562828784329</v>
      </c>
      <c r="O40" s="15">
        <f t="shared" si="6"/>
        <v>166.11352755707259</v>
      </c>
      <c r="P40" s="16">
        <f t="shared" si="7"/>
        <v>51.875986120144653</v>
      </c>
      <c r="Q40" s="15">
        <f t="shared" si="8"/>
        <v>2683.3471391908161</v>
      </c>
      <c r="R40" s="15">
        <f t="shared" si="9"/>
        <v>3950.699989410622</v>
      </c>
      <c r="S40" s="15">
        <v>1890.7489294567533</v>
      </c>
      <c r="T40" s="17">
        <f t="shared" si="10"/>
        <v>7.5550151345338007E-6</v>
      </c>
      <c r="U40" s="3">
        <f t="shared" si="18"/>
        <v>1.52598457630856E-9</v>
      </c>
      <c r="V40" s="18">
        <f t="shared" si="19"/>
        <v>201.98299396295309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x14ac:dyDescent="0.25">
      <c r="A41" s="15">
        <v>0.77</v>
      </c>
      <c r="B41" s="15">
        <f t="shared" si="11"/>
        <v>3900.0500000000006</v>
      </c>
      <c r="C41" s="15">
        <f t="shared" si="12"/>
        <v>6.7760000000000007</v>
      </c>
      <c r="D41" s="15">
        <f t="shared" si="13"/>
        <v>7.6230000000000002</v>
      </c>
      <c r="E41" s="15">
        <f t="shared" si="14"/>
        <v>3.1625000000000001</v>
      </c>
      <c r="F41" s="15">
        <f t="shared" si="15"/>
        <v>51.726190476190482</v>
      </c>
      <c r="G41" s="3">
        <f t="shared" si="16"/>
        <v>8.6161190993362651E-3</v>
      </c>
      <c r="H41" s="3">
        <f t="shared" si="17"/>
        <v>0.14092617160405072</v>
      </c>
      <c r="I41" s="3">
        <f t="shared" si="0"/>
        <v>1.089785814935812E-7</v>
      </c>
      <c r="J41" s="16">
        <f t="shared" si="1"/>
        <v>83.761099502131302</v>
      </c>
      <c r="K41" s="16">
        <f t="shared" si="2"/>
        <v>567.56521022644176</v>
      </c>
      <c r="L41" s="16">
        <f t="shared" si="3"/>
        <v>66.468615918514601</v>
      </c>
      <c r="M41" s="15">
        <f t="shared" si="4"/>
        <v>506.69025914683681</v>
      </c>
      <c r="N41" s="16">
        <f t="shared" si="5"/>
        <v>54.309690527074224</v>
      </c>
      <c r="O41" s="15">
        <f t="shared" si="6"/>
        <v>171.75439629187224</v>
      </c>
      <c r="P41" s="16">
        <f t="shared" si="7"/>
        <v>51.309406294092057</v>
      </c>
      <c r="Q41" s="15">
        <f t="shared" si="8"/>
        <v>2654.0401231884525</v>
      </c>
      <c r="R41" s="15">
        <f t="shared" si="9"/>
        <v>3900.0499888536033</v>
      </c>
      <c r="S41" s="15">
        <v>1874.4519265764372</v>
      </c>
      <c r="T41" s="17">
        <f t="shared" si="10"/>
        <v>7.5508742230615541E-6</v>
      </c>
      <c r="U41" s="3">
        <f t="shared" si="18"/>
        <v>1.2021055703398612E-9</v>
      </c>
      <c r="V41" s="18">
        <f t="shared" si="19"/>
        <v>159.20084679313584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x14ac:dyDescent="0.25">
      <c r="A42" s="15">
        <v>0.76</v>
      </c>
      <c r="B42" s="15">
        <f t="shared" si="11"/>
        <v>3849.4000000000005</v>
      </c>
      <c r="C42" s="15">
        <f t="shared" si="12"/>
        <v>6.6880000000000006</v>
      </c>
      <c r="D42" s="15">
        <f t="shared" si="13"/>
        <v>7.524</v>
      </c>
      <c r="E42" s="15">
        <f t="shared" si="14"/>
        <v>3.3000000000000003</v>
      </c>
      <c r="F42" s="15">
        <f t="shared" si="15"/>
        <v>51.726190476190482</v>
      </c>
      <c r="G42" s="3">
        <f t="shared" si="16"/>
        <v>8.9922249634251019E-3</v>
      </c>
      <c r="H42" s="3">
        <f t="shared" si="17"/>
        <v>0.14094955795844902</v>
      </c>
      <c r="I42" s="3">
        <f t="shared" si="0"/>
        <v>1.0899666622333454E-7</v>
      </c>
      <c r="J42" s="16">
        <f t="shared" si="1"/>
        <v>82.78463237344522</v>
      </c>
      <c r="K42" s="16">
        <f t="shared" si="2"/>
        <v>553.66362131360165</v>
      </c>
      <c r="L42" s="16">
        <f t="shared" si="3"/>
        <v>65.644154744215115</v>
      </c>
      <c r="M42" s="15">
        <f t="shared" si="4"/>
        <v>493.90662029547451</v>
      </c>
      <c r="N42" s="16">
        <f t="shared" si="5"/>
        <v>53.703710742421954</v>
      </c>
      <c r="O42" s="15">
        <f t="shared" si="6"/>
        <v>177.22224544999247</v>
      </c>
      <c r="P42" s="16">
        <f t="shared" si="7"/>
        <v>50.740398210436609</v>
      </c>
      <c r="Q42" s="15">
        <f t="shared" si="8"/>
        <v>2624.6075026707986</v>
      </c>
      <c r="R42" s="15">
        <f t="shared" si="9"/>
        <v>3849.3999897298672</v>
      </c>
      <c r="S42" s="15">
        <v>1858.0576858683439</v>
      </c>
      <c r="T42" s="17">
        <f t="shared" si="10"/>
        <v>7.5467319372409947E-6</v>
      </c>
      <c r="U42" s="3">
        <f t="shared" si="18"/>
        <v>9.4029123095424441E-10</v>
      </c>
      <c r="V42" s="18">
        <f t="shared" si="19"/>
        <v>124.59581694086314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x14ac:dyDescent="0.25">
      <c r="A43" s="15">
        <v>0.75</v>
      </c>
      <c r="B43" s="15">
        <f t="shared" si="11"/>
        <v>3798.7500000000009</v>
      </c>
      <c r="C43" s="15">
        <f t="shared" si="12"/>
        <v>6.6000000000000005</v>
      </c>
      <c r="D43" s="15">
        <f t="shared" si="13"/>
        <v>7.4250000000000007</v>
      </c>
      <c r="E43" s="15">
        <f t="shared" si="14"/>
        <v>3.4375000000000004</v>
      </c>
      <c r="F43" s="15">
        <f t="shared" si="15"/>
        <v>51.726190476190482</v>
      </c>
      <c r="G43" s="3">
        <f t="shared" si="16"/>
        <v>9.3684556759335517E-3</v>
      </c>
      <c r="H43" s="3">
        <f t="shared" si="17"/>
        <v>0.14097295207595251</v>
      </c>
      <c r="I43" s="3">
        <f t="shared" si="0"/>
        <v>1.0901475695631767E-7</v>
      </c>
      <c r="J43" s="16">
        <f t="shared" si="1"/>
        <v>81.804543347736427</v>
      </c>
      <c r="K43" s="16">
        <f t="shared" si="2"/>
        <v>539.9099860950605</v>
      </c>
      <c r="L43" s="16">
        <f t="shared" si="3"/>
        <v>64.818177684502359</v>
      </c>
      <c r="M43" s="15">
        <f t="shared" si="4"/>
        <v>481.27496930743007</v>
      </c>
      <c r="N43" s="16">
        <f t="shared" si="5"/>
        <v>53.095599507937813</v>
      </c>
      <c r="O43" s="15">
        <f t="shared" si="6"/>
        <v>182.51612330853627</v>
      </c>
      <c r="P43" s="16">
        <f t="shared" si="7"/>
        <v>50.168954830695235</v>
      </c>
      <c r="Q43" s="15">
        <f t="shared" si="8"/>
        <v>2595.0489135639382</v>
      </c>
      <c r="R43" s="15">
        <f t="shared" si="9"/>
        <v>3798.7499922749648</v>
      </c>
      <c r="S43" s="15">
        <v>1841.5656811653755</v>
      </c>
      <c r="T43" s="17">
        <f t="shared" si="10"/>
        <v>7.5425882763877969E-6</v>
      </c>
      <c r="U43" s="3">
        <f t="shared" si="18"/>
        <v>7.3021439045415175E-10</v>
      </c>
      <c r="V43" s="18">
        <f t="shared" si="19"/>
        <v>96.812176894250015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x14ac:dyDescent="0.25">
      <c r="A44" s="15">
        <v>0.74</v>
      </c>
      <c r="B44" s="15">
        <f t="shared" si="11"/>
        <v>3748.1000000000008</v>
      </c>
      <c r="C44" s="15">
        <f t="shared" si="12"/>
        <v>6.5120000000000005</v>
      </c>
      <c r="D44" s="15">
        <f t="shared" si="13"/>
        <v>7.3260000000000005</v>
      </c>
      <c r="E44" s="15">
        <f t="shared" si="14"/>
        <v>3.5750000000000002</v>
      </c>
      <c r="F44" s="15">
        <f t="shared" si="15"/>
        <v>51.726190476190482</v>
      </c>
      <c r="G44" s="3">
        <f t="shared" si="16"/>
        <v>9.7448112990371222E-3</v>
      </c>
      <c r="H44" s="3">
        <f t="shared" si="17"/>
        <v>0.14099635396042723</v>
      </c>
      <c r="I44" s="3">
        <f t="shared" si="0"/>
        <v>1.0903285369552024E-7</v>
      </c>
      <c r="J44" s="16">
        <f t="shared" si="1"/>
        <v>80.820809950880701</v>
      </c>
      <c r="K44" s="16">
        <f t="shared" si="2"/>
        <v>526.30511440013515</v>
      </c>
      <c r="L44" s="16">
        <f t="shared" si="3"/>
        <v>63.990695600279416</v>
      </c>
      <c r="M44" s="15">
        <f t="shared" si="4"/>
        <v>468.79583596764701</v>
      </c>
      <c r="N44" s="16">
        <f t="shared" si="5"/>
        <v>52.485332251875974</v>
      </c>
      <c r="O44" s="15">
        <f t="shared" si="6"/>
        <v>187.63506280045661</v>
      </c>
      <c r="P44" s="16">
        <f t="shared" si="7"/>
        <v>49.595068955041185</v>
      </c>
      <c r="Q44" s="15">
        <f t="shared" si="8"/>
        <v>2565.3639834482615</v>
      </c>
      <c r="R44" s="15">
        <f t="shared" si="9"/>
        <v>3748.0999966165</v>
      </c>
      <c r="S44" s="15">
        <v>1824.9754827018992</v>
      </c>
      <c r="T44" s="17">
        <f t="shared" si="10"/>
        <v>7.5384432398171822E-6</v>
      </c>
      <c r="U44" s="3">
        <f t="shared" si="18"/>
        <v>5.6291128064997101E-10</v>
      </c>
      <c r="V44" s="18">
        <f t="shared" si="19"/>
        <v>74.672085832886424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x14ac:dyDescent="0.25">
      <c r="A45" s="15">
        <v>0.73</v>
      </c>
      <c r="B45" s="15">
        <f t="shared" si="11"/>
        <v>3697.4500000000007</v>
      </c>
      <c r="C45" s="15">
        <f t="shared" si="12"/>
        <v>6.4240000000000004</v>
      </c>
      <c r="D45" s="15">
        <f t="shared" si="13"/>
        <v>7.2270000000000012</v>
      </c>
      <c r="E45" s="15">
        <f t="shared" si="14"/>
        <v>3.7125000000000004</v>
      </c>
      <c r="F45" s="15">
        <f t="shared" si="15"/>
        <v>51.726190476190482</v>
      </c>
      <c r="G45" s="3">
        <f t="shared" si="16"/>
        <v>1.0121291894952618E-2</v>
      </c>
      <c r="H45" s="3">
        <f t="shared" si="17"/>
        <v>0.14101976361574195</v>
      </c>
      <c r="I45" s="3">
        <f t="shared" si="0"/>
        <v>1.0905095644393391E-7</v>
      </c>
      <c r="J45" s="16">
        <f t="shared" si="1"/>
        <v>79.83341103671242</v>
      </c>
      <c r="K45" s="16">
        <f t="shared" si="2"/>
        <v>512.84983249984066</v>
      </c>
      <c r="L45" s="16">
        <f t="shared" si="3"/>
        <v>63.161720849658892</v>
      </c>
      <c r="M45" s="15">
        <f t="shared" si="4"/>
        <v>456.4697565804849</v>
      </c>
      <c r="N45" s="16">
        <f t="shared" si="5"/>
        <v>51.872883800560381</v>
      </c>
      <c r="O45" s="15">
        <f t="shared" si="6"/>
        <v>192.57808110958044</v>
      </c>
      <c r="P45" s="16">
        <f t="shared" si="7"/>
        <v>49.018733233084951</v>
      </c>
      <c r="Q45" s="15">
        <f t="shared" si="8"/>
        <v>2535.5523321161209</v>
      </c>
      <c r="R45" s="15">
        <f t="shared" si="9"/>
        <v>3697.4500023060268</v>
      </c>
      <c r="S45" s="15">
        <v>1808.2867619890737</v>
      </c>
      <c r="T45" s="17">
        <f t="shared" si="10"/>
        <v>7.5342968268439245E-6</v>
      </c>
      <c r="U45" s="3">
        <f t="shared" si="18"/>
        <v>4.3068255616103217E-10</v>
      </c>
      <c r="V45" s="18">
        <f t="shared" si="19"/>
        <v>57.162939828247076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x14ac:dyDescent="0.25">
      <c r="A46" s="15">
        <v>0.72</v>
      </c>
      <c r="B46" s="15">
        <f t="shared" si="11"/>
        <v>3646.8000000000006</v>
      </c>
      <c r="C46" s="15">
        <f t="shared" si="12"/>
        <v>6.3360000000000003</v>
      </c>
      <c r="D46" s="15">
        <f t="shared" si="13"/>
        <v>7.1280000000000001</v>
      </c>
      <c r="E46" s="15">
        <f t="shared" si="14"/>
        <v>3.850000000000001</v>
      </c>
      <c r="F46" s="15">
        <f t="shared" si="15"/>
        <v>51.726190476190482</v>
      </c>
      <c r="G46" s="3">
        <f t="shared" si="16"/>
        <v>1.0497897525938162E-2</v>
      </c>
      <c r="H46" s="3">
        <f t="shared" si="17"/>
        <v>0.1410431810457678</v>
      </c>
      <c r="I46" s="3">
        <f t="shared" si="0"/>
        <v>1.090690652045523E-7</v>
      </c>
      <c r="J46" s="16">
        <f t="shared" si="1"/>
        <v>78.84232684283495</v>
      </c>
      <c r="K46" s="16">
        <f t="shared" si="2"/>
        <v>499.54498287620225</v>
      </c>
      <c r="L46" s="16">
        <f t="shared" si="3"/>
        <v>62.331267251281169</v>
      </c>
      <c r="M46" s="15">
        <f t="shared" si="4"/>
        <v>444.29727296713219</v>
      </c>
      <c r="N46" s="16">
        <f t="shared" si="5"/>
        <v>51.258228357794415</v>
      </c>
      <c r="O46" s="15">
        <f t="shared" si="6"/>
        <v>197.34417917750855</v>
      </c>
      <c r="P46" s="16">
        <f t="shared" si="7"/>
        <v>48.439940150296152</v>
      </c>
      <c r="Q46" s="15">
        <f t="shared" si="8"/>
        <v>2505.6135708694856</v>
      </c>
      <c r="R46" s="15">
        <f t="shared" si="9"/>
        <v>3646.8000058903285</v>
      </c>
      <c r="S46" s="15">
        <v>1791.4992957482839</v>
      </c>
      <c r="T46" s="17">
        <f t="shared" si="10"/>
        <v>7.5301490367823295E-6</v>
      </c>
      <c r="U46" s="3">
        <f t="shared" si="18"/>
        <v>3.2698043087079484E-10</v>
      </c>
      <c r="V46" s="18">
        <f t="shared" si="19"/>
        <v>43.422836556567709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</row>
    <row r="47" spans="1:38" x14ac:dyDescent="0.25">
      <c r="A47" s="15">
        <v>0.71</v>
      </c>
      <c r="B47" s="15">
        <f t="shared" si="11"/>
        <v>3596.1500000000005</v>
      </c>
      <c r="C47" s="15">
        <f t="shared" si="12"/>
        <v>6.2480000000000002</v>
      </c>
      <c r="D47" s="15">
        <f t="shared" si="13"/>
        <v>7.0289999999999999</v>
      </c>
      <c r="E47" s="15">
        <f t="shared" si="14"/>
        <v>3.9875000000000007</v>
      </c>
      <c r="F47" s="15">
        <f t="shared" si="15"/>
        <v>51.726190476190482</v>
      </c>
      <c r="G47" s="3">
        <f t="shared" si="16"/>
        <v>1.087462825429324E-2</v>
      </c>
      <c r="H47" s="3">
        <f t="shared" si="17"/>
        <v>0.14106660625437861</v>
      </c>
      <c r="I47" s="3">
        <f t="shared" si="0"/>
        <v>1.0908717998037102E-7</v>
      </c>
      <c r="J47" s="16">
        <f t="shared" si="1"/>
        <v>77.847539244817355</v>
      </c>
      <c r="K47" s="16">
        <f t="shared" si="2"/>
        <v>486.39142520161886</v>
      </c>
      <c r="L47" s="16">
        <f t="shared" si="3"/>
        <v>61.499350205946882</v>
      </c>
      <c r="M47" s="15">
        <f t="shared" si="4"/>
        <v>432.27893259760066</v>
      </c>
      <c r="N47" s="16">
        <f t="shared" si="5"/>
        <v>50.641339609764422</v>
      </c>
      <c r="O47" s="15">
        <f t="shared" si="6"/>
        <v>201.93234169393568</v>
      </c>
      <c r="P47" s="16">
        <f t="shared" si="7"/>
        <v>47.858682130152069</v>
      </c>
      <c r="Q47" s="15">
        <f t="shared" si="8"/>
        <v>2475.5473078036994</v>
      </c>
      <c r="R47" s="15">
        <f t="shared" si="9"/>
        <v>3596.1500072968547</v>
      </c>
      <c r="S47" s="15">
        <v>1774.6129729014835</v>
      </c>
      <c r="T47" s="17">
        <f t="shared" si="10"/>
        <v>7.5259998689462599E-6</v>
      </c>
      <c r="U47" s="3">
        <f t="shared" si="18"/>
        <v>2.4628967393707858E-10</v>
      </c>
      <c r="V47" s="18">
        <f t="shared" si="19"/>
        <v>32.725176484963505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</row>
    <row r="48" spans="1:38" x14ac:dyDescent="0.25">
      <c r="A48" s="15">
        <v>0.7</v>
      </c>
      <c r="B48" s="15">
        <f t="shared" si="11"/>
        <v>3545.5000000000005</v>
      </c>
      <c r="C48" s="15">
        <f t="shared" si="12"/>
        <v>6.16</v>
      </c>
      <c r="D48" s="15">
        <f t="shared" si="13"/>
        <v>6.9300000000000006</v>
      </c>
      <c r="E48" s="15">
        <f t="shared" si="14"/>
        <v>4.1250000000000009</v>
      </c>
      <c r="F48" s="15">
        <f t="shared" si="15"/>
        <v>51.726190476190482</v>
      </c>
      <c r="G48" s="3">
        <f t="shared" si="16"/>
        <v>1.1251484142358735E-2</v>
      </c>
      <c r="H48" s="3">
        <f t="shared" si="17"/>
        <v>0.1410900392454508</v>
      </c>
      <c r="I48" s="3">
        <f t="shared" si="0"/>
        <v>1.091053007743877E-7</v>
      </c>
      <c r="J48" s="16">
        <f t="shared" si="1"/>
        <v>76.849031811610487</v>
      </c>
      <c r="K48" s="16">
        <f t="shared" si="2"/>
        <v>473.39003595952062</v>
      </c>
      <c r="L48" s="16">
        <f t="shared" si="3"/>
        <v>60.665986643011401</v>
      </c>
      <c r="M48" s="15">
        <f t="shared" si="4"/>
        <v>420.41528743606904</v>
      </c>
      <c r="N48" s="16">
        <f t="shared" si="5"/>
        <v>50.022190709740421</v>
      </c>
      <c r="O48" s="15">
        <f t="shared" si="6"/>
        <v>206.34153667767927</v>
      </c>
      <c r="P48" s="16">
        <f t="shared" si="7"/>
        <v>47.274951520535758</v>
      </c>
      <c r="Q48" s="15">
        <f t="shared" si="8"/>
        <v>2445.3531471039037</v>
      </c>
      <c r="R48" s="15">
        <f t="shared" si="9"/>
        <v>3545.5000071771728</v>
      </c>
      <c r="S48" s="15">
        <v>1757.6277978436042</v>
      </c>
      <c r="T48" s="17">
        <f t="shared" si="10"/>
        <v>7.5218493226491158E-6</v>
      </c>
      <c r="U48" s="3">
        <f t="shared" si="18"/>
        <v>1.8400812102947342E-10</v>
      </c>
      <c r="V48" s="18">
        <f t="shared" si="19"/>
        <v>24.463149039080683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</row>
    <row r="49" spans="1:38" x14ac:dyDescent="0.25">
      <c r="A49" s="15">
        <v>0.69</v>
      </c>
      <c r="B49" s="15">
        <f t="shared" si="11"/>
        <v>3494.8500000000004</v>
      </c>
      <c r="C49" s="15">
        <f t="shared" si="12"/>
        <v>6.0720000000000001</v>
      </c>
      <c r="D49" s="15">
        <f t="shared" si="13"/>
        <v>6.8309999999999995</v>
      </c>
      <c r="E49" s="15">
        <f t="shared" si="14"/>
        <v>4.2625000000000011</v>
      </c>
      <c r="F49" s="15">
        <f t="shared" si="15"/>
        <v>51.726190476190482</v>
      </c>
      <c r="G49" s="3">
        <f t="shared" si="16"/>
        <v>1.1628465252516958E-2</v>
      </c>
      <c r="H49" s="3">
        <f t="shared" si="17"/>
        <v>0.14111348002286322</v>
      </c>
      <c r="I49" s="3">
        <f t="shared" si="0"/>
        <v>1.0912342758960192E-7</v>
      </c>
      <c r="J49" s="16">
        <f t="shared" si="1"/>
        <v>75.846789903135573</v>
      </c>
      <c r="K49" s="16">
        <f t="shared" si="2"/>
        <v>460.5417082918392</v>
      </c>
      <c r="L49" s="16">
        <f t="shared" si="3"/>
        <v>59.831194994303353</v>
      </c>
      <c r="M49" s="15">
        <f t="shared" si="4"/>
        <v>408.70689300608615</v>
      </c>
      <c r="N49" s="16">
        <f t="shared" si="5"/>
        <v>49.400754292728891</v>
      </c>
      <c r="O49" s="15">
        <f t="shared" si="6"/>
        <v>210.57071517275696</v>
      </c>
      <c r="P49" s="16">
        <f t="shared" si="7"/>
        <v>46.688740605308602</v>
      </c>
      <c r="Q49" s="15">
        <f t="shared" si="8"/>
        <v>2415.0306896436418</v>
      </c>
      <c r="R49" s="15">
        <f t="shared" si="9"/>
        <v>3494.8500061143241</v>
      </c>
      <c r="S49" s="15">
        <v>1740.5438939926078</v>
      </c>
      <c r="T49" s="17">
        <f t="shared" si="10"/>
        <v>7.5176973972038408E-6</v>
      </c>
      <c r="U49" s="3">
        <f t="shared" si="18"/>
        <v>1.3633085366936983E-10</v>
      </c>
      <c r="V49" s="18">
        <f t="shared" si="19"/>
        <v>18.134655661995286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</row>
    <row r="50" spans="1:38" x14ac:dyDescent="0.25">
      <c r="A50" s="15">
        <v>0.68</v>
      </c>
      <c r="B50" s="15">
        <f t="shared" si="11"/>
        <v>3444.2000000000007</v>
      </c>
      <c r="C50" s="15">
        <f t="shared" si="12"/>
        <v>5.9840000000000009</v>
      </c>
      <c r="D50" s="15">
        <f t="shared" si="13"/>
        <v>6.7320000000000011</v>
      </c>
      <c r="E50" s="15">
        <f t="shared" si="14"/>
        <v>4.3999999999999995</v>
      </c>
      <c r="F50" s="15">
        <f t="shared" si="15"/>
        <v>51.726190476190482</v>
      </c>
      <c r="G50" s="3">
        <f t="shared" si="16"/>
        <v>1.200557164719168E-2</v>
      </c>
      <c r="H50" s="3">
        <f t="shared" si="17"/>
        <v>0.14113692859049745</v>
      </c>
      <c r="I50" s="3">
        <f t="shared" si="0"/>
        <v>1.0914156042901527E-7</v>
      </c>
      <c r="J50" s="16">
        <f t="shared" si="1"/>
        <v>74.840800785114553</v>
      </c>
      <c r="K50" s="16">
        <f t="shared" si="2"/>
        <v>447.84735189812557</v>
      </c>
      <c r="L50" s="16">
        <f t="shared" si="3"/>
        <v>58.994995174428773</v>
      </c>
      <c r="M50" s="15">
        <f t="shared" si="4"/>
        <v>397.15430751425458</v>
      </c>
      <c r="N50" s="16">
        <f t="shared" si="5"/>
        <v>48.777002505311692</v>
      </c>
      <c r="O50" s="15">
        <f t="shared" si="6"/>
        <v>214.61881102337142</v>
      </c>
      <c r="P50" s="16">
        <f t="shared" si="7"/>
        <v>46.100041626976804</v>
      </c>
      <c r="Q50" s="15">
        <f t="shared" si="8"/>
        <v>2384.5795341573121</v>
      </c>
      <c r="R50" s="15">
        <f t="shared" si="9"/>
        <v>3444.2000045930636</v>
      </c>
      <c r="S50" s="15">
        <v>1723.3615071327515</v>
      </c>
      <c r="T50" s="17">
        <f t="shared" si="10"/>
        <v>7.513544091922923E-6</v>
      </c>
      <c r="U50" s="3">
        <f t="shared" si="18"/>
        <v>1.0014087869167225E-10</v>
      </c>
      <c r="V50" s="18">
        <f t="shared" si="19"/>
        <v>13.328048317347857</v>
      </c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</row>
    <row r="51" spans="1:38" x14ac:dyDescent="0.25">
      <c r="A51" s="15">
        <v>0.67</v>
      </c>
      <c r="B51" s="15">
        <f t="shared" si="11"/>
        <v>3393.5500000000006</v>
      </c>
      <c r="C51" s="15">
        <f t="shared" si="12"/>
        <v>5.8960000000000008</v>
      </c>
      <c r="D51" s="15">
        <f t="shared" si="13"/>
        <v>6.6330000000000009</v>
      </c>
      <c r="E51" s="15">
        <f t="shared" si="14"/>
        <v>4.5374999999999996</v>
      </c>
      <c r="F51" s="15">
        <f t="shared" si="15"/>
        <v>51.726190476190482</v>
      </c>
      <c r="G51" s="3">
        <f t="shared" si="16"/>
        <v>1.2382803388848182E-2</v>
      </c>
      <c r="H51" s="3">
        <f t="shared" si="17"/>
        <v>0.14116038495223759</v>
      </c>
      <c r="I51" s="3">
        <f t="shared" si="0"/>
        <v>1.0915969929563136E-7</v>
      </c>
      <c r="J51" s="16">
        <f t="shared" si="1"/>
        <v>73.831053743991902</v>
      </c>
      <c r="K51" s="16">
        <f t="shared" si="2"/>
        <v>435.30789287457634</v>
      </c>
      <c r="L51" s="16">
        <f t="shared" si="3"/>
        <v>58.157408553175095</v>
      </c>
      <c r="M51" s="15">
        <f t="shared" si="4"/>
        <v>385.75809093321044</v>
      </c>
      <c r="N51" s="16">
        <f t="shared" si="5"/>
        <v>48.150907040764238</v>
      </c>
      <c r="O51" s="15">
        <f t="shared" si="6"/>
        <v>218.48474069746771</v>
      </c>
      <c r="P51" s="16">
        <f t="shared" si="7"/>
        <v>45.508846810892216</v>
      </c>
      <c r="Q51" s="15">
        <f t="shared" si="8"/>
        <v>2353.9992784919846</v>
      </c>
      <c r="R51" s="15">
        <f t="shared" si="9"/>
        <v>3393.5500029972391</v>
      </c>
      <c r="S51" s="15">
        <v>1706.0810081898608</v>
      </c>
      <c r="T51" s="17">
        <f t="shared" si="10"/>
        <v>7.5093894061183969E-6</v>
      </c>
      <c r="U51" s="3">
        <f t="shared" si="18"/>
        <v>7.2908148019324684E-11</v>
      </c>
      <c r="V51" s="18">
        <f t="shared" si="19"/>
        <v>9.7089315890212848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</row>
    <row r="52" spans="1:38" x14ac:dyDescent="0.25">
      <c r="A52" s="15">
        <v>0.66</v>
      </c>
      <c r="B52" s="15">
        <f t="shared" si="11"/>
        <v>3342.9000000000005</v>
      </c>
      <c r="C52" s="15">
        <f t="shared" si="12"/>
        <v>5.8080000000000007</v>
      </c>
      <c r="D52" s="15">
        <f t="shared" si="13"/>
        <v>6.5340000000000007</v>
      </c>
      <c r="E52" s="15">
        <f t="shared" si="14"/>
        <v>4.6750000000000007</v>
      </c>
      <c r="F52" s="15">
        <f t="shared" si="15"/>
        <v>51.726190476190482</v>
      </c>
      <c r="G52" s="3">
        <f t="shared" si="16"/>
        <v>1.276016053999327E-2</v>
      </c>
      <c r="H52" s="3">
        <f t="shared" si="17"/>
        <v>0.14118384911197035</v>
      </c>
      <c r="I52" s="3">
        <f t="shared" si="0"/>
        <v>1.0917784419245578E-7</v>
      </c>
      <c r="J52" s="16">
        <f t="shared" si="1"/>
        <v>72.817540200447269</v>
      </c>
      <c r="K52" s="16">
        <f t="shared" si="2"/>
        <v>422.92427348419778</v>
      </c>
      <c r="L52" s="16">
        <f t="shared" si="3"/>
        <v>57.318457918993772</v>
      </c>
      <c r="M52" s="15">
        <f t="shared" si="4"/>
        <v>374.51880404270537</v>
      </c>
      <c r="N52" s="16">
        <f t="shared" si="5"/>
        <v>47.522439179270684</v>
      </c>
      <c r="O52" s="15">
        <f t="shared" si="6"/>
        <v>222.16740316309048</v>
      </c>
      <c r="P52" s="16">
        <f t="shared" si="7"/>
        <v>44.915148390587134</v>
      </c>
      <c r="Q52" s="15">
        <f t="shared" si="8"/>
        <v>2323.2895209178705</v>
      </c>
      <c r="R52" s="15">
        <f t="shared" si="9"/>
        <v>3342.9000016078644</v>
      </c>
      <c r="S52" s="15">
        <v>1688.7028953388624</v>
      </c>
      <c r="T52" s="17">
        <f t="shared" si="10"/>
        <v>7.5052333391018333E-6</v>
      </c>
      <c r="U52" s="3">
        <f t="shared" si="18"/>
        <v>5.2597980434825223E-11</v>
      </c>
      <c r="V52" s="18">
        <f t="shared" si="19"/>
        <v>7.0081739045730629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</row>
    <row r="53" spans="1:38" x14ac:dyDescent="0.25">
      <c r="A53" s="15">
        <v>0.65</v>
      </c>
      <c r="B53" s="15">
        <f t="shared" si="11"/>
        <v>3292.2500000000009</v>
      </c>
      <c r="C53" s="15">
        <f t="shared" si="12"/>
        <v>5.7200000000000006</v>
      </c>
      <c r="D53" s="15">
        <f t="shared" si="13"/>
        <v>6.4350000000000014</v>
      </c>
      <c r="E53" s="15">
        <f t="shared" si="14"/>
        <v>4.8125</v>
      </c>
      <c r="F53" s="15">
        <f t="shared" si="15"/>
        <v>51.726190476190482</v>
      </c>
      <c r="G53" s="3">
        <f t="shared" si="16"/>
        <v>1.3137643163175311E-2</v>
      </c>
      <c r="H53" s="3">
        <f t="shared" si="17"/>
        <v>0.141207321073585</v>
      </c>
      <c r="I53" s="3">
        <f t="shared" si="0"/>
        <v>1.0919599512249608E-7</v>
      </c>
      <c r="J53" s="16">
        <f t="shared" si="1"/>
        <v>71.800253820627333</v>
      </c>
      <c r="K53" s="16">
        <f t="shared" si="2"/>
        <v>410.69745185398841</v>
      </c>
      <c r="L53" s="16">
        <f t="shared" si="3"/>
        <v>56.478167433182549</v>
      </c>
      <c r="M53" s="15">
        <f t="shared" si="4"/>
        <v>363.43700743252975</v>
      </c>
      <c r="N53" s="16">
        <f t="shared" si="5"/>
        <v>46.891569833449225</v>
      </c>
      <c r="O53" s="15">
        <f t="shared" si="6"/>
        <v>225.66567982347439</v>
      </c>
      <c r="P53" s="16">
        <f t="shared" si="7"/>
        <v>44.318938634232488</v>
      </c>
      <c r="Q53" s="15">
        <f t="shared" si="8"/>
        <v>2292.449861496907</v>
      </c>
      <c r="R53" s="15">
        <f t="shared" si="9"/>
        <v>3292.2500006068994</v>
      </c>
      <c r="S53" s="15">
        <v>1671.2277953530422</v>
      </c>
      <c r="T53" s="17">
        <f t="shared" si="10"/>
        <v>7.5010758901843513E-6</v>
      </c>
      <c r="U53" s="3">
        <f t="shared" si="18"/>
        <v>3.7589344698207082E-11</v>
      </c>
      <c r="V53" s="18">
        <f t="shared" si="19"/>
        <v>5.0111937605370986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</row>
    <row r="54" spans="1:38" x14ac:dyDescent="0.25">
      <c r="A54" s="15">
        <v>0.64</v>
      </c>
      <c r="B54" s="15">
        <f t="shared" si="11"/>
        <v>3241.6000000000008</v>
      </c>
      <c r="C54" s="15">
        <f t="shared" si="12"/>
        <v>5.6320000000000006</v>
      </c>
      <c r="D54" s="15">
        <f t="shared" si="13"/>
        <v>6.3360000000000003</v>
      </c>
      <c r="E54" s="15">
        <f t="shared" si="14"/>
        <v>4.95</v>
      </c>
      <c r="F54" s="15">
        <f t="shared" si="15"/>
        <v>51.726190476190482</v>
      </c>
      <c r="G54" s="3">
        <f t="shared" si="16"/>
        <v>1.3515251320984285E-2</v>
      </c>
      <c r="H54" s="3">
        <f t="shared" si="17"/>
        <v>0.14123080084097336</v>
      </c>
      <c r="I54" s="3">
        <f t="shared" si="0"/>
        <v>1.0921415208876188E-7</v>
      </c>
      <c r="J54" s="16">
        <f t="shared" si="1"/>
        <v>70.779190623919277</v>
      </c>
      <c r="K54" s="16">
        <f t="shared" si="2"/>
        <v>398.6284015939134</v>
      </c>
      <c r="L54" s="16">
        <f t="shared" si="3"/>
        <v>55.636562574248799</v>
      </c>
      <c r="M54" s="15">
        <f t="shared" si="4"/>
        <v>352.5132604704404</v>
      </c>
      <c r="N54" s="16">
        <f t="shared" si="5"/>
        <v>46.258269599197412</v>
      </c>
      <c r="O54" s="15">
        <f t="shared" si="6"/>
        <v>228.97843451602719</v>
      </c>
      <c r="P54" s="16">
        <f t="shared" si="7"/>
        <v>43.72020987204322</v>
      </c>
      <c r="Q54" s="15">
        <f t="shared" si="8"/>
        <v>2261.4799035003311</v>
      </c>
      <c r="R54" s="15">
        <f t="shared" si="9"/>
        <v>3241.6000000807121</v>
      </c>
      <c r="S54" s="15">
        <v>1653.6564640984841</v>
      </c>
      <c r="T54" s="17">
        <f t="shared" si="10"/>
        <v>7.4969170586766074E-6</v>
      </c>
      <c r="U54" s="3">
        <f t="shared" si="18"/>
        <v>2.6603008035833789E-11</v>
      </c>
      <c r="V54" s="18">
        <f t="shared" si="19"/>
        <v>3.5485263912643421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</row>
    <row r="55" spans="1:38" x14ac:dyDescent="0.25">
      <c r="A55" s="15">
        <v>0.63</v>
      </c>
      <c r="B55" s="15">
        <f t="shared" si="11"/>
        <v>3190.9500000000007</v>
      </c>
      <c r="C55" s="15">
        <f t="shared" si="12"/>
        <v>5.5440000000000005</v>
      </c>
      <c r="D55" s="15">
        <f t="shared" si="13"/>
        <v>6.2370000000000001</v>
      </c>
      <c r="E55" s="15">
        <f t="shared" si="14"/>
        <v>5.0875000000000004</v>
      </c>
      <c r="F55" s="15">
        <f t="shared" si="15"/>
        <v>51.726190476190482</v>
      </c>
      <c r="G55" s="3">
        <f t="shared" si="16"/>
        <v>1.3892985076051799E-2</v>
      </c>
      <c r="H55" s="3">
        <f t="shared" si="17"/>
        <v>0.14125428841802989</v>
      </c>
      <c r="I55" s="3">
        <f t="shared" si="0"/>
        <v>1.0923231509426475E-7</v>
      </c>
      <c r="J55" s="16">
        <f t="shared" si="1"/>
        <v>69.754349086525195</v>
      </c>
      <c r="K55" s="16">
        <f t="shared" si="2"/>
        <v>386.71811133569571</v>
      </c>
      <c r="L55" s="16">
        <f t="shared" si="3"/>
        <v>54.793670072430515</v>
      </c>
      <c r="M55" s="15">
        <f t="shared" si="4"/>
        <v>341.74812024174912</v>
      </c>
      <c r="N55" s="16">
        <f t="shared" si="5"/>
        <v>45.622508812122433</v>
      </c>
      <c r="O55" s="15">
        <f t="shared" si="6"/>
        <v>232.1045135816729</v>
      </c>
      <c r="P55" s="16">
        <f t="shared" si="7"/>
        <v>43.11895452472308</v>
      </c>
      <c r="Q55" s="15">
        <f t="shared" si="8"/>
        <v>2230.3792548800216</v>
      </c>
      <c r="R55" s="15">
        <f t="shared" si="9"/>
        <v>3190.9500000391395</v>
      </c>
      <c r="S55" s="15">
        <v>1635.9897860850435</v>
      </c>
      <c r="T55" s="17">
        <f t="shared" si="10"/>
        <v>7.4927568438887992E-6</v>
      </c>
      <c r="U55" s="3">
        <f t="shared" si="18"/>
        <v>1.8639219732941985E-11</v>
      </c>
      <c r="V55" s="18">
        <f t="shared" si="19"/>
        <v>2.4876317383960487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</row>
    <row r="56" spans="1:38" x14ac:dyDescent="0.25">
      <c r="A56" s="15">
        <v>0.62</v>
      </c>
      <c r="B56" s="15">
        <f t="shared" si="11"/>
        <v>3140.3000000000006</v>
      </c>
      <c r="C56" s="15">
        <f t="shared" si="12"/>
        <v>5.4560000000000004</v>
      </c>
      <c r="D56" s="15">
        <f t="shared" si="13"/>
        <v>6.1380000000000008</v>
      </c>
      <c r="E56" s="15">
        <f t="shared" si="14"/>
        <v>5.2250000000000005</v>
      </c>
      <c r="F56" s="15">
        <f t="shared" si="15"/>
        <v>51.726190476190482</v>
      </c>
      <c r="G56" s="3">
        <f t="shared" si="16"/>
        <v>1.4270844491051142E-2</v>
      </c>
      <c r="H56" s="3">
        <f t="shared" si="17"/>
        <v>0.14127778380865166</v>
      </c>
      <c r="I56" s="3">
        <f t="shared" si="0"/>
        <v>1.0925048414201829E-7</v>
      </c>
      <c r="J56" s="16">
        <f t="shared" si="1"/>
        <v>68.725730239117041</v>
      </c>
      <c r="K56" s="16">
        <f t="shared" si="2"/>
        <v>374.96758418462258</v>
      </c>
      <c r="L56" s="16">
        <f t="shared" si="3"/>
        <v>53.949517833659669</v>
      </c>
      <c r="M56" s="15">
        <f t="shared" si="4"/>
        <v>331.1421404630031</v>
      </c>
      <c r="N56" s="16">
        <f t="shared" si="5"/>
        <v>44.984257609168495</v>
      </c>
      <c r="O56" s="15">
        <f t="shared" si="6"/>
        <v>235.04274600790541</v>
      </c>
      <c r="P56" s="16">
        <f t="shared" si="7"/>
        <v>42.515165132457184</v>
      </c>
      <c r="Q56" s="15">
        <f t="shared" si="8"/>
        <v>2199.1475297681723</v>
      </c>
      <c r="R56" s="15">
        <f t="shared" si="9"/>
        <v>3140.3000004237033</v>
      </c>
      <c r="S56" s="15">
        <v>1618.2287729696518</v>
      </c>
      <c r="T56" s="17">
        <f t="shared" si="10"/>
        <v>7.488595245130672E-6</v>
      </c>
      <c r="U56" s="3">
        <f t="shared" si="18"/>
        <v>1.2924364482101978E-11</v>
      </c>
      <c r="V56" s="18">
        <f t="shared" si="19"/>
        <v>1.7258730187755602</v>
      </c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</row>
    <row r="57" spans="1:38" x14ac:dyDescent="0.25">
      <c r="A57" s="15">
        <v>0.61</v>
      </c>
      <c r="B57" s="15">
        <f t="shared" si="11"/>
        <v>3089.6500000000005</v>
      </c>
      <c r="C57" s="15">
        <f t="shared" si="12"/>
        <v>5.3680000000000003</v>
      </c>
      <c r="D57" s="15">
        <f t="shared" si="13"/>
        <v>6.0390000000000006</v>
      </c>
      <c r="E57" s="15">
        <f t="shared" si="14"/>
        <v>5.3625000000000007</v>
      </c>
      <c r="F57" s="15">
        <f t="shared" si="15"/>
        <v>51.726190476190482</v>
      </c>
      <c r="G57" s="3">
        <f t="shared" si="16"/>
        <v>1.4648829628697298E-2</v>
      </c>
      <c r="H57" s="3">
        <f t="shared" si="17"/>
        <v>0.14130128701673828</v>
      </c>
      <c r="I57" s="3">
        <f t="shared" si="0"/>
        <v>1.0926865923503808E-7</v>
      </c>
      <c r="J57" s="16">
        <f t="shared" si="1"/>
        <v>67.693337757849008</v>
      </c>
      <c r="K57" s="16">
        <f t="shared" si="2"/>
        <v>363.37783708413349</v>
      </c>
      <c r="L57" s="16">
        <f t="shared" si="3"/>
        <v>53.104134853218113</v>
      </c>
      <c r="M57" s="15">
        <f t="shared" si="4"/>
        <v>320.69587037858423</v>
      </c>
      <c r="N57" s="16">
        <f t="shared" si="5"/>
        <v>44.343485995622558</v>
      </c>
      <c r="O57" s="15">
        <f t="shared" si="6"/>
        <v>237.791943651526</v>
      </c>
      <c r="P57" s="16">
        <f t="shared" si="7"/>
        <v>41.908834384545429</v>
      </c>
      <c r="Q57" s="15">
        <f t="shared" si="8"/>
        <v>2167.784350010118</v>
      </c>
      <c r="R57" s="15">
        <f t="shared" si="9"/>
        <v>3089.6500011243616</v>
      </c>
      <c r="S57" s="15">
        <v>1600.3745609276948</v>
      </c>
      <c r="T57" s="17">
        <f t="shared" si="10"/>
        <v>7.4844322617114999E-6</v>
      </c>
      <c r="U57" s="3">
        <f t="shared" si="18"/>
        <v>8.8658658650397128E-12</v>
      </c>
      <c r="V57" s="18">
        <f t="shared" si="19"/>
        <v>1.1845742676295281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</row>
    <row r="58" spans="1:38" x14ac:dyDescent="0.25">
      <c r="A58" s="15">
        <v>0.6</v>
      </c>
      <c r="B58" s="15">
        <f t="shared" si="11"/>
        <v>3039.0000000000005</v>
      </c>
      <c r="C58" s="15">
        <f t="shared" si="12"/>
        <v>5.28</v>
      </c>
      <c r="D58" s="15">
        <f t="shared" si="13"/>
        <v>5.9399999999999995</v>
      </c>
      <c r="E58" s="15">
        <f t="shared" si="14"/>
        <v>5.5</v>
      </c>
      <c r="F58" s="15">
        <f t="shared" si="15"/>
        <v>51.726190476190482</v>
      </c>
      <c r="G58" s="3">
        <f t="shared" si="16"/>
        <v>1.5026940551746991E-2</v>
      </c>
      <c r="H58" s="3">
        <f t="shared" si="17"/>
        <v>0.14132479804619197</v>
      </c>
      <c r="I58" s="3">
        <f t="shared" si="0"/>
        <v>1.0928684037634175E-7</v>
      </c>
      <c r="J58" s="16">
        <f t="shared" si="1"/>
        <v>66.657178047601803</v>
      </c>
      <c r="K58" s="16">
        <f t="shared" si="2"/>
        <v>351.94990009133755</v>
      </c>
      <c r="L58" s="16">
        <f t="shared" si="3"/>
        <v>52.257551119118531</v>
      </c>
      <c r="M58" s="15">
        <f t="shared" si="4"/>
        <v>310.40985364756403</v>
      </c>
      <c r="N58" s="16">
        <f t="shared" si="5"/>
        <v>43.700163917353649</v>
      </c>
      <c r="O58" s="15">
        <f t="shared" si="6"/>
        <v>240.35090154544508</v>
      </c>
      <c r="P58" s="16">
        <f t="shared" si="7"/>
        <v>41.299955149502537</v>
      </c>
      <c r="Q58" s="15">
        <f t="shared" si="8"/>
        <v>2136.2893467212921</v>
      </c>
      <c r="R58" s="15">
        <f t="shared" si="9"/>
        <v>3039.0000020056386</v>
      </c>
      <c r="S58" s="15">
        <v>1582.4284068049603</v>
      </c>
      <c r="T58" s="17">
        <f t="shared" si="10"/>
        <v>7.4802678929401119E-6</v>
      </c>
      <c r="U58" s="3">
        <f t="shared" si="18"/>
        <v>6.0145310393803633E-12</v>
      </c>
      <c r="V58" s="18">
        <f t="shared" si="19"/>
        <v>0.80405289295278937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</row>
    <row r="59" spans="1:38" x14ac:dyDescent="0.25">
      <c r="A59" s="26"/>
      <c r="B59" s="26"/>
      <c r="C59" s="26"/>
      <c r="D59" s="26"/>
      <c r="E59" s="26"/>
      <c r="F59" s="26"/>
      <c r="G59" s="26"/>
      <c r="H59" s="26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 t="s">
        <v>75</v>
      </c>
      <c r="V59" s="18">
        <f>AVERAGE(V18:V58)</f>
        <v>1047.4344495082341</v>
      </c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</row>
    <row r="60" spans="1:38" x14ac:dyDescent="0.25">
      <c r="A60" s="26"/>
      <c r="B60" s="26"/>
      <c r="C60" s="26"/>
      <c r="D60" s="26"/>
      <c r="E60" s="26"/>
      <c r="F60" s="26"/>
      <c r="G60" s="26"/>
      <c r="H60" s="26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</row>
    <row r="61" spans="1:38" x14ac:dyDescent="0.25">
      <c r="A61" s="26"/>
      <c r="B61" s="26"/>
      <c r="C61" s="26"/>
      <c r="D61" s="26"/>
      <c r="E61" s="26"/>
      <c r="F61" s="25"/>
      <c r="G61" s="26"/>
      <c r="H61" s="26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</row>
    <row r="62" spans="1:38" x14ac:dyDescent="0.25">
      <c r="A62" s="26"/>
      <c r="B62" s="26"/>
      <c r="C62" s="25"/>
      <c r="D62" s="26"/>
      <c r="E62" s="26"/>
      <c r="F62" s="26"/>
      <c r="G62" s="26"/>
      <c r="H62" s="25"/>
      <c r="I62" s="25"/>
      <c r="J62" s="26"/>
      <c r="K62" s="25"/>
      <c r="L62" s="25"/>
      <c r="M62" s="26"/>
      <c r="N62" s="25"/>
      <c r="O62" s="25"/>
      <c r="P62" s="26"/>
      <c r="Q62" s="25"/>
      <c r="R62" s="25"/>
      <c r="S62" s="26"/>
      <c r="T62" s="25"/>
      <c r="U62" s="25"/>
      <c r="V62" s="26"/>
      <c r="W62" s="25"/>
      <c r="X62" s="25"/>
      <c r="Y62" s="26"/>
      <c r="Z62" s="25"/>
      <c r="AA62" s="25"/>
      <c r="AB62" s="26"/>
      <c r="AC62" s="25"/>
      <c r="AD62" s="25"/>
      <c r="AE62" s="26"/>
      <c r="AF62" s="25"/>
      <c r="AG62" s="25"/>
      <c r="AH62" s="26"/>
      <c r="AI62" s="25"/>
      <c r="AJ62" s="25"/>
      <c r="AK62" s="26"/>
      <c r="AL62" s="3"/>
    </row>
    <row r="63" spans="1:38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3"/>
    </row>
    <row r="64" spans="1:38" x14ac:dyDescent="0.25">
      <c r="A64" s="26"/>
      <c r="B64" s="26"/>
      <c r="C64" s="27"/>
      <c r="D64" s="26"/>
      <c r="E64" s="26"/>
      <c r="F64" s="26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</row>
    <row r="65" spans="1:37" x14ac:dyDescent="0.25">
      <c r="A65" s="26"/>
      <c r="B65" s="26"/>
      <c r="C65" s="26"/>
      <c r="D65" s="26"/>
      <c r="E65" s="26"/>
      <c r="F65" s="26"/>
      <c r="G65" s="26"/>
      <c r="H65" s="26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</row>
    <row r="66" spans="1:37" x14ac:dyDescent="0.25">
      <c r="A66" s="26"/>
      <c r="B66" s="26"/>
      <c r="C66" s="26"/>
      <c r="D66" s="26"/>
      <c r="E66" s="26"/>
      <c r="F66" s="26"/>
      <c r="G66" s="26"/>
      <c r="H66" s="26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</row>
    <row r="67" spans="1:37" x14ac:dyDescent="0.25">
      <c r="A67" s="26"/>
      <c r="B67" s="26"/>
      <c r="C67" s="26"/>
      <c r="D67" s="26"/>
      <c r="E67" s="26"/>
      <c r="F67" s="26"/>
      <c r="G67" s="26"/>
      <c r="H67" s="26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</row>
    <row r="68" spans="1:37" x14ac:dyDescent="0.25">
      <c r="A68" s="26"/>
      <c r="B68" s="26"/>
      <c r="C68" s="26"/>
      <c r="D68" s="26"/>
      <c r="E68" s="26"/>
      <c r="F68" s="26"/>
      <c r="G68" s="26"/>
      <c r="H68" s="26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</row>
    <row r="69" spans="1:37" x14ac:dyDescent="0.25">
      <c r="A69" s="26"/>
      <c r="B69" s="26"/>
      <c r="C69" s="26"/>
      <c r="D69" s="26"/>
      <c r="E69" s="26"/>
      <c r="F69" s="26"/>
      <c r="G69" s="26"/>
      <c r="H69" s="26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</row>
    <row r="70" spans="1:37" x14ac:dyDescent="0.25">
      <c r="A70" s="26"/>
      <c r="B70" s="26"/>
      <c r="C70" s="26"/>
      <c r="D70" s="26"/>
      <c r="E70" s="26"/>
      <c r="F70" s="26"/>
      <c r="G70" s="26"/>
      <c r="H70" s="26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</row>
    <row r="71" spans="1:37" x14ac:dyDescent="0.25">
      <c r="A71" s="26"/>
      <c r="B71" s="26"/>
      <c r="C71" s="26"/>
      <c r="D71" s="26"/>
      <c r="E71" s="26"/>
      <c r="F71" s="26"/>
      <c r="G71" s="26"/>
      <c r="H71" s="26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</row>
    <row r="72" spans="1:37" x14ac:dyDescent="0.25">
      <c r="A72" s="26"/>
      <c r="B72" s="26"/>
      <c r="C72" s="26"/>
      <c r="D72" s="26"/>
      <c r="E72" s="26"/>
      <c r="F72" s="26"/>
      <c r="G72" s="26"/>
      <c r="H72" s="26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</row>
    <row r="73" spans="1:37" x14ac:dyDescent="0.25">
      <c r="A73" s="26"/>
      <c r="B73" s="26"/>
      <c r="C73" s="26"/>
      <c r="D73" s="26"/>
      <c r="E73" s="26"/>
      <c r="F73" s="26"/>
      <c r="G73" s="26"/>
      <c r="H73" s="26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</row>
    <row r="74" spans="1:37" x14ac:dyDescent="0.25">
      <c r="A74" s="26"/>
      <c r="B74" s="26"/>
      <c r="C74" s="26"/>
      <c r="D74" s="26"/>
      <c r="E74" s="26"/>
      <c r="F74" s="26"/>
      <c r="G74" s="26"/>
      <c r="H74" s="26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</row>
    <row r="75" spans="1:37" x14ac:dyDescent="0.25">
      <c r="A75" s="26"/>
      <c r="B75" s="26"/>
      <c r="C75" s="26"/>
      <c r="D75" s="26"/>
      <c r="E75" s="26"/>
      <c r="F75" s="26"/>
      <c r="G75" s="26"/>
      <c r="H75" s="26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</row>
    <row r="76" spans="1:37" x14ac:dyDescent="0.25">
      <c r="A76" s="26"/>
      <c r="B76" s="26"/>
      <c r="C76" s="26"/>
      <c r="D76" s="26"/>
      <c r="E76" s="26"/>
      <c r="F76" s="26"/>
      <c r="G76" s="26"/>
      <c r="H76" s="26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</row>
    <row r="77" spans="1:37" x14ac:dyDescent="0.25">
      <c r="A77" s="26"/>
      <c r="B77" s="26"/>
      <c r="C77" s="26"/>
      <c r="D77" s="26"/>
      <c r="E77" s="26"/>
      <c r="F77" s="26"/>
      <c r="G77" s="26"/>
      <c r="H77" s="26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</row>
    <row r="78" spans="1:37" x14ac:dyDescent="0.25">
      <c r="A78" s="26"/>
      <c r="B78" s="26"/>
      <c r="C78" s="26"/>
      <c r="D78" s="26"/>
      <c r="E78" s="26"/>
      <c r="F78" s="26"/>
      <c r="G78" s="26"/>
      <c r="H78" s="26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</row>
    <row r="79" spans="1:37" x14ac:dyDescent="0.25">
      <c r="A79" s="26"/>
      <c r="B79" s="26"/>
      <c r="C79" s="26"/>
      <c r="D79" s="26"/>
      <c r="E79" s="26"/>
      <c r="F79" s="26"/>
      <c r="G79" s="26"/>
      <c r="H79" s="26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</row>
    <row r="80" spans="1:37" x14ac:dyDescent="0.25">
      <c r="A80" s="26"/>
      <c r="B80" s="26"/>
      <c r="C80" s="26"/>
      <c r="D80" s="26"/>
      <c r="E80" s="26"/>
      <c r="F80" s="25"/>
      <c r="G80" s="26"/>
      <c r="H80" s="26"/>
      <c r="I80" s="25"/>
      <c r="J80" s="26"/>
      <c r="K80" s="26"/>
      <c r="L80" s="25"/>
      <c r="M80" s="26"/>
      <c r="N80" s="26"/>
      <c r="O80" s="25"/>
      <c r="P80" s="26"/>
      <c r="Q80" s="26"/>
      <c r="R80" s="25"/>
      <c r="S80" s="26"/>
      <c r="T80" s="26"/>
      <c r="U80" s="25"/>
      <c r="V80" s="26"/>
      <c r="W80" s="26"/>
      <c r="X80" s="25"/>
      <c r="Y80" s="26"/>
      <c r="Z80" s="26"/>
      <c r="AA80" s="25"/>
      <c r="AB80" s="26"/>
      <c r="AC80" s="26"/>
      <c r="AD80" s="25"/>
      <c r="AE80" s="26"/>
      <c r="AF80" s="26"/>
      <c r="AG80" s="25"/>
      <c r="AH80" s="26"/>
      <c r="AI80" s="26"/>
      <c r="AJ80" s="25"/>
      <c r="AK80" s="26"/>
    </row>
    <row r="81" spans="1:37" x14ac:dyDescent="0.25">
      <c r="A81" s="3"/>
      <c r="B81" s="3"/>
      <c r="C81" s="3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</row>
    <row r="82" spans="1:37" x14ac:dyDescent="0.25">
      <c r="A82" s="3"/>
      <c r="B82" s="48" t="s">
        <v>73</v>
      </c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25"/>
      <c r="S82" s="25"/>
      <c r="T82" s="49" t="s">
        <v>40</v>
      </c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25"/>
      <c r="AK82" s="25"/>
    </row>
    <row r="83" spans="1:37" x14ac:dyDescent="0.25">
      <c r="A83" s="3"/>
      <c r="B83" s="3">
        <v>10</v>
      </c>
      <c r="C83" s="3">
        <v>12</v>
      </c>
      <c r="D83" s="3">
        <v>14</v>
      </c>
      <c r="E83" s="3">
        <v>16</v>
      </c>
      <c r="F83" s="3">
        <v>18</v>
      </c>
      <c r="G83" s="3">
        <v>20</v>
      </c>
      <c r="H83" s="3">
        <v>22</v>
      </c>
      <c r="I83" s="3">
        <v>24</v>
      </c>
      <c r="J83" s="3">
        <v>26</v>
      </c>
      <c r="K83" s="3">
        <v>28</v>
      </c>
      <c r="L83" s="3">
        <v>30</v>
      </c>
      <c r="M83" s="3">
        <v>32</v>
      </c>
      <c r="N83" s="3">
        <v>34</v>
      </c>
      <c r="O83" s="3">
        <v>36</v>
      </c>
      <c r="P83" s="3">
        <v>38</v>
      </c>
      <c r="Q83" s="3">
        <v>40</v>
      </c>
      <c r="R83" s="25"/>
      <c r="S83" s="3"/>
      <c r="T83" s="3">
        <v>10</v>
      </c>
      <c r="U83" s="3">
        <v>12</v>
      </c>
      <c r="V83" s="3">
        <v>14</v>
      </c>
      <c r="W83" s="3">
        <v>16</v>
      </c>
      <c r="X83" s="3">
        <v>18</v>
      </c>
      <c r="Y83" s="3">
        <v>20</v>
      </c>
      <c r="Z83" s="3">
        <v>22</v>
      </c>
      <c r="AA83" s="3">
        <v>24</v>
      </c>
      <c r="AB83" s="3">
        <v>26</v>
      </c>
      <c r="AC83" s="3">
        <v>28</v>
      </c>
      <c r="AD83" s="3">
        <v>30</v>
      </c>
      <c r="AE83" s="3">
        <v>32</v>
      </c>
      <c r="AF83" s="3">
        <v>34</v>
      </c>
      <c r="AG83" s="3">
        <v>36</v>
      </c>
      <c r="AH83" s="3">
        <v>38</v>
      </c>
      <c r="AI83" s="3">
        <v>40</v>
      </c>
      <c r="AJ83" s="25"/>
      <c r="AK83" s="25"/>
    </row>
    <row r="84" spans="1:37" x14ac:dyDescent="0.25">
      <c r="A84" s="3"/>
      <c r="B84" s="3">
        <v>0</v>
      </c>
      <c r="C84" s="3">
        <v>1</v>
      </c>
      <c r="D84" s="26">
        <v>2</v>
      </c>
      <c r="E84" s="3">
        <v>3</v>
      </c>
      <c r="F84" s="3">
        <v>4</v>
      </c>
      <c r="G84" s="26">
        <v>5</v>
      </c>
      <c r="H84" s="3">
        <v>6</v>
      </c>
      <c r="I84" s="3">
        <v>7</v>
      </c>
      <c r="J84" s="26">
        <v>8</v>
      </c>
      <c r="K84" s="3">
        <v>9</v>
      </c>
      <c r="L84" s="3">
        <v>10</v>
      </c>
      <c r="M84" s="26">
        <v>11</v>
      </c>
      <c r="N84" s="3">
        <v>12</v>
      </c>
      <c r="O84" s="3">
        <v>13</v>
      </c>
      <c r="P84" s="26">
        <v>14</v>
      </c>
      <c r="Q84" s="3">
        <v>15</v>
      </c>
      <c r="R84" s="25"/>
      <c r="S84" s="3"/>
      <c r="T84" s="3">
        <v>0</v>
      </c>
      <c r="U84" s="3">
        <v>1</v>
      </c>
      <c r="V84" s="26">
        <v>2</v>
      </c>
      <c r="W84" s="3">
        <v>3</v>
      </c>
      <c r="X84" s="3">
        <v>4</v>
      </c>
      <c r="Y84" s="26">
        <v>5</v>
      </c>
      <c r="Z84" s="3">
        <v>6</v>
      </c>
      <c r="AA84" s="3">
        <v>7</v>
      </c>
      <c r="AB84" s="26">
        <v>8</v>
      </c>
      <c r="AC84" s="3">
        <v>9</v>
      </c>
      <c r="AD84" s="3">
        <v>10</v>
      </c>
      <c r="AE84" s="26">
        <v>11</v>
      </c>
      <c r="AF84" s="3">
        <v>12</v>
      </c>
      <c r="AG84" s="3">
        <v>13</v>
      </c>
      <c r="AH84" s="26">
        <v>14</v>
      </c>
      <c r="AI84" s="3">
        <v>15</v>
      </c>
      <c r="AJ84" s="25" t="s">
        <v>41</v>
      </c>
      <c r="AK84" s="25"/>
    </row>
    <row r="85" spans="1:37" x14ac:dyDescent="0.25">
      <c r="A85" s="15">
        <v>1</v>
      </c>
      <c r="B85" s="4">
        <f>S18</f>
        <v>2226.6298257246003</v>
      </c>
      <c r="C85" s="3">
        <f>POWER($C$83^($K$8-1)/$B$83^($K$8-1)*((B85^$K$8)),1/$K$8)</f>
        <v>2286.4040962918693</v>
      </c>
      <c r="D85" s="3">
        <f>POWER($D$83^($K$8-1)/$C$83^($K$8-1)*((C85^$K$8)),1/$K$8)</f>
        <v>2338.1927029981616</v>
      </c>
      <c r="E85" s="3">
        <f>POWER($E$83^($K$8-1)/$D$83^($K$8-1)*((D85^$K$8)),1/$K$8)</f>
        <v>2384.0012631009986</v>
      </c>
      <c r="F85" s="3">
        <f>POWER($F$83^($K$8-1)/$E$83^($K$8-1)*((E85^$K$8)),1/$K$8)</f>
        <v>2425.1516376855589</v>
      </c>
      <c r="G85" s="3">
        <f>POWER($G$83^($K$8-1)/$F$83^($K$8-1)*((F85^$K$8)),1/$K$8)</f>
        <v>2462.5634157274203</v>
      </c>
      <c r="H85" s="3">
        <f>POWER($H$83^($K$8-1)/$G$83^($K$8-1)*((G85^$K$8)),1/$K$8)</f>
        <v>2496.9034245956618</v>
      </c>
      <c r="I85" s="3">
        <f>POWER($I$83^($K$8-1)/$H$83^($K$8-1)*((H85^$K$8)),1/$K$8)</f>
        <v>2528.6713651495252</v>
      </c>
      <c r="J85" s="3">
        <f>POWER($J$83^($K$8-1)/$I$83^($K$8-1)*((I85^$K$8)),1/$K$8)</f>
        <v>2558.2518386446532</v>
      </c>
      <c r="K85" s="3">
        <f>POWER($K$83^($K$8-1)/$J$83^($K$8-1)*((J85^$K$8)),1/$K$8)</f>
        <v>2585.947490149294</v>
      </c>
      <c r="L85" s="3">
        <f>POWER($L$83^($K$8-1)/$K$83^($K$8-1)*((K85^$K$8)),1/$K$8)</f>
        <v>2612.0009626651508</v>
      </c>
      <c r="M85" s="3">
        <f>POWER($M$83^($K$8-1)/$L$83^($K$8-1)*((L85^$K$8)),1/$K$8)</f>
        <v>2636.6099230930786</v>
      </c>
      <c r="N85" s="3">
        <f>POWER($N$83^($K$8-1)/$M$83^($K$8-1)*((M85^$K$8)),1/$K$8)</f>
        <v>2659.9376366838933</v>
      </c>
      <c r="O85" s="3">
        <f>POWER($O$83^($K$8-1)/$N$83^($K$8-1)*((N85^$K$8)),1/$K$8)</f>
        <v>2682.1205894035147</v>
      </c>
      <c r="P85" s="3">
        <f>POWER($P$83^($K$8-1)/$O$83^($K$8-1)*((O85^$K$8)),1/$K$8)</f>
        <v>2703.2740983280837</v>
      </c>
      <c r="Q85" s="3">
        <f>POWER($Q$83^($K$8-1)/$P$83^($K$8-1)*((P85^$K$8)),1/$K$8)</f>
        <v>2723.4965176601218</v>
      </c>
      <c r="R85" s="25"/>
      <c r="S85" s="15">
        <v>1</v>
      </c>
      <c r="T85" s="3">
        <f>((4.17*10^13*$H18*$G18^0.5*EXP(-67837/B85))/($K$12*6)*$K$10*10^-6)</f>
        <v>0</v>
      </c>
      <c r="U85" s="3">
        <f t="shared" ref="U85:AI100" si="20">((4.17*10^13*$H18*$G18^0.5*EXP(-67837/C85))/($K$12*6)*$K$10*10^-6)</f>
        <v>0</v>
      </c>
      <c r="V85" s="3">
        <f t="shared" si="20"/>
        <v>0</v>
      </c>
      <c r="W85" s="3">
        <f t="shared" si="20"/>
        <v>0</v>
      </c>
      <c r="X85" s="3">
        <f t="shared" si="20"/>
        <v>0</v>
      </c>
      <c r="Y85" s="3">
        <f t="shared" si="20"/>
        <v>0</v>
      </c>
      <c r="Z85" s="3">
        <f t="shared" si="20"/>
        <v>0</v>
      </c>
      <c r="AA85" s="3">
        <f t="shared" si="20"/>
        <v>0</v>
      </c>
      <c r="AB85" s="3">
        <f t="shared" si="20"/>
        <v>0</v>
      </c>
      <c r="AC85" s="3">
        <f t="shared" si="20"/>
        <v>0</v>
      </c>
      <c r="AD85" s="3">
        <f t="shared" si="20"/>
        <v>0</v>
      </c>
      <c r="AE85" s="3">
        <f t="shared" si="20"/>
        <v>0</v>
      </c>
      <c r="AF85" s="3">
        <f t="shared" si="20"/>
        <v>0</v>
      </c>
      <c r="AG85" s="3">
        <f t="shared" si="20"/>
        <v>0</v>
      </c>
      <c r="AH85" s="3">
        <f t="shared" si="20"/>
        <v>0</v>
      </c>
      <c r="AI85" s="3">
        <f t="shared" si="20"/>
        <v>0</v>
      </c>
      <c r="AJ85" s="25">
        <f>SUM(T85:AI85)</f>
        <v>0</v>
      </c>
      <c r="AK85" s="25"/>
    </row>
    <row r="86" spans="1:37" x14ac:dyDescent="0.25">
      <c r="A86" s="15">
        <v>0.99</v>
      </c>
      <c r="B86" s="4">
        <f>S19</f>
        <v>2212.2076994957888</v>
      </c>
      <c r="C86" s="3">
        <f t="shared" ref="C86:C125" si="21">POWER($C$83^($K$8-1)/$B$83^($K$8-1)*((B86^$K$8)),1/$K$8)</f>
        <v>2271.5948055396175</v>
      </c>
      <c r="D86" s="3">
        <f t="shared" ref="D86:D125" si="22">POWER($D$83^($K$8-1)/$C$83^($K$8-1)*((C86^$K$8)),1/$K$8)</f>
        <v>2323.0479717454264</v>
      </c>
      <c r="E86" s="3">
        <f t="shared" ref="E86:E125" si="23">POWER($E$83^($K$8-1)/$D$83^($K$8-1)*((D86^$K$8)),1/$K$8)</f>
        <v>2368.5598247672165</v>
      </c>
      <c r="F86" s="3">
        <f t="shared" ref="F86:F125" si="24">POWER($F$83^($K$8-1)/$E$83^($K$8-1)*((E86^$K$8)),1/$K$8)</f>
        <v>2409.4436638505604</v>
      </c>
      <c r="G86" s="3">
        <f t="shared" ref="G86:G125" si="25">POWER($G$83^($K$8-1)/$F$83^($K$8-1)*((F86^$K$8)),1/$K$8)</f>
        <v>2446.6131216921217</v>
      </c>
      <c r="H86" s="3">
        <f t="shared" ref="H86:H125" si="26">POWER($H$83^($K$8-1)/$G$83^($K$8-1)*((G86^$K$8)),1/$K$8)</f>
        <v>2480.730706546783</v>
      </c>
      <c r="I86" s="3">
        <f t="shared" ref="I86:I125" si="27">POWER($I$83^($K$8-1)/$H$83^($K$8-1)*((H86^$K$8)),1/$K$8)</f>
        <v>2512.2928826563707</v>
      </c>
      <c r="J86" s="3">
        <f t="shared" ref="J86:J125" si="28">POWER($J$83^($K$8-1)/$I$83^($K$8-1)*((I86^$K$8)),1/$K$8)</f>
        <v>2541.681760171904</v>
      </c>
      <c r="K86" s="3">
        <f t="shared" ref="K86:K125" si="29">POWER($K$83^($K$8-1)/$J$83^($K$8-1)*((J86^$K$8)),1/$K$8)</f>
        <v>2569.198023896241</v>
      </c>
      <c r="L86" s="3">
        <f t="shared" ref="L86:L125" si="30">POWER($L$83^($K$8-1)/$K$83^($K$8-1)*((K86^$K$8)),1/$K$8)</f>
        <v>2595.0827452056842</v>
      </c>
      <c r="M86" s="3">
        <f t="shared" ref="M86:M125" si="31">POWER($M$83^($K$8-1)/$L$83^($K$8-1)*((L86^$K$8)),1/$K$8)</f>
        <v>2619.5323106908372</v>
      </c>
      <c r="N86" s="3">
        <f t="shared" ref="N86:N125" si="32">POWER($N$83^($K$8-1)/$M$83^($K$8-1)*((M86^$K$8)),1/$K$8)</f>
        <v>2642.7089281155322</v>
      </c>
      <c r="O86" s="3">
        <f t="shared" ref="O86:O125" si="33">POWER($O$83^($K$8-1)/$N$83^($K$8-1)*((N86^$K$8)),1/$K$8)</f>
        <v>2664.7481994110772</v>
      </c>
      <c r="P86" s="3">
        <f t="shared" ref="P86:P125" si="34">POWER($P$83^($K$8-1)/$O$83^($K$8-1)*((O86^$K$8)),1/$K$8)</f>
        <v>2685.7646947322341</v>
      </c>
      <c r="Q86" s="3">
        <f t="shared" ref="Q86:Q125" si="35">POWER($Q$83^($K$8-1)/$P$83^($K$8-1)*((P86^$K$8)),1/$K$8)</f>
        <v>2705.8561312305319</v>
      </c>
      <c r="R86" s="26"/>
      <c r="S86" s="15">
        <v>0.99</v>
      </c>
      <c r="T86" s="3">
        <f t="shared" ref="T86:AI101" si="36">((4.17*10^13*$H19*$G19^0.5*EXP(-67837/B86))/($K$12*6)*$K$10*10^-6)</f>
        <v>2.0165571372103666E-11</v>
      </c>
      <c r="U86" s="3">
        <f t="shared" si="20"/>
        <v>4.4954846399030438E-11</v>
      </c>
      <c r="V86" s="3">
        <f t="shared" si="20"/>
        <v>8.7103530087084435E-11</v>
      </c>
      <c r="W86" s="3">
        <f t="shared" si="20"/>
        <v>1.5265923199962342E-10</v>
      </c>
      <c r="X86" s="3">
        <f t="shared" si="20"/>
        <v>2.4818807401175533E-10</v>
      </c>
      <c r="Y86" s="3">
        <f t="shared" si="20"/>
        <v>3.8066429714252089E-10</v>
      </c>
      <c r="Z86" s="3">
        <f t="shared" si="20"/>
        <v>5.5737987774272221E-10</v>
      </c>
      <c r="AA86" s="3">
        <f t="shared" si="20"/>
        <v>7.8587052594526319E-10</v>
      </c>
      <c r="AB86" s="3">
        <f t="shared" si="20"/>
        <v>1.0738549786165872E-9</v>
      </c>
      <c r="AC86" s="3">
        <f t="shared" si="20"/>
        <v>1.4291850652378913E-9</v>
      </c>
      <c r="AD86" s="3">
        <f t="shared" si="20"/>
        <v>1.8598045207370099E-9</v>
      </c>
      <c r="AE86" s="3">
        <f t="shared" si="20"/>
        <v>2.373714925943861E-9</v>
      </c>
      <c r="AF86" s="3">
        <f t="shared" si="20"/>
        <v>2.978947481232396E-9</v>
      </c>
      <c r="AG86" s="3">
        <f t="shared" si="20"/>
        <v>3.6835395757265241E-9</v>
      </c>
      <c r="AH86" s="3">
        <f t="shared" si="20"/>
        <v>4.4955153168591101E-9</v>
      </c>
      <c r="AI86" s="3">
        <f t="shared" si="20"/>
        <v>5.4228693447777132E-9</v>
      </c>
      <c r="AJ86" s="25">
        <f t="shared" ref="AJ86:AJ125" si="37">SUM(T86:AI86)</f>
        <v>2.5594417163831195E-8</v>
      </c>
      <c r="AK86" s="26"/>
    </row>
    <row r="87" spans="1:37" x14ac:dyDescent="0.25">
      <c r="A87" s="15">
        <v>0.98</v>
      </c>
      <c r="B87" s="28">
        <f t="shared" ref="B87:B125" si="38">S20</f>
        <v>2197.7143092287665</v>
      </c>
      <c r="C87" s="3">
        <f t="shared" si="21"/>
        <v>2256.7123376534769</v>
      </c>
      <c r="D87" s="3">
        <f t="shared" si="22"/>
        <v>2307.8284058469835</v>
      </c>
      <c r="E87" s="3">
        <f t="shared" si="23"/>
        <v>2353.0420856693199</v>
      </c>
      <c r="F87" s="3">
        <f t="shared" si="24"/>
        <v>2393.6580722198373</v>
      </c>
      <c r="G87" s="3">
        <f t="shared" si="25"/>
        <v>2430.5840124845299</v>
      </c>
      <c r="H87" s="3">
        <f t="shared" si="26"/>
        <v>2464.4780742620496</v>
      </c>
      <c r="I87" s="3">
        <f t="shared" si="27"/>
        <v>2495.8334691837149</v>
      </c>
      <c r="J87" s="3">
        <f t="shared" si="28"/>
        <v>2525.029803986627</v>
      </c>
      <c r="K87" s="3">
        <f t="shared" si="29"/>
        <v>2552.3657935220026</v>
      </c>
      <c r="L87" s="3">
        <f t="shared" si="30"/>
        <v>2578.0809297748633</v>
      </c>
      <c r="M87" s="3">
        <f t="shared" si="31"/>
        <v>2602.3703126991677</v>
      </c>
      <c r="N87" s="3">
        <f t="shared" si="32"/>
        <v>2625.3950873464064</v>
      </c>
      <c r="O87" s="3">
        <f t="shared" si="33"/>
        <v>2647.289967244993</v>
      </c>
      <c r="P87" s="3">
        <f t="shared" si="34"/>
        <v>2668.1687719375514</v>
      </c>
      <c r="Q87" s="3">
        <f t="shared" si="35"/>
        <v>2688.1285783767635</v>
      </c>
      <c r="R87" s="3"/>
      <c r="S87" s="15">
        <v>0.98</v>
      </c>
      <c r="T87" s="3">
        <f t="shared" si="36"/>
        <v>2.3302745528169278E-11</v>
      </c>
      <c r="U87" s="3">
        <f t="shared" si="20"/>
        <v>5.2223881669278392E-11</v>
      </c>
      <c r="V87" s="3">
        <f t="shared" si="20"/>
        <v>1.0163020263146551E-10</v>
      </c>
      <c r="W87" s="3">
        <f t="shared" si="20"/>
        <v>1.7877927300594889E-10</v>
      </c>
      <c r="X87" s="3">
        <f t="shared" si="20"/>
        <v>2.9158614053407955E-10</v>
      </c>
      <c r="Y87" s="3">
        <f t="shared" si="20"/>
        <v>4.4849041372699205E-10</v>
      </c>
      <c r="Z87" s="3">
        <f t="shared" si="20"/>
        <v>6.5834638727897909E-10</v>
      </c>
      <c r="AA87" s="3">
        <f t="shared" si="20"/>
        <v>9.3033231704213296E-10</v>
      </c>
      <c r="AB87" s="3">
        <f t="shared" si="20"/>
        <v>1.2738754118208447E-9</v>
      </c>
      <c r="AC87" s="3">
        <f t="shared" si="20"/>
        <v>1.6985896795140869E-9</v>
      </c>
      <c r="AD87" s="3">
        <f t="shared" si="20"/>
        <v>2.2142242933957986E-9</v>
      </c>
      <c r="AE87" s="3">
        <f t="shared" si="20"/>
        <v>2.8306205914098676E-9</v>
      </c>
      <c r="AF87" s="3">
        <f t="shared" si="20"/>
        <v>3.5576761858652614E-9</v>
      </c>
      <c r="AG87" s="3">
        <f t="shared" si="20"/>
        <v>4.4053149533349489E-9</v>
      </c>
      <c r="AH87" s="3">
        <f t="shared" si="20"/>
        <v>5.3834619076977884E-9</v>
      </c>
      <c r="AI87" s="3">
        <f t="shared" si="20"/>
        <v>6.5020221449410499E-9</v>
      </c>
      <c r="AJ87" s="25">
        <f t="shared" si="37"/>
        <v>3.0550476529396689E-8</v>
      </c>
      <c r="AK87" s="3"/>
    </row>
    <row r="88" spans="1:37" x14ac:dyDescent="0.25">
      <c r="A88" s="15">
        <v>0.97</v>
      </c>
      <c r="B88" s="28">
        <f t="shared" si="38"/>
        <v>2183.1482012374299</v>
      </c>
      <c r="C88" s="3">
        <f t="shared" si="21"/>
        <v>2241.7551999228745</v>
      </c>
      <c r="D88" s="3">
        <f t="shared" si="22"/>
        <v>2292.5324787813579</v>
      </c>
      <c r="E88" s="3">
        <f t="shared" si="23"/>
        <v>2337.4464893790741</v>
      </c>
      <c r="F88" s="3">
        <f t="shared" si="24"/>
        <v>2377.7932794995618</v>
      </c>
      <c r="G88" s="3">
        <f t="shared" si="25"/>
        <v>2414.4744803860203</v>
      </c>
      <c r="H88" s="3">
        <f t="shared" si="26"/>
        <v>2448.1438976034879</v>
      </c>
      <c r="I88" s="3">
        <f t="shared" si="27"/>
        <v>2479.2914738534441</v>
      </c>
      <c r="J88" s="3">
        <f t="shared" si="28"/>
        <v>2508.2942998986873</v>
      </c>
      <c r="K88" s="3">
        <f t="shared" si="29"/>
        <v>2535.4491107549457</v>
      </c>
      <c r="L88" s="3">
        <f t="shared" si="30"/>
        <v>2560.9938110916855</v>
      </c>
      <c r="M88" s="3">
        <f t="shared" si="31"/>
        <v>2585.1222077707625</v>
      </c>
      <c r="N88" s="3">
        <f t="shared" si="32"/>
        <v>2607.9943777993853</v>
      </c>
      <c r="O88" s="3">
        <f t="shared" si="33"/>
        <v>2629.7441418456879</v>
      </c>
      <c r="P88" s="3">
        <f t="shared" si="34"/>
        <v>2650.4845650741022</v>
      </c>
      <c r="Q88" s="3">
        <f t="shared" si="35"/>
        <v>2670.3120810263986</v>
      </c>
      <c r="R88" s="3"/>
      <c r="S88" s="15">
        <v>0.97</v>
      </c>
      <c r="T88" s="3">
        <f t="shared" si="36"/>
        <v>2.3233719881150104E-11</v>
      </c>
      <c r="U88" s="3">
        <f t="shared" si="20"/>
        <v>5.2350292295489697E-11</v>
      </c>
      <c r="V88" s="3">
        <f t="shared" si="20"/>
        <v>1.0232977182483915E-10</v>
      </c>
      <c r="W88" s="3">
        <f t="shared" si="20"/>
        <v>1.8068953545268061E-10</v>
      </c>
      <c r="X88" s="3">
        <f t="shared" si="20"/>
        <v>2.9566518611851443E-10</v>
      </c>
      <c r="Y88" s="3">
        <f t="shared" si="20"/>
        <v>4.5607268487059217E-10</v>
      </c>
      <c r="Z88" s="3">
        <f t="shared" si="20"/>
        <v>6.7119327467913265E-10</v>
      </c>
      <c r="AA88" s="3">
        <f t="shared" si="20"/>
        <v>9.5067764584108285E-10</v>
      </c>
      <c r="AB88" s="3">
        <f t="shared" si="20"/>
        <v>1.3044660848756083E-9</v>
      </c>
      <c r="AC88" s="3">
        <f t="shared" si="20"/>
        <v>1.7427218236187373E-9</v>
      </c>
      <c r="AD88" s="3">
        <f t="shared" si="20"/>
        <v>2.2757752809248436E-9</v>
      </c>
      <c r="AE88" s="3">
        <f t="shared" si="20"/>
        <v>2.9140773078970477E-9</v>
      </c>
      <c r="AF88" s="3">
        <f t="shared" si="20"/>
        <v>3.6681598971013906E-9</v>
      </c>
      <c r="AG88" s="3">
        <f t="shared" si="20"/>
        <v>4.548603101405781E-9</v>
      </c>
      <c r="AH88" s="3">
        <f t="shared" si="20"/>
        <v>5.5660071384114774E-9</v>
      </c>
      <c r="AI88" s="3">
        <f t="shared" si="20"/>
        <v>6.7309688417793368E-9</v>
      </c>
      <c r="AJ88" s="25">
        <f t="shared" si="37"/>
        <v>3.1482991586977698E-8</v>
      </c>
      <c r="AK88" s="3"/>
    </row>
    <row r="89" spans="1:37" x14ac:dyDescent="0.25">
      <c r="A89" s="15">
        <v>0.96</v>
      </c>
      <c r="B89" s="28">
        <f t="shared" si="38"/>
        <v>2168.5079255892883</v>
      </c>
      <c r="C89" s="3">
        <f t="shared" si="21"/>
        <v>2226.7219034916388</v>
      </c>
      <c r="D89" s="3">
        <f t="shared" si="22"/>
        <v>2277.1586679687671</v>
      </c>
      <c r="E89" s="3">
        <f t="shared" si="23"/>
        <v>2321.7714834871749</v>
      </c>
      <c r="F89" s="3">
        <f t="shared" si="24"/>
        <v>2361.8477064842091</v>
      </c>
      <c r="G89" s="3">
        <f t="shared" si="25"/>
        <v>2398.2829218293382</v>
      </c>
      <c r="H89" s="3">
        <f t="shared" si="26"/>
        <v>2431.7265506423832</v>
      </c>
      <c r="I89" s="3">
        <f t="shared" si="27"/>
        <v>2462.6652500502582</v>
      </c>
      <c r="J89" s="3">
        <f t="shared" si="28"/>
        <v>2491.4735820306287</v>
      </c>
      <c r="K89" s="3">
        <f t="shared" si="29"/>
        <v>2518.446291682817</v>
      </c>
      <c r="L89" s="3">
        <f t="shared" si="30"/>
        <v>2543.8196882784423</v>
      </c>
      <c r="M89" s="3">
        <f t="shared" si="31"/>
        <v>2567.7862790031077</v>
      </c>
      <c r="N89" s="3">
        <f t="shared" si="32"/>
        <v>2590.5050673814576</v>
      </c>
      <c r="O89" s="3">
        <f t="shared" si="33"/>
        <v>2612.1089766750993</v>
      </c>
      <c r="P89" s="3">
        <f t="shared" si="34"/>
        <v>2632.71031382912</v>
      </c>
      <c r="Q89" s="3">
        <f t="shared" si="35"/>
        <v>2652.4048656982636</v>
      </c>
      <c r="R89" s="3"/>
      <c r="S89" s="15">
        <v>0.96</v>
      </c>
      <c r="T89" s="3">
        <f t="shared" si="36"/>
        <v>2.1756446875084029E-11</v>
      </c>
      <c r="U89" s="3">
        <f t="shared" si="20"/>
        <v>4.9291291586563732E-11</v>
      </c>
      <c r="V89" s="3">
        <f t="shared" si="20"/>
        <v>9.6787279920456971E-11</v>
      </c>
      <c r="W89" s="3">
        <f t="shared" si="20"/>
        <v>1.7156013873977147E-10</v>
      </c>
      <c r="X89" s="3">
        <f t="shared" si="20"/>
        <v>2.8166148335907641E-10</v>
      </c>
      <c r="Y89" s="3">
        <f t="shared" si="20"/>
        <v>4.3574474647932002E-10</v>
      </c>
      <c r="Z89" s="3">
        <f t="shared" si="20"/>
        <v>6.4295215377416726E-10</v>
      </c>
      <c r="AA89" s="3">
        <f t="shared" si="20"/>
        <v>9.1281978185907334E-10</v>
      </c>
      <c r="AB89" s="3">
        <f t="shared" si="20"/>
        <v>1.2551978320093671E-9</v>
      </c>
      <c r="AC89" s="3">
        <f t="shared" si="20"/>
        <v>1.6801835998224812E-9</v>
      </c>
      <c r="AD89" s="3">
        <f t="shared" si="20"/>
        <v>2.1980650119449377E-9</v>
      </c>
      <c r="AE89" s="3">
        <f t="shared" si="20"/>
        <v>2.8192729627856803E-9</v>
      </c>
      <c r="AF89" s="3">
        <f t="shared" si="20"/>
        <v>3.5543409953137276E-9</v>
      </c>
      <c r="AG89" s="3">
        <f t="shared" si="20"/>
        <v>4.4138711290159103E-9</v>
      </c>
      <c r="AH89" s="3">
        <f t="shared" si="20"/>
        <v>5.4085048503302924E-9</v>
      </c>
      <c r="AI89" s="3">
        <f t="shared" si="20"/>
        <v>6.5488984536437003E-9</v>
      </c>
      <c r="AJ89" s="25">
        <f t="shared" si="37"/>
        <v>3.0490908157459615E-8</v>
      </c>
      <c r="AK89" s="3"/>
    </row>
    <row r="90" spans="1:37" x14ac:dyDescent="0.25">
      <c r="A90" s="15">
        <v>0.95</v>
      </c>
      <c r="B90" s="28">
        <f t="shared" si="38"/>
        <v>2153.7920386336059</v>
      </c>
      <c r="C90" s="3">
        <f t="shared" si="21"/>
        <v>2211.610965953967</v>
      </c>
      <c r="D90" s="3">
        <f t="shared" si="22"/>
        <v>2261.7054574259118</v>
      </c>
      <c r="E90" s="3">
        <f t="shared" si="23"/>
        <v>2306.0155223100255</v>
      </c>
      <c r="F90" s="3">
        <f t="shared" si="24"/>
        <v>2345.819780810054</v>
      </c>
      <c r="G90" s="3">
        <f t="shared" si="25"/>
        <v>2382.0077401945769</v>
      </c>
      <c r="H90" s="3">
        <f t="shared" si="26"/>
        <v>2415.2244144942479</v>
      </c>
      <c r="I90" s="3">
        <f t="shared" si="27"/>
        <v>2445.9531582927057</v>
      </c>
      <c r="J90" s="3">
        <f t="shared" si="28"/>
        <v>2474.5659917222974</v>
      </c>
      <c r="K90" s="3">
        <f t="shared" si="29"/>
        <v>2501.3556596887965</v>
      </c>
      <c r="L90" s="3">
        <f t="shared" si="30"/>
        <v>2526.5568678263689</v>
      </c>
      <c r="M90" s="3">
        <f t="shared" si="31"/>
        <v>2550.360816932041</v>
      </c>
      <c r="N90" s="3">
        <f t="shared" si="32"/>
        <v>2572.9254315037838</v>
      </c>
      <c r="O90" s="3">
        <f t="shared" si="33"/>
        <v>2594.3827327619119</v>
      </c>
      <c r="P90" s="3">
        <f t="shared" si="34"/>
        <v>2614.844265516273</v>
      </c>
      <c r="Q90" s="3">
        <f t="shared" si="35"/>
        <v>2634.4051665946913</v>
      </c>
      <c r="R90" s="3"/>
      <c r="S90" s="15">
        <v>0.95</v>
      </c>
      <c r="T90" s="3">
        <f t="shared" si="36"/>
        <v>1.9648260103601701E-11</v>
      </c>
      <c r="U90" s="3">
        <f t="shared" si="20"/>
        <v>4.4764436901137917E-11</v>
      </c>
      <c r="V90" s="3">
        <f t="shared" si="20"/>
        <v>8.8304630459774855E-11</v>
      </c>
      <c r="W90" s="3">
        <f t="shared" si="20"/>
        <v>1.5713760871550423E-10</v>
      </c>
      <c r="X90" s="3">
        <f t="shared" si="20"/>
        <v>2.5885844407628382E-10</v>
      </c>
      <c r="Y90" s="3">
        <f t="shared" si="20"/>
        <v>4.0166300581828447E-10</v>
      </c>
      <c r="Z90" s="3">
        <f t="shared" si="20"/>
        <v>5.9424107079478875E-10</v>
      </c>
      <c r="AA90" s="3">
        <f t="shared" si="20"/>
        <v>8.4568574429225586E-10</v>
      </c>
      <c r="AB90" s="3">
        <f t="shared" si="20"/>
        <v>1.1654167985785299E-9</v>
      </c>
      <c r="AC90" s="3">
        <f t="shared" si="20"/>
        <v>1.5631157520251772E-9</v>
      </c>
      <c r="AD90" s="3">
        <f t="shared" si="20"/>
        <v>2.0486708089024536E-9</v>
      </c>
      <c r="AE90" s="3">
        <f t="shared" si="20"/>
        <v>2.6321300749825416E-9</v>
      </c>
      <c r="AF90" s="3">
        <f t="shared" si="20"/>
        <v>3.3236617274367432E-9</v>
      </c>
      <c r="AG90" s="3">
        <f t="shared" si="20"/>
        <v>4.1335200419601908E-9</v>
      </c>
      <c r="AH90" s="3">
        <f t="shared" si="20"/>
        <v>5.0720163671519111E-9</v>
      </c>
      <c r="AI90" s="3">
        <f t="shared" si="20"/>
        <v>6.1494942904781244E-9</v>
      </c>
      <c r="AJ90" s="25">
        <f t="shared" si="37"/>
        <v>2.8498329062677302E-8</v>
      </c>
      <c r="AK90" s="3"/>
    </row>
    <row r="91" spans="1:37" x14ac:dyDescent="0.25">
      <c r="A91" s="15">
        <v>0.94</v>
      </c>
      <c r="B91" s="28">
        <f t="shared" si="38"/>
        <v>2138.999105684492</v>
      </c>
      <c r="C91" s="3">
        <f t="shared" si="21"/>
        <v>2196.4209141095739</v>
      </c>
      <c r="D91" s="3">
        <f t="shared" si="22"/>
        <v>2246.1713405835171</v>
      </c>
      <c r="E91" s="3">
        <f t="shared" si="23"/>
        <v>2290.1770697624929</v>
      </c>
      <c r="F91" s="3">
        <f t="shared" si="24"/>
        <v>2329.7079398775159</v>
      </c>
      <c r="G91" s="3">
        <f t="shared" si="25"/>
        <v>2365.6473487765984</v>
      </c>
      <c r="H91" s="3">
        <f t="shared" si="26"/>
        <v>2398.6358803276221</v>
      </c>
      <c r="I91" s="3">
        <f t="shared" si="27"/>
        <v>2429.1535692802695</v>
      </c>
      <c r="J91" s="3">
        <f t="shared" si="28"/>
        <v>2457.5698806135701</v>
      </c>
      <c r="K91" s="3">
        <f t="shared" si="29"/>
        <v>2484.175548567599</v>
      </c>
      <c r="L91" s="3">
        <f t="shared" si="30"/>
        <v>2509.203666743128</v>
      </c>
      <c r="M91" s="3">
        <f t="shared" si="31"/>
        <v>2532.8441227089183</v>
      </c>
      <c r="N91" s="3">
        <f t="shared" si="32"/>
        <v>2555.2537562869579</v>
      </c>
      <c r="O91" s="3">
        <f t="shared" si="33"/>
        <v>2576.5636819335637</v>
      </c>
      <c r="P91" s="3">
        <f t="shared" si="34"/>
        <v>2596.8846783331433</v>
      </c>
      <c r="Q91" s="3">
        <f t="shared" si="35"/>
        <v>2616.311228883334</v>
      </c>
      <c r="R91" s="3"/>
      <c r="S91" s="15">
        <v>0.94</v>
      </c>
      <c r="T91" s="3">
        <f t="shared" si="36"/>
        <v>1.7315002375997027E-11</v>
      </c>
      <c r="U91" s="3">
        <f t="shared" si="20"/>
        <v>3.9673886110366746E-11</v>
      </c>
      <c r="V91" s="3">
        <f t="shared" si="20"/>
        <v>7.8631327736061124E-11</v>
      </c>
      <c r="W91" s="3">
        <f t="shared" si="20"/>
        <v>1.4048283994353464E-10</v>
      </c>
      <c r="X91" s="3">
        <f t="shared" si="20"/>
        <v>2.3222271668446925E-10</v>
      </c>
      <c r="Y91" s="3">
        <f t="shared" si="20"/>
        <v>3.6142961399822462E-10</v>
      </c>
      <c r="Z91" s="3">
        <f t="shared" si="20"/>
        <v>5.3616807509795383E-10</v>
      </c>
      <c r="AA91" s="3">
        <f t="shared" si="20"/>
        <v>7.6490433213956301E-10</v>
      </c>
      <c r="AB91" s="3">
        <f t="shared" si="20"/>
        <v>1.0564344782601101E-9</v>
      </c>
      <c r="AC91" s="3">
        <f t="shared" si="20"/>
        <v>1.4198231980491685E-9</v>
      </c>
      <c r="AD91" s="3">
        <f t="shared" si="20"/>
        <v>1.8643514511054406E-9</v>
      </c>
      <c r="AE91" s="3">
        <f t="shared" si="20"/>
        <v>2.3994717310566573E-9</v>
      </c>
      <c r="AF91" s="3">
        <f t="shared" si="20"/>
        <v>3.0347697359114265E-9</v>
      </c>
      <c r="AG91" s="3">
        <f t="shared" si="20"/>
        <v>3.779931472988022E-9</v>
      </c>
      <c r="AH91" s="3">
        <f t="shared" si="20"/>
        <v>4.6447149810427944E-9</v>
      </c>
      <c r="AI91" s="3">
        <f t="shared" si="20"/>
        <v>5.6389259856395784E-9</v>
      </c>
      <c r="AJ91" s="25">
        <f t="shared" si="37"/>
        <v>2.6009250828139366E-8</v>
      </c>
      <c r="AK91" s="3"/>
    </row>
    <row r="92" spans="1:37" x14ac:dyDescent="0.25">
      <c r="A92" s="15">
        <v>0.93</v>
      </c>
      <c r="B92" s="28">
        <f t="shared" si="38"/>
        <v>2124.127703866377</v>
      </c>
      <c r="C92" s="3">
        <f t="shared" si="21"/>
        <v>2181.15028688555</v>
      </c>
      <c r="D92" s="3">
        <f t="shared" si="22"/>
        <v>2230.5548232743827</v>
      </c>
      <c r="E92" s="3">
        <f t="shared" si="23"/>
        <v>2274.2546024044877</v>
      </c>
      <c r="F92" s="3">
        <f t="shared" si="24"/>
        <v>2313.5106339503227</v>
      </c>
      <c r="G92" s="3">
        <f t="shared" si="25"/>
        <v>2349.2001739320112</v>
      </c>
      <c r="H92" s="3">
        <f t="shared" si="26"/>
        <v>2381.9593525549385</v>
      </c>
      <c r="I92" s="3">
        <f t="shared" si="27"/>
        <v>2412.2648671248248</v>
      </c>
      <c r="J92" s="3">
        <f t="shared" si="28"/>
        <v>2440.4836139136132</v>
      </c>
      <c r="K92" s="3">
        <f t="shared" si="29"/>
        <v>2466.9043058301436</v>
      </c>
      <c r="L92" s="3">
        <f t="shared" si="30"/>
        <v>2491.7584158907789</v>
      </c>
      <c r="M92" s="3">
        <f t="shared" si="31"/>
        <v>2515.2345114700256</v>
      </c>
      <c r="N92" s="3">
        <f t="shared" si="32"/>
        <v>2537.4883419602311</v>
      </c>
      <c r="O92" s="3">
        <f t="shared" si="33"/>
        <v>2558.6501102438169</v>
      </c>
      <c r="P92" s="3">
        <f t="shared" si="34"/>
        <v>2578.8298248158335</v>
      </c>
      <c r="Q92" s="3">
        <f t="shared" si="35"/>
        <v>2598.1213121776414</v>
      </c>
      <c r="R92" s="3"/>
      <c r="S92" s="15">
        <v>0.93</v>
      </c>
      <c r="T92" s="3">
        <f t="shared" si="36"/>
        <v>1.498214038987689E-11</v>
      </c>
      <c r="U92" s="3">
        <f t="shared" si="20"/>
        <v>3.4528447334197063E-11</v>
      </c>
      <c r="V92" s="3">
        <f t="shared" si="20"/>
        <v>6.8761905497584408E-11</v>
      </c>
      <c r="W92" s="3">
        <f t="shared" si="20"/>
        <v>1.2335025837408499E-10</v>
      </c>
      <c r="X92" s="3">
        <f t="shared" si="20"/>
        <v>2.0462076991339037E-10</v>
      </c>
      <c r="Y92" s="3">
        <f t="shared" si="20"/>
        <v>3.1945802840297435E-10</v>
      </c>
      <c r="Z92" s="3">
        <f t="shared" si="20"/>
        <v>4.7521502913320884E-10</v>
      </c>
      <c r="AA92" s="3">
        <f t="shared" si="20"/>
        <v>6.7963644855336125E-10</v>
      </c>
      <c r="AB92" s="3">
        <f t="shared" si="20"/>
        <v>9.4079266232263576E-10</v>
      </c>
      <c r="AC92" s="3">
        <f t="shared" si="20"/>
        <v>1.2670230509772051E-9</v>
      </c>
      <c r="AD92" s="3">
        <f t="shared" si="20"/>
        <v>1.6668872618565784E-9</v>
      </c>
      <c r="AE92" s="3">
        <f t="shared" si="20"/>
        <v>2.1491232609800901E-9</v>
      </c>
      <c r="AF92" s="3">
        <f t="shared" si="20"/>
        <v>2.7226111743414281E-9</v>
      </c>
      <c r="AG92" s="3">
        <f t="shared" si="20"/>
        <v>3.3963420691900584E-9</v>
      </c>
      <c r="AH92" s="3">
        <f t="shared" si="20"/>
        <v>4.1793909575815002E-9</v>
      </c>
      <c r="AI92" s="3">
        <f t="shared" si="20"/>
        <v>5.0808934167089872E-9</v>
      </c>
      <c r="AJ92" s="25">
        <f t="shared" si="37"/>
        <v>2.3323616881557157E-8</v>
      </c>
      <c r="AK92" s="3"/>
    </row>
    <row r="93" spans="1:37" x14ac:dyDescent="0.25">
      <c r="A93" s="15">
        <v>0.92</v>
      </c>
      <c r="B93" s="28">
        <f t="shared" si="38"/>
        <v>2109.1764251281779</v>
      </c>
      <c r="C93" s="3">
        <f t="shared" si="21"/>
        <v>2165.7976384314229</v>
      </c>
      <c r="D93" s="3">
        <f t="shared" si="22"/>
        <v>2214.8544268985388</v>
      </c>
      <c r="E93" s="3">
        <f t="shared" si="23"/>
        <v>2258.2466126681397</v>
      </c>
      <c r="F93" s="3">
        <f t="shared" si="24"/>
        <v>2297.2263294383947</v>
      </c>
      <c r="G93" s="3">
        <f t="shared" si="25"/>
        <v>2332.6646584126975</v>
      </c>
      <c r="H93" s="3">
        <f t="shared" si="26"/>
        <v>2365.1932522125298</v>
      </c>
      <c r="I93" s="3">
        <f t="shared" si="27"/>
        <v>2395.2854527736522</v>
      </c>
      <c r="J93" s="3">
        <f t="shared" si="28"/>
        <v>2423.3055738639414</v>
      </c>
      <c r="K93" s="3">
        <f t="shared" si="29"/>
        <v>2449.5402962040794</v>
      </c>
      <c r="L93" s="3">
        <f t="shared" si="30"/>
        <v>2474.2194635215669</v>
      </c>
      <c r="M93" s="3">
        <f t="shared" si="31"/>
        <v>2497.5303159056652</v>
      </c>
      <c r="N93" s="3">
        <f t="shared" si="32"/>
        <v>2519.627506462195</v>
      </c>
      <c r="O93" s="3">
        <f t="shared" si="33"/>
        <v>2540.640321603451</v>
      </c>
      <c r="P93" s="3">
        <f t="shared" si="34"/>
        <v>2560.6779954983135</v>
      </c>
      <c r="Q93" s="3">
        <f t="shared" si="35"/>
        <v>2579.833694223541</v>
      </c>
      <c r="R93" s="3"/>
      <c r="S93" s="15">
        <v>0.92</v>
      </c>
      <c r="T93" s="3">
        <f t="shared" si="36"/>
        <v>1.2774944761222979E-11</v>
      </c>
      <c r="U93" s="3">
        <f t="shared" si="20"/>
        <v>2.9616422465667613E-11</v>
      </c>
      <c r="V93" s="3">
        <f t="shared" si="20"/>
        <v>5.9268532860699753E-11</v>
      </c>
      <c r="W93" s="3">
        <f t="shared" si="20"/>
        <v>1.0676167744438295E-10</v>
      </c>
      <c r="X93" s="3">
        <f t="shared" si="20"/>
        <v>1.7773919145856156E-10</v>
      </c>
      <c r="Y93" s="3">
        <f t="shared" si="20"/>
        <v>2.783676082776256E-10</v>
      </c>
      <c r="Z93" s="3">
        <f t="shared" si="20"/>
        <v>4.1525769415531375E-10</v>
      </c>
      <c r="AA93" s="3">
        <f t="shared" si="20"/>
        <v>5.9539566462019088E-10</v>
      </c>
      <c r="AB93" s="3">
        <f t="shared" si="20"/>
        <v>8.2608354568662606E-10</v>
      </c>
      <c r="AC93" s="3">
        <f t="shared" si="20"/>
        <v>1.1148875511476276E-9</v>
      </c>
      <c r="AD93" s="3">
        <f t="shared" si="20"/>
        <v>1.4695934026372256E-9</v>
      </c>
      <c r="AE93" s="3">
        <f t="shared" si="20"/>
        <v>1.8981676288404254E-9</v>
      </c>
      <c r="AF93" s="3">
        <f t="shared" si="20"/>
        <v>2.4087240027455104E-9</v>
      </c>
      <c r="AG93" s="3">
        <f t="shared" si="20"/>
        <v>3.0094943933610694E-9</v>
      </c>
      <c r="AH93" s="3">
        <f t="shared" si="20"/>
        <v>3.708803413986144E-9</v>
      </c>
      <c r="AI93" s="3">
        <f t="shared" si="20"/>
        <v>4.5150463410986665E-9</v>
      </c>
      <c r="AJ93" s="25">
        <f t="shared" si="37"/>
        <v>2.0625982015546962E-8</v>
      </c>
      <c r="AK93" s="3"/>
    </row>
    <row r="94" spans="1:37" x14ac:dyDescent="0.25">
      <c r="A94" s="15">
        <v>0.91</v>
      </c>
      <c r="B94" s="28">
        <f t="shared" si="38"/>
        <v>2094.1438794322553</v>
      </c>
      <c r="C94" s="3">
        <f t="shared" si="21"/>
        <v>2150.3615413937532</v>
      </c>
      <c r="D94" s="3">
        <f t="shared" si="22"/>
        <v>2199.0686917720218</v>
      </c>
      <c r="E94" s="3">
        <f t="shared" si="23"/>
        <v>2242.1516122721741</v>
      </c>
      <c r="F94" s="3">
        <f t="shared" si="24"/>
        <v>2280.8535123711536</v>
      </c>
      <c r="G94" s="3">
        <f t="shared" si="25"/>
        <v>2316.0392648927009</v>
      </c>
      <c r="H94" s="3">
        <f t="shared" si="26"/>
        <v>2348.3360205367044</v>
      </c>
      <c r="I94" s="3">
        <f t="shared" si="27"/>
        <v>2378.2137476310099</v>
      </c>
      <c r="J94" s="3">
        <f t="shared" si="28"/>
        <v>2406.0341634023525</v>
      </c>
      <c r="K94" s="3">
        <f t="shared" si="29"/>
        <v>2432.0819053373903</v>
      </c>
      <c r="L94" s="3">
        <f t="shared" si="30"/>
        <v>2456.5851790188531</v>
      </c>
      <c r="M94" s="3">
        <f t="shared" si="31"/>
        <v>2479.7298900363498</v>
      </c>
      <c r="N94" s="3">
        <f t="shared" si="32"/>
        <v>2501.6695892503658</v>
      </c>
      <c r="O94" s="3">
        <f t="shared" si="33"/>
        <v>2522.532641621638</v>
      </c>
      <c r="P94" s="3">
        <f t="shared" si="34"/>
        <v>2542.4275027840613</v>
      </c>
      <c r="Q94" s="3">
        <f t="shared" si="35"/>
        <v>2561.4466748001009</v>
      </c>
      <c r="R94" s="3"/>
      <c r="S94" s="15">
        <v>0.91</v>
      </c>
      <c r="T94" s="3">
        <f t="shared" si="36"/>
        <v>1.0759069860846885E-11</v>
      </c>
      <c r="U94" s="3">
        <f t="shared" si="20"/>
        <v>2.5093985636494379E-11</v>
      </c>
      <c r="V94" s="3">
        <f t="shared" si="20"/>
        <v>5.046891970739497E-11</v>
      </c>
      <c r="W94" s="3">
        <f t="shared" si="20"/>
        <v>9.1295621566571425E-11</v>
      </c>
      <c r="X94" s="3">
        <f t="shared" si="20"/>
        <v>1.5254810668273405E-10</v>
      </c>
      <c r="Y94" s="3">
        <f t="shared" si="20"/>
        <v>2.3968503626888021E-10</v>
      </c>
      <c r="Z94" s="3">
        <f t="shared" si="20"/>
        <v>3.5858059845923342E-10</v>
      </c>
      <c r="AA94" s="3">
        <f t="shared" si="20"/>
        <v>5.1546371176212412E-10</v>
      </c>
      <c r="AB94" s="3">
        <f t="shared" si="20"/>
        <v>7.1686486704683651E-10</v>
      </c>
      <c r="AC94" s="3">
        <f t="shared" si="20"/>
        <v>9.6956976930481756E-10</v>
      </c>
      <c r="AD94" s="3">
        <f t="shared" si="20"/>
        <v>1.2805789393388544E-9</v>
      </c>
      <c r="AE94" s="3">
        <f t="shared" si="20"/>
        <v>1.657072498348357E-9</v>
      </c>
      <c r="AF94" s="3">
        <f t="shared" si="20"/>
        <v>2.1063794432331648E-9</v>
      </c>
      <c r="AG94" s="3">
        <f t="shared" si="20"/>
        <v>2.6359508081111089E-9</v>
      </c>
      <c r="AH94" s="3">
        <f t="shared" si="20"/>
        <v>3.2533361896596491E-9</v>
      </c>
      <c r="AI94" s="3">
        <f t="shared" si="20"/>
        <v>3.9661631872922613E-9</v>
      </c>
      <c r="AJ94" s="25">
        <f t="shared" si="37"/>
        <v>1.8029810752279331E-8</v>
      </c>
      <c r="AK94" s="3"/>
    </row>
    <row r="95" spans="1:37" x14ac:dyDescent="0.25">
      <c r="A95" s="15">
        <v>0.9</v>
      </c>
      <c r="B95" s="28">
        <f t="shared" si="38"/>
        <v>2079.0286981229774</v>
      </c>
      <c r="C95" s="3">
        <f t="shared" si="21"/>
        <v>2134.8405903751109</v>
      </c>
      <c r="D95" s="3">
        <f t="shared" si="22"/>
        <v>2183.1961806641898</v>
      </c>
      <c r="E95" s="3">
        <f t="shared" si="23"/>
        <v>2225.9681358285384</v>
      </c>
      <c r="F95" s="3">
        <f t="shared" si="24"/>
        <v>2264.3906920664031</v>
      </c>
      <c r="G95" s="3">
        <f t="shared" si="25"/>
        <v>2299.3224796937093</v>
      </c>
      <c r="H95" s="3">
        <f t="shared" si="26"/>
        <v>2331.3861227411739</v>
      </c>
      <c r="I95" s="3">
        <f t="shared" si="27"/>
        <v>2361.0481973836231</v>
      </c>
      <c r="J95" s="3">
        <f t="shared" si="28"/>
        <v>2388.6678100331678</v>
      </c>
      <c r="K95" s="3">
        <f t="shared" si="29"/>
        <v>2414.5275437105493</v>
      </c>
      <c r="L95" s="3">
        <f t="shared" si="30"/>
        <v>2438.8539568486635</v>
      </c>
      <c r="M95" s="3">
        <f t="shared" si="31"/>
        <v>2461.8316132015711</v>
      </c>
      <c r="N95" s="3">
        <f t="shared" si="32"/>
        <v>2483.6129553252513</v>
      </c>
      <c r="O95" s="3">
        <f t="shared" si="33"/>
        <v>2504.325421663561</v>
      </c>
      <c r="P95" s="3">
        <f t="shared" si="34"/>
        <v>2524.0766850357149</v>
      </c>
      <c r="Q95" s="3">
        <f t="shared" si="35"/>
        <v>2542.9585798397165</v>
      </c>
      <c r="R95" s="3"/>
      <c r="S95" s="15">
        <v>0.9</v>
      </c>
      <c r="T95" s="3">
        <f t="shared" si="36"/>
        <v>8.9635442643233476E-12</v>
      </c>
      <c r="U95" s="3">
        <f t="shared" si="20"/>
        <v>2.1035297947348186E-11</v>
      </c>
      <c r="V95" s="3">
        <f t="shared" si="20"/>
        <v>4.2521564823070033E-11</v>
      </c>
      <c r="W95" s="3">
        <f t="shared" si="20"/>
        <v>7.7251468833580275E-11</v>
      </c>
      <c r="X95" s="3">
        <f t="shared" si="20"/>
        <v>1.2956407033473151E-10</v>
      </c>
      <c r="Y95" s="3">
        <f t="shared" si="20"/>
        <v>2.0424214618595826E-10</v>
      </c>
      <c r="Z95" s="3">
        <f t="shared" si="20"/>
        <v>3.0645248129868317E-10</v>
      </c>
      <c r="AA95" s="3">
        <f t="shared" si="20"/>
        <v>4.4169281438055456E-10</v>
      </c>
      <c r="AB95" s="3">
        <f t="shared" si="20"/>
        <v>6.1574504700796834E-10</v>
      </c>
      <c r="AC95" s="3">
        <f t="shared" si="20"/>
        <v>8.3463412573379152E-10</v>
      </c>
      <c r="AD95" s="3">
        <f t="shared" si="20"/>
        <v>1.104591962054737E-9</v>
      </c>
      <c r="AE95" s="3">
        <f t="shared" si="20"/>
        <v>1.4320257796897418E-9</v>
      </c>
      <c r="AF95" s="3">
        <f t="shared" si="20"/>
        <v>1.8234903318021624E-9</v>
      </c>
      <c r="AG95" s="3">
        <f t="shared" si="20"/>
        <v>2.2856634927832198E-9</v>
      </c>
      <c r="AH95" s="3">
        <f t="shared" si="20"/>
        <v>2.8253247907025551E-9</v>
      </c>
      <c r="AI95" s="3">
        <f t="shared" si="20"/>
        <v>3.4493365034250912E-9</v>
      </c>
      <c r="AJ95" s="25">
        <f t="shared" si="37"/>
        <v>1.5602535421267513E-8</v>
      </c>
      <c r="AK95" s="3"/>
    </row>
    <row r="96" spans="1:37" x14ac:dyDescent="0.25">
      <c r="A96" s="15">
        <v>0.89</v>
      </c>
      <c r="B96" s="28">
        <f t="shared" si="38"/>
        <v>2063.8295374787663</v>
      </c>
      <c r="C96" s="3">
        <f t="shared" si="21"/>
        <v>2119.2334055814654</v>
      </c>
      <c r="D96" s="3">
        <f t="shared" si="22"/>
        <v>2167.2354825277444</v>
      </c>
      <c r="E96" s="3">
        <f t="shared" si="23"/>
        <v>2209.694744645481</v>
      </c>
      <c r="F96" s="3">
        <f t="shared" si="24"/>
        <v>2247.8364049990573</v>
      </c>
      <c r="G96" s="3">
        <f t="shared" si="25"/>
        <v>2282.5128167134594</v>
      </c>
      <c r="H96" s="3">
        <f t="shared" si="26"/>
        <v>2314.3420520002437</v>
      </c>
      <c r="I96" s="3">
        <f t="shared" si="27"/>
        <v>2343.7872760345513</v>
      </c>
      <c r="J96" s="3">
        <f t="shared" si="28"/>
        <v>2371.20496990829</v>
      </c>
      <c r="K96" s="3">
        <f t="shared" si="29"/>
        <v>2396.8756507617609</v>
      </c>
      <c r="L96" s="3">
        <f t="shared" si="30"/>
        <v>2421.0242207265119</v>
      </c>
      <c r="M96" s="3">
        <f t="shared" si="31"/>
        <v>2443.833894265882</v>
      </c>
      <c r="N96" s="3">
        <f t="shared" si="32"/>
        <v>2465.4559994736514</v>
      </c>
      <c r="O96" s="3">
        <f t="shared" si="33"/>
        <v>2486.0170431290985</v>
      </c>
      <c r="P96" s="3">
        <f t="shared" si="34"/>
        <v>2505.6239108874802</v>
      </c>
      <c r="Q96" s="3">
        <f t="shared" si="35"/>
        <v>2524.3677657728135</v>
      </c>
      <c r="R96" s="3"/>
      <c r="S96" s="15">
        <v>0.89</v>
      </c>
      <c r="T96" s="3">
        <f t="shared" si="36"/>
        <v>7.3947492453214355E-12</v>
      </c>
      <c r="U96" s="3">
        <f t="shared" si="20"/>
        <v>1.7463073667864338E-11</v>
      </c>
      <c r="V96" s="3">
        <f t="shared" si="20"/>
        <v>3.5483978469213607E-11</v>
      </c>
      <c r="W96" s="3">
        <f t="shared" si="20"/>
        <v>6.474994767956528E-11</v>
      </c>
      <c r="X96" s="3">
        <f t="shared" si="20"/>
        <v>1.0901121304256311E-10</v>
      </c>
      <c r="Y96" s="3">
        <f t="shared" si="20"/>
        <v>1.7241999805192703E-10</v>
      </c>
      <c r="Z96" s="3">
        <f t="shared" si="20"/>
        <v>2.594795737827499E-10</v>
      </c>
      <c r="AA96" s="3">
        <f t="shared" si="20"/>
        <v>3.7499850983870586E-10</v>
      </c>
      <c r="AB96" s="3">
        <f t="shared" si="20"/>
        <v>5.2404996410128586E-10</v>
      </c>
      <c r="AC96" s="3">
        <f t="shared" si="20"/>
        <v>7.1193562765893328E-10</v>
      </c>
      <c r="AD96" s="3">
        <f t="shared" si="20"/>
        <v>9.4415386433153533E-10</v>
      </c>
      <c r="AE96" s="3">
        <f t="shared" si="20"/>
        <v>1.2263715789447425E-9</v>
      </c>
      <c r="AF96" s="3">
        <f t="shared" si="20"/>
        <v>1.5643993759205049E-9</v>
      </c>
      <c r="AG96" s="3">
        <f t="shared" si="20"/>
        <v>1.9641696102818146E-9</v>
      </c>
      <c r="AH96" s="3">
        <f t="shared" si="20"/>
        <v>2.431716977089786E-9</v>
      </c>
      <c r="AI96" s="3">
        <f t="shared" si="20"/>
        <v>2.973161327942569E-9</v>
      </c>
      <c r="AJ96" s="25">
        <f t="shared" si="37"/>
        <v>1.3380959370049083E-8</v>
      </c>
      <c r="AK96" s="3"/>
    </row>
    <row r="97" spans="1:37" x14ac:dyDescent="0.25">
      <c r="A97" s="15">
        <v>0.88</v>
      </c>
      <c r="B97" s="28">
        <f t="shared" si="38"/>
        <v>2048.545082450155</v>
      </c>
      <c r="C97" s="3">
        <f t="shared" si="21"/>
        <v>2103.5386366606203</v>
      </c>
      <c r="D97" s="3">
        <f t="shared" si="22"/>
        <v>2151.1852164240954</v>
      </c>
      <c r="E97" s="3">
        <f t="shared" si="23"/>
        <v>2193.3300307298368</v>
      </c>
      <c r="F97" s="3">
        <f t="shared" si="24"/>
        <v>2231.1892188725042</v>
      </c>
      <c r="G97" s="3">
        <f t="shared" si="25"/>
        <v>2265.6088215599116</v>
      </c>
      <c r="H97" s="3">
        <f t="shared" si="26"/>
        <v>2297.202333640636</v>
      </c>
      <c r="I97" s="3">
        <f t="shared" si="27"/>
        <v>2326.4294901483449</v>
      </c>
      <c r="J97" s="3">
        <f t="shared" si="28"/>
        <v>2353.6441321220154</v>
      </c>
      <c r="K97" s="3">
        <f t="shared" si="29"/>
        <v>2379.1246992282327</v>
      </c>
      <c r="L97" s="3">
        <f t="shared" si="30"/>
        <v>2403.0944280024064</v>
      </c>
      <c r="M97" s="3">
        <f t="shared" si="31"/>
        <v>2425.7351760452184</v>
      </c>
      <c r="N97" s="3">
        <f t="shared" si="32"/>
        <v>2447.1971507341268</v>
      </c>
      <c r="O97" s="3">
        <f t="shared" si="33"/>
        <v>2467.6059219555468</v>
      </c>
      <c r="P97" s="3">
        <f t="shared" si="34"/>
        <v>2487.0675837833696</v>
      </c>
      <c r="Q97" s="3">
        <f t="shared" si="35"/>
        <v>2505.672624100031</v>
      </c>
      <c r="R97" s="3"/>
      <c r="S97" s="15">
        <v>0.88</v>
      </c>
      <c r="T97" s="3">
        <f t="shared" si="36"/>
        <v>6.0452989086989042E-12</v>
      </c>
      <c r="U97" s="3">
        <f t="shared" si="20"/>
        <v>1.4368104753578951E-11</v>
      </c>
      <c r="V97" s="3">
        <f t="shared" si="20"/>
        <v>2.9350024920483821E-11</v>
      </c>
      <c r="W97" s="3">
        <f t="shared" si="20"/>
        <v>5.3797796595162692E-11</v>
      </c>
      <c r="X97" s="3">
        <f t="shared" si="20"/>
        <v>9.0925182814527192E-11</v>
      </c>
      <c r="Y97" s="3">
        <f t="shared" si="20"/>
        <v>1.4430662831374644E-10</v>
      </c>
      <c r="Z97" s="3">
        <f t="shared" si="20"/>
        <v>2.1783431064679222E-10</v>
      </c>
      <c r="AA97" s="3">
        <f t="shared" si="20"/>
        <v>3.156791384524436E-10</v>
      </c>
      <c r="AB97" s="3">
        <f t="shared" si="20"/>
        <v>4.4225572137040066E-10</v>
      </c>
      <c r="AC97" s="3">
        <f t="shared" si="20"/>
        <v>6.0219109489791411E-10</v>
      </c>
      <c r="AD97" s="3">
        <f t="shared" si="20"/>
        <v>8.0029688476257941E-10</v>
      </c>
      <c r="AE97" s="3">
        <f t="shared" si="20"/>
        <v>1.0415445677912662E-9</v>
      </c>
      <c r="AF97" s="3">
        <f t="shared" si="20"/>
        <v>1.3310434934226894E-9</v>
      </c>
      <c r="AG97" s="3">
        <f t="shared" si="20"/>
        <v>1.674021353143617E-9</v>
      </c>
      <c r="AH97" s="3">
        <f t="shared" si="20"/>
        <v>2.0758068144747846E-9</v>
      </c>
      <c r="AI97" s="3">
        <f t="shared" si="20"/>
        <v>2.5418140666938915E-9</v>
      </c>
      <c r="AJ97" s="25">
        <f t="shared" si="37"/>
        <v>1.1381280481962577E-8</v>
      </c>
      <c r="AK97" s="3"/>
    </row>
    <row r="98" spans="1:37" x14ac:dyDescent="0.25">
      <c r="A98" s="15">
        <v>0.87</v>
      </c>
      <c r="B98" s="28">
        <f t="shared" si="38"/>
        <v>2033.1740505848079</v>
      </c>
      <c r="C98" s="3">
        <f t="shared" si="21"/>
        <v>2087.7549667325829</v>
      </c>
      <c r="D98" s="3">
        <f t="shared" si="22"/>
        <v>2135.044035645019</v>
      </c>
      <c r="E98" s="3">
        <f t="shared" si="23"/>
        <v>2176.8726209894348</v>
      </c>
      <c r="F98" s="3">
        <f t="shared" si="24"/>
        <v>2214.4477368935545</v>
      </c>
      <c r="G98" s="3">
        <f t="shared" si="25"/>
        <v>2248.609075892145</v>
      </c>
      <c r="H98" s="3">
        <f t="shared" si="26"/>
        <v>2279.9655295429197</v>
      </c>
      <c r="I98" s="3">
        <f t="shared" si="27"/>
        <v>2308.9733833084697</v>
      </c>
      <c r="J98" s="3">
        <f t="shared" si="28"/>
        <v>2335.9838232206084</v>
      </c>
      <c r="K98" s="3">
        <f t="shared" si="29"/>
        <v>2361.2731997046149</v>
      </c>
      <c r="L98" s="3">
        <f t="shared" si="30"/>
        <v>2385.0630742652061</v>
      </c>
      <c r="M98" s="3">
        <f t="shared" si="31"/>
        <v>2407.5339399546338</v>
      </c>
      <c r="N98" s="3">
        <f t="shared" si="32"/>
        <v>2428.8348770858829</v>
      </c>
      <c r="O98" s="3">
        <f t="shared" si="33"/>
        <v>2449.090513345584</v>
      </c>
      <c r="P98" s="3">
        <f t="shared" si="34"/>
        <v>2468.4061467424626</v>
      </c>
      <c r="Q98" s="3">
        <f t="shared" si="35"/>
        <v>2486.8715861931173</v>
      </c>
      <c r="R98" s="3"/>
      <c r="S98" s="15">
        <v>0.87</v>
      </c>
      <c r="T98" s="3">
        <f t="shared" si="36"/>
        <v>4.8998254973992367E-12</v>
      </c>
      <c r="U98" s="3">
        <f t="shared" si="20"/>
        <v>1.1722082806570113E-11</v>
      </c>
      <c r="V98" s="3">
        <f t="shared" si="20"/>
        <v>2.4074594988227598E-11</v>
      </c>
      <c r="W98" s="3">
        <f t="shared" si="20"/>
        <v>4.4330690286532793E-11</v>
      </c>
      <c r="X98" s="3">
        <f t="shared" si="20"/>
        <v>7.5222417658107421E-11</v>
      </c>
      <c r="Y98" s="3">
        <f t="shared" si="20"/>
        <v>1.1980252167533074E-10</v>
      </c>
      <c r="Z98" s="3">
        <f t="shared" si="20"/>
        <v>1.8140866055091162E-10</v>
      </c>
      <c r="AA98" s="3">
        <f t="shared" si="20"/>
        <v>2.6363052621735474E-10</v>
      </c>
      <c r="AB98" s="3">
        <f t="shared" si="20"/>
        <v>3.7028002412740898E-10</v>
      </c>
      <c r="AC98" s="3">
        <f t="shared" si="20"/>
        <v>5.0536442666678761E-10</v>
      </c>
      <c r="AD98" s="3">
        <f t="shared" si="20"/>
        <v>6.730623023681648E-10</v>
      </c>
      <c r="AE98" s="3">
        <f t="shared" si="20"/>
        <v>8.7770197980511626E-10</v>
      </c>
      <c r="AF98" s="3">
        <f t="shared" si="20"/>
        <v>1.123742296934772E-9</v>
      </c>
      <c r="AG98" s="3">
        <f t="shared" si="20"/>
        <v>1.4157553961172149E-9</v>
      </c>
      <c r="AH98" s="3">
        <f t="shared" si="20"/>
        <v>1.7584113426183266E-9</v>
      </c>
      <c r="AI98" s="3">
        <f t="shared" si="20"/>
        <v>2.1564643650341759E-9</v>
      </c>
      <c r="AJ98" s="25">
        <f t="shared" si="37"/>
        <v>9.6058734533524012E-9</v>
      </c>
      <c r="AK98" s="3"/>
    </row>
    <row r="99" spans="1:37" x14ac:dyDescent="0.25">
      <c r="A99" s="15">
        <v>0.86</v>
      </c>
      <c r="B99" s="28">
        <f t="shared" si="38"/>
        <v>2017.7151961386696</v>
      </c>
      <c r="C99" s="3">
        <f t="shared" si="21"/>
        <v>2071.8811166110736</v>
      </c>
      <c r="D99" s="3">
        <f t="shared" si="22"/>
        <v>2118.8106320297979</v>
      </c>
      <c r="E99" s="3">
        <f t="shared" si="23"/>
        <v>2160.3211816348035</v>
      </c>
      <c r="F99" s="3">
        <f t="shared" si="24"/>
        <v>2197.6106022501253</v>
      </c>
      <c r="G99" s="3">
        <f t="shared" si="25"/>
        <v>2231.5122019671171</v>
      </c>
      <c r="H99" s="3">
        <f t="shared" si="26"/>
        <v>2262.6302427516648</v>
      </c>
      <c r="I99" s="3">
        <f t="shared" si="27"/>
        <v>2291.417540786128</v>
      </c>
      <c r="J99" s="3">
        <f t="shared" si="28"/>
        <v>2318.2226119257275</v>
      </c>
      <c r="K99" s="3">
        <f t="shared" si="29"/>
        <v>2343.3197054175384</v>
      </c>
      <c r="L99" s="3">
        <f t="shared" si="30"/>
        <v>2366.9286981652726</v>
      </c>
      <c r="M99" s="3">
        <f t="shared" si="31"/>
        <v>2389.2287108763871</v>
      </c>
      <c r="N99" s="3">
        <f t="shared" si="32"/>
        <v>2410.3676903598944</v>
      </c>
      <c r="O99" s="3">
        <f t="shared" si="33"/>
        <v>2430.4693167193809</v>
      </c>
      <c r="P99" s="3">
        <f t="shared" si="34"/>
        <v>2449.6380873500684</v>
      </c>
      <c r="Q99" s="3">
        <f t="shared" si="35"/>
        <v>2467.9631283234412</v>
      </c>
      <c r="R99" s="3"/>
      <c r="S99" s="15">
        <v>0.86</v>
      </c>
      <c r="T99" s="3">
        <f t="shared" si="36"/>
        <v>3.9387894139384841E-12</v>
      </c>
      <c r="U99" s="3">
        <f t="shared" si="20"/>
        <v>9.4861354028534625E-12</v>
      </c>
      <c r="V99" s="3">
        <f t="shared" si="20"/>
        <v>1.959016879950144E-11</v>
      </c>
      <c r="W99" s="3">
        <f t="shared" si="20"/>
        <v>3.6242246649811001E-11</v>
      </c>
      <c r="X99" s="3">
        <f t="shared" si="20"/>
        <v>6.1747208473499557E-11</v>
      </c>
      <c r="Y99" s="3">
        <f t="shared" si="20"/>
        <v>9.8692589782407509E-11</v>
      </c>
      <c r="Z99" s="3">
        <f t="shared" si="20"/>
        <v>1.4991916533683538E-10</v>
      </c>
      <c r="AA99" s="3">
        <f t="shared" si="20"/>
        <v>2.1849353744876594E-10</v>
      </c>
      <c r="AB99" s="3">
        <f t="shared" si="20"/>
        <v>3.0768301924607825E-10</v>
      </c>
      <c r="AC99" s="3">
        <f t="shared" si="20"/>
        <v>4.2093282529202018E-10</v>
      </c>
      <c r="AD99" s="3">
        <f t="shared" si="20"/>
        <v>5.6184546443672872E-10</v>
      </c>
      <c r="AE99" s="3">
        <f t="shared" si="20"/>
        <v>7.3416217636523694E-10</v>
      </c>
      <c r="AF99" s="3">
        <f t="shared" si="20"/>
        <v>9.4174623424012527E-10</v>
      </c>
      <c r="AG99" s="3">
        <f t="shared" si="20"/>
        <v>1.1885679349357125E-9</v>
      </c>
      <c r="AH99" s="3">
        <f t="shared" si="20"/>
        <v>1.478691106709965E-9</v>
      </c>
      <c r="AI99" s="3">
        <f t="shared" si="20"/>
        <v>1.8162609768169396E-9</v>
      </c>
      <c r="AJ99" s="25">
        <f t="shared" si="37"/>
        <v>8.0479995793504206E-9</v>
      </c>
      <c r="AK99" s="3"/>
    </row>
    <row r="100" spans="1:37" x14ac:dyDescent="0.25">
      <c r="A100" s="15">
        <v>0.85</v>
      </c>
      <c r="B100" s="28">
        <f t="shared" si="38"/>
        <v>2002.167314370229</v>
      </c>
      <c r="C100" s="3">
        <f t="shared" si="21"/>
        <v>2055.91584921309</v>
      </c>
      <c r="D100" s="3">
        <f t="shared" si="22"/>
        <v>2102.4837404746609</v>
      </c>
      <c r="E100" s="3">
        <f t="shared" si="23"/>
        <v>2143.6744227769686</v>
      </c>
      <c r="F100" s="3">
        <f t="shared" si="24"/>
        <v>2180.676502788398</v>
      </c>
      <c r="G100" s="3">
        <f t="shared" si="25"/>
        <v>2214.3168673889727</v>
      </c>
      <c r="H100" s="3">
        <f t="shared" si="26"/>
        <v>2245.1951222909984</v>
      </c>
      <c r="I100" s="3">
        <f t="shared" si="27"/>
        <v>2273.7605944170632</v>
      </c>
      <c r="J100" s="3">
        <f t="shared" si="28"/>
        <v>2300.3591140682906</v>
      </c>
      <c r="K100" s="3">
        <f t="shared" si="29"/>
        <v>2325.2628172128971</v>
      </c>
      <c r="L100" s="3">
        <f t="shared" si="30"/>
        <v>2348.6898864519931</v>
      </c>
      <c r="M100" s="3">
        <f t="shared" si="31"/>
        <v>2370.8180622449286</v>
      </c>
      <c r="N100" s="3">
        <f t="shared" si="32"/>
        <v>2391.7941513689125</v>
      </c>
      <c r="O100" s="3">
        <f t="shared" si="33"/>
        <v>2411.7408808873638</v>
      </c>
      <c r="P100" s="3">
        <f t="shared" si="34"/>
        <v>2430.761942971284</v>
      </c>
      <c r="Q100" s="3">
        <f t="shared" si="35"/>
        <v>2448.9457769145506</v>
      </c>
      <c r="R100" s="3"/>
      <c r="S100" s="15">
        <v>0.85</v>
      </c>
      <c r="T100" s="3">
        <f t="shared" si="36"/>
        <v>3.1409834928487657E-12</v>
      </c>
      <c r="U100" s="3">
        <f t="shared" si="20"/>
        <v>7.61651880639284E-12</v>
      </c>
      <c r="V100" s="3">
        <f t="shared" si="20"/>
        <v>1.58179836016488E-11</v>
      </c>
      <c r="W100" s="3">
        <f t="shared" si="20"/>
        <v>2.9403756925038832E-11</v>
      </c>
      <c r="X100" s="3">
        <f t="shared" si="20"/>
        <v>5.0303939817077961E-11</v>
      </c>
      <c r="Y100" s="3">
        <f t="shared" si="20"/>
        <v>8.0695775664110098E-11</v>
      </c>
      <c r="Z100" s="3">
        <f t="shared" si="20"/>
        <v>1.2297969666357373E-10</v>
      </c>
      <c r="AA100" s="3">
        <f t="shared" si="20"/>
        <v>1.7975672778237574E-10</v>
      </c>
      <c r="AB100" s="3">
        <f t="shared" si="20"/>
        <v>2.5380755630035004E-10</v>
      </c>
      <c r="AC100" s="3">
        <f t="shared" si="20"/>
        <v>3.480733502630881E-10</v>
      </c>
      <c r="AD100" s="3">
        <f t="shared" si="20"/>
        <v>4.6563829148723558E-10</v>
      </c>
      <c r="AE100" s="3">
        <f t="shared" si="20"/>
        <v>6.097137298514692E-10</v>
      </c>
      <c r="AF100" s="3">
        <f t="shared" si="20"/>
        <v>7.8362383923326848E-10</v>
      </c>
      <c r="AG100" s="3">
        <f t="shared" si="20"/>
        <v>9.9079264704998159E-10</v>
      </c>
      <c r="AH100" s="3">
        <f t="shared" si="20"/>
        <v>1.2347323107162163E-9</v>
      </c>
      <c r="AI100" s="3">
        <f t="shared" si="20"/>
        <v>1.5190325207542474E-9</v>
      </c>
      <c r="AJ100" s="25">
        <f t="shared" si="37"/>
        <v>6.6951296284089239E-9</v>
      </c>
      <c r="AK100" s="3"/>
    </row>
    <row r="101" spans="1:37" x14ac:dyDescent="0.25">
      <c r="A101" s="15">
        <v>0.84</v>
      </c>
      <c r="B101" s="28">
        <f t="shared" si="38"/>
        <v>1986.5292460127364</v>
      </c>
      <c r="C101" s="3">
        <f t="shared" si="21"/>
        <v>2039.8579741511553</v>
      </c>
      <c r="D101" s="3">
        <f t="shared" si="22"/>
        <v>2086.0621436290421</v>
      </c>
      <c r="E101" s="3">
        <f t="shared" si="23"/>
        <v>2126.9311032157161</v>
      </c>
      <c r="F101" s="3">
        <f t="shared" si="24"/>
        <v>2163.6441758837364</v>
      </c>
      <c r="G101" s="3">
        <f t="shared" si="25"/>
        <v>2197.0217900551038</v>
      </c>
      <c r="H101" s="3">
        <f t="shared" si="26"/>
        <v>2227.6588681796184</v>
      </c>
      <c r="I101" s="3">
        <f t="shared" si="27"/>
        <v>2256.0012276803973</v>
      </c>
      <c r="J101" s="3">
        <f t="shared" si="28"/>
        <v>2282.3919977267174</v>
      </c>
      <c r="K101" s="3">
        <f t="shared" si="29"/>
        <v>2307.1011887497166</v>
      </c>
      <c r="L101" s="3">
        <f t="shared" si="30"/>
        <v>2330.3452792199841</v>
      </c>
      <c r="M101" s="3">
        <f t="shared" si="31"/>
        <v>2352.3006213425283</v>
      </c>
      <c r="N101" s="3">
        <f t="shared" si="32"/>
        <v>2373.1128752499271</v>
      </c>
      <c r="O101" s="3">
        <f t="shared" si="33"/>
        <v>2392.9038094372472</v>
      </c>
      <c r="P101" s="3">
        <f t="shared" si="34"/>
        <v>2411.7763061805158</v>
      </c>
      <c r="Q101" s="3">
        <f t="shared" si="35"/>
        <v>2429.8181140122933</v>
      </c>
      <c r="R101" s="3"/>
      <c r="S101" s="15">
        <v>0.84</v>
      </c>
      <c r="T101" s="3">
        <f t="shared" si="36"/>
        <v>2.4851537187254399E-12</v>
      </c>
      <c r="U101" s="3">
        <f t="shared" si="36"/>
        <v>6.0683752677450967E-12</v>
      </c>
      <c r="V101" s="3">
        <f t="shared" si="36"/>
        <v>1.2675514015089936E-11</v>
      </c>
      <c r="W101" s="3">
        <f t="shared" si="36"/>
        <v>2.3677554613881851E-11</v>
      </c>
      <c r="X101" s="3">
        <f t="shared" si="36"/>
        <v>4.0679141642027991E-11</v>
      </c>
      <c r="Y101" s="3">
        <f t="shared" si="36"/>
        <v>6.549924747767874E-11</v>
      </c>
      <c r="Z101" s="3">
        <f t="shared" si="36"/>
        <v>1.0015194241875692E-10</v>
      </c>
      <c r="AA101" s="3">
        <f t="shared" si="36"/>
        <v>1.4682798372589129E-10</v>
      </c>
      <c r="AB101" s="3">
        <f t="shared" si="36"/>
        <v>2.078775623501664E-10</v>
      </c>
      <c r="AC101" s="3">
        <f t="shared" si="36"/>
        <v>2.8579433854893123E-10</v>
      </c>
      <c r="AD101" s="3">
        <f t="shared" si="36"/>
        <v>3.8320078400680942E-10</v>
      </c>
      <c r="AE101" s="3">
        <f t="shared" si="36"/>
        <v>5.0283478732244277E-10</v>
      </c>
      <c r="AF101" s="3">
        <f t="shared" si="36"/>
        <v>6.4753744903421673E-10</v>
      </c>
      <c r="AG101" s="3">
        <f t="shared" si="36"/>
        <v>8.2024197885850697E-10</v>
      </c>
      <c r="AH101" s="3">
        <f t="shared" si="36"/>
        <v>1.0239636040862172E-9</v>
      </c>
      <c r="AI101" s="3">
        <f t="shared" si="36"/>
        <v>1.2617903997934073E-9</v>
      </c>
      <c r="AJ101" s="25">
        <f t="shared" si="37"/>
        <v>5.5313058168804947E-9</v>
      </c>
      <c r="AK101" s="3"/>
    </row>
    <row r="102" spans="1:37" x14ac:dyDescent="0.25">
      <c r="A102" s="15">
        <v>0.83</v>
      </c>
      <c r="B102" s="28">
        <f t="shared" si="38"/>
        <v>1970.7998819155946</v>
      </c>
      <c r="C102" s="3">
        <f t="shared" si="21"/>
        <v>2023.7063524993298</v>
      </c>
      <c r="D102" s="3">
        <f t="shared" si="22"/>
        <v>2069.5446767695594</v>
      </c>
      <c r="E102" s="3">
        <f t="shared" si="23"/>
        <v>2110.0900354090522</v>
      </c>
      <c r="F102" s="3">
        <f t="shared" si="24"/>
        <v>2146.5124134959178</v>
      </c>
      <c r="G102" s="3">
        <f t="shared" si="25"/>
        <v>2179.625743289369</v>
      </c>
      <c r="H102" s="3">
        <f t="shared" si="26"/>
        <v>2210.0202366356043</v>
      </c>
      <c r="I102" s="3">
        <f t="shared" si="27"/>
        <v>2238.13818096965</v>
      </c>
      <c r="J102" s="3">
        <f t="shared" si="28"/>
        <v>2264.31998855962</v>
      </c>
      <c r="K102" s="3">
        <f t="shared" si="29"/>
        <v>2288.8335318905824</v>
      </c>
      <c r="L102" s="3">
        <f t="shared" si="30"/>
        <v>2311.893575353814</v>
      </c>
      <c r="M102" s="3">
        <f t="shared" si="31"/>
        <v>2333.6750747953038</v>
      </c>
      <c r="N102" s="3">
        <f t="shared" si="32"/>
        <v>2354.322537008823</v>
      </c>
      <c r="O102" s="3">
        <f t="shared" si="33"/>
        <v>2373.9567663249318</v>
      </c>
      <c r="P102" s="3">
        <f t="shared" si="34"/>
        <v>2392.6798303964729</v>
      </c>
      <c r="Q102" s="3">
        <f t="shared" si="35"/>
        <v>2410.5787829619999</v>
      </c>
      <c r="R102" s="3"/>
      <c r="S102" s="15">
        <v>0.83</v>
      </c>
      <c r="T102" s="3">
        <f t="shared" ref="T102:AI117" si="39">((4.17*10^13*$H35*$G35^0.5*EXP(-67837/B102))/($K$12*6)*$K$10*10^-6)</f>
        <v>1.9510137865372304E-12</v>
      </c>
      <c r="U102" s="3">
        <f t="shared" si="39"/>
        <v>4.7981517400083116E-12</v>
      </c>
      <c r="V102" s="3">
        <f t="shared" si="39"/>
        <v>1.0081386434410245E-11</v>
      </c>
      <c r="W102" s="3">
        <f t="shared" si="39"/>
        <v>1.8925937431930277E-11</v>
      </c>
      <c r="X102" s="3">
        <f t="shared" si="39"/>
        <v>3.2656391667301681E-11</v>
      </c>
      <c r="Y102" s="3">
        <f t="shared" si="39"/>
        <v>5.2781746313167204E-11</v>
      </c>
      <c r="Z102" s="3">
        <f t="shared" si="39"/>
        <v>8.0980180454299278E-11</v>
      </c>
      <c r="AA102" s="3">
        <f t="shared" si="39"/>
        <v>1.1908423521940522E-10</v>
      </c>
      <c r="AB102" s="3">
        <f t="shared" si="39"/>
        <v>1.6906675033009445E-10</v>
      </c>
      <c r="AC102" s="3">
        <f t="shared" si="39"/>
        <v>2.3302771740182766E-10</v>
      </c>
      <c r="AD102" s="3">
        <f t="shared" si="39"/>
        <v>3.131821038715335E-10</v>
      </c>
      <c r="AE102" s="3">
        <f t="shared" si="39"/>
        <v>4.1184864160595303E-10</v>
      </c>
      <c r="AF102" s="3">
        <f t="shared" si="39"/>
        <v>5.3143954162001772E-10</v>
      </c>
      <c r="AG102" s="3">
        <f t="shared" si="39"/>
        <v>6.7445107970226889E-10</v>
      </c>
      <c r="AH102" s="3">
        <f t="shared" si="39"/>
        <v>8.4345499053134403E-10</v>
      </c>
      <c r="AI102" s="3">
        <f t="shared" si="39"/>
        <v>1.0410906061562108E-9</v>
      </c>
      <c r="AJ102" s="25">
        <f t="shared" si="37"/>
        <v>4.5388204742663094E-9</v>
      </c>
      <c r="AK102" s="3"/>
    </row>
    <row r="103" spans="1:37" x14ac:dyDescent="0.25">
      <c r="A103" s="15">
        <v>0.82</v>
      </c>
      <c r="B103" s="28">
        <f t="shared" si="38"/>
        <v>1954.9781678446086</v>
      </c>
      <c r="C103" s="3">
        <f t="shared" si="21"/>
        <v>2007.4599017223209</v>
      </c>
      <c r="D103" s="3">
        <f t="shared" si="22"/>
        <v>2052.9302328407593</v>
      </c>
      <c r="E103" s="3">
        <f t="shared" si="23"/>
        <v>2093.1500906127194</v>
      </c>
      <c r="F103" s="3">
        <f t="shared" si="24"/>
        <v>2129.2800673973711</v>
      </c>
      <c r="G103" s="3">
        <f t="shared" si="25"/>
        <v>2162.12756115098</v>
      </c>
      <c r="H103" s="3">
        <f t="shared" si="26"/>
        <v>2192.2780454593249</v>
      </c>
      <c r="I103" s="3">
        <f t="shared" si="27"/>
        <v>2220.170257044148</v>
      </c>
      <c r="J103" s="3">
        <f t="shared" si="28"/>
        <v>2246.1418753209587</v>
      </c>
      <c r="K103" s="3">
        <f t="shared" si="29"/>
        <v>2270.4586222765001</v>
      </c>
      <c r="L103" s="3">
        <f t="shared" si="30"/>
        <v>2293.3335381590537</v>
      </c>
      <c r="M103" s="3">
        <f t="shared" si="31"/>
        <v>2314.9401742573077</v>
      </c>
      <c r="N103" s="3">
        <f t="shared" si="32"/>
        <v>2335.4218772547688</v>
      </c>
      <c r="O103" s="3">
        <f t="shared" si="33"/>
        <v>2354.8984816567022</v>
      </c>
      <c r="P103" s="3">
        <f t="shared" si="34"/>
        <v>2373.4712357099652</v>
      </c>
      <c r="Q103" s="3">
        <f t="shared" si="35"/>
        <v>2391.226494279837</v>
      </c>
      <c r="R103" s="3"/>
      <c r="S103" s="15">
        <v>0.82</v>
      </c>
      <c r="T103" s="3">
        <f t="shared" si="39"/>
        <v>1.5198415739716493E-12</v>
      </c>
      <c r="U103" s="3">
        <f t="shared" si="39"/>
        <v>3.7650853884137412E-12</v>
      </c>
      <c r="V103" s="3">
        <f t="shared" si="39"/>
        <v>7.9584901706449062E-12</v>
      </c>
      <c r="W103" s="3">
        <f t="shared" si="39"/>
        <v>1.5016944257449788E-11</v>
      </c>
      <c r="X103" s="3">
        <f t="shared" si="39"/>
        <v>2.6026135892721901E-11</v>
      </c>
      <c r="Y103" s="3">
        <f t="shared" si="39"/>
        <v>4.2229192444126161E-11</v>
      </c>
      <c r="Z103" s="3">
        <f t="shared" si="39"/>
        <v>6.5014797911500613E-11</v>
      </c>
      <c r="AA103" s="3">
        <f t="shared" si="39"/>
        <v>9.5905416249197477E-11</v>
      </c>
      <c r="AB103" s="3">
        <f t="shared" si="39"/>
        <v>1.3654596155921868E-10</v>
      </c>
      <c r="AC103" s="3">
        <f t="shared" si="39"/>
        <v>1.886930898224612E-10</v>
      </c>
      <c r="AD103" s="3">
        <f t="shared" si="39"/>
        <v>2.5420518948274455E-10</v>
      </c>
      <c r="AE103" s="3">
        <f t="shared" si="39"/>
        <v>3.3503309133350391E-10</v>
      </c>
      <c r="AF103" s="3">
        <f t="shared" si="39"/>
        <v>4.3321148541553604E-10</v>
      </c>
      <c r="AG103" s="3">
        <f t="shared" si="39"/>
        <v>5.5085101442794318E-10</v>
      </c>
      <c r="AH103" s="3">
        <f t="shared" si="39"/>
        <v>6.9013100375714986E-10</v>
      </c>
      <c r="AI103" s="3">
        <f t="shared" si="39"/>
        <v>8.5329278416674349E-10</v>
      </c>
      <c r="AJ103" s="25">
        <f t="shared" si="37"/>
        <v>3.6993995238533268E-9</v>
      </c>
      <c r="AK103" s="3"/>
    </row>
    <row r="104" spans="1:37" x14ac:dyDescent="0.25">
      <c r="A104" s="15">
        <v>0.81</v>
      </c>
      <c r="B104" s="28">
        <f t="shared" si="38"/>
        <v>1939.0631094278133</v>
      </c>
      <c r="C104" s="3">
        <f t="shared" si="21"/>
        <v>1991.1176007540612</v>
      </c>
      <c r="D104" s="3">
        <f t="shared" si="22"/>
        <v>2036.2177676487345</v>
      </c>
      <c r="E104" s="3">
        <f t="shared" si="23"/>
        <v>2076.1102041755435</v>
      </c>
      <c r="F104" s="3">
        <f t="shared" si="24"/>
        <v>2111.9460545599195</v>
      </c>
      <c r="G104" s="3">
        <f t="shared" si="25"/>
        <v>2144.526143904347</v>
      </c>
      <c r="H104" s="3">
        <f t="shared" si="26"/>
        <v>2174.4311795795797</v>
      </c>
      <c r="I104" s="3">
        <f t="shared" si="27"/>
        <v>2202.0963266457052</v>
      </c>
      <c r="J104" s="3">
        <f t="shared" si="28"/>
        <v>2227.8565155424581</v>
      </c>
      <c r="K104" s="3">
        <f t="shared" si="29"/>
        <v>2251.9753050708191</v>
      </c>
      <c r="L104" s="3">
        <f t="shared" si="30"/>
        <v>2274.6640011640479</v>
      </c>
      <c r="M104" s="3">
        <f t="shared" si="31"/>
        <v>2296.0947422669765</v>
      </c>
      <c r="N104" s="3">
        <f t="shared" si="32"/>
        <v>2316.409708108471</v>
      </c>
      <c r="O104" s="3">
        <f t="shared" si="33"/>
        <v>2335.7277576467682</v>
      </c>
      <c r="P104" s="3">
        <f t="shared" si="34"/>
        <v>2354.1493148884351</v>
      </c>
      <c r="Q104" s="3">
        <f t="shared" si="35"/>
        <v>2371.7600317022952</v>
      </c>
      <c r="R104" s="3"/>
      <c r="S104" s="15">
        <v>0.81</v>
      </c>
      <c r="T104" s="3">
        <f t="shared" si="39"/>
        <v>1.1747880300893381E-12</v>
      </c>
      <c r="U104" s="3">
        <f t="shared" si="39"/>
        <v>2.9320382067170974E-12</v>
      </c>
      <c r="V104" s="3">
        <f t="shared" si="39"/>
        <v>6.2358176730253384E-12</v>
      </c>
      <c r="W104" s="3">
        <f t="shared" si="39"/>
        <v>1.1827897342100227E-11</v>
      </c>
      <c r="X104" s="3">
        <f t="shared" si="39"/>
        <v>2.0591874234902142E-11</v>
      </c>
      <c r="Y104" s="3">
        <f t="shared" si="39"/>
        <v>3.3544724060674442E-11</v>
      </c>
      <c r="Z104" s="3">
        <f t="shared" si="39"/>
        <v>5.1827679480536406E-11</v>
      </c>
      <c r="AA104" s="3">
        <f t="shared" si="39"/>
        <v>7.6697000363467159E-11</v>
      </c>
      <c r="AB104" s="3">
        <f t="shared" si="39"/>
        <v>1.0951495872455095E-10</v>
      </c>
      <c r="AC104" s="3">
        <f t="shared" si="39"/>
        <v>1.5174121605747994E-10</v>
      </c>
      <c r="AD104" s="3">
        <f t="shared" si="39"/>
        <v>2.0492468364422609E-10</v>
      </c>
      <c r="AE104" s="3">
        <f t="shared" si="39"/>
        <v>2.7069590388236134E-10</v>
      </c>
      <c r="AF104" s="3">
        <f t="shared" si="39"/>
        <v>3.5075995914711264E-10</v>
      </c>
      <c r="AG104" s="3">
        <f t="shared" si="39"/>
        <v>4.4688989612005207E-10</v>
      </c>
      <c r="AH104" s="3">
        <f t="shared" si="39"/>
        <v>5.6092064296335264E-10</v>
      </c>
      <c r="AI104" s="3">
        <f t="shared" si="39"/>
        <v>6.9474339117277866E-10</v>
      </c>
      <c r="AJ104" s="25">
        <f t="shared" si="37"/>
        <v>2.9950224711034266E-9</v>
      </c>
      <c r="AK104" s="3"/>
    </row>
    <row r="105" spans="1:37" x14ac:dyDescent="0.25">
      <c r="A105" s="15">
        <v>0.8</v>
      </c>
      <c r="B105" s="28">
        <f t="shared" si="38"/>
        <v>1923.0537772233642</v>
      </c>
      <c r="C105" s="3">
        <f t="shared" si="21"/>
        <v>1974.6784952016899</v>
      </c>
      <c r="D105" s="3">
        <f t="shared" si="22"/>
        <v>2019.4063051829744</v>
      </c>
      <c r="E105" s="3">
        <f t="shared" si="23"/>
        <v>2058.9693809655673</v>
      </c>
      <c r="F105" s="3">
        <f t="shared" si="24"/>
        <v>2094.5093626745802</v>
      </c>
      <c r="G105" s="3">
        <f t="shared" si="25"/>
        <v>2126.8204636240303</v>
      </c>
      <c r="H105" s="3">
        <f t="shared" si="26"/>
        <v>2156.4785967366906</v>
      </c>
      <c r="I105" s="3">
        <f t="shared" si="27"/>
        <v>2183.9153342540412</v>
      </c>
      <c r="J105" s="3">
        <f t="shared" si="28"/>
        <v>2209.4628413563291</v>
      </c>
      <c r="K105" s="3">
        <f t="shared" si="29"/>
        <v>2233.3825008450008</v>
      </c>
      <c r="L105" s="3">
        <f t="shared" si="30"/>
        <v>2255.8838740649949</v>
      </c>
      <c r="M105" s="3">
        <f t="shared" si="31"/>
        <v>2277.1376782482143</v>
      </c>
      <c r="N105" s="3">
        <f t="shared" si="32"/>
        <v>2297.2849192563631</v>
      </c>
      <c r="O105" s="3">
        <f t="shared" si="33"/>
        <v>2316.4434747219298</v>
      </c>
      <c r="P105" s="3">
        <f t="shared" si="34"/>
        <v>2334.7129395287652</v>
      </c>
      <c r="Q105" s="3">
        <f t="shared" si="35"/>
        <v>2352.1782583849927</v>
      </c>
      <c r="R105" s="3"/>
      <c r="S105" s="15">
        <v>0.8</v>
      </c>
      <c r="T105" s="3">
        <f t="shared" si="39"/>
        <v>9.0099051942955531E-13</v>
      </c>
      <c r="U105" s="3">
        <f t="shared" si="39"/>
        <v>2.2658809544625216E-12</v>
      </c>
      <c r="V105" s="3">
        <f t="shared" si="39"/>
        <v>4.8494128332266222E-12</v>
      </c>
      <c r="W105" s="3">
        <f t="shared" si="39"/>
        <v>9.2473596799261842E-12</v>
      </c>
      <c r="X105" s="3">
        <f t="shared" si="39"/>
        <v>1.6173746509883899E-11</v>
      </c>
      <c r="Y105" s="3">
        <f t="shared" si="39"/>
        <v>2.6454726274712944E-11</v>
      </c>
      <c r="Z105" s="3">
        <f t="shared" si="39"/>
        <v>4.1021705173030513E-11</v>
      </c>
      <c r="AA105" s="3">
        <f t="shared" si="39"/>
        <v>6.0904217668099553E-11</v>
      </c>
      <c r="AB105" s="3">
        <f t="shared" si="39"/>
        <v>8.7222847960235644E-11</v>
      </c>
      <c r="AC105" s="3">
        <f t="shared" si="39"/>
        <v>1.2118237042108115E-10</v>
      </c>
      <c r="AD105" s="3">
        <f t="shared" si="39"/>
        <v>1.6406520501514834E-10</v>
      </c>
      <c r="AE105" s="3">
        <f t="shared" si="39"/>
        <v>2.1722523634060676E-10</v>
      </c>
      <c r="AF105" s="3">
        <f t="shared" si="39"/>
        <v>2.8208201553625484E-10</v>
      </c>
      <c r="AG105" s="3">
        <f t="shared" si="39"/>
        <v>3.601153462159543E-10</v>
      </c>
      <c r="AH105" s="3">
        <f t="shared" si="39"/>
        <v>4.528602446709207E-10</v>
      </c>
      <c r="AI105" s="3">
        <f t="shared" si="39"/>
        <v>5.6190225823223679E-10</v>
      </c>
      <c r="AJ105" s="25">
        <f t="shared" si="37"/>
        <v>2.4084735640052104E-9</v>
      </c>
      <c r="AK105" s="3"/>
    </row>
    <row r="106" spans="1:37" x14ac:dyDescent="0.25">
      <c r="A106" s="15">
        <v>0.79</v>
      </c>
      <c r="B106" s="28">
        <f t="shared" si="38"/>
        <v>1906.9493118940725</v>
      </c>
      <c r="C106" s="3">
        <f t="shared" si="21"/>
        <v>1958.1417026589506</v>
      </c>
      <c r="D106" s="3">
        <f t="shared" si="22"/>
        <v>2002.4949430501208</v>
      </c>
      <c r="E106" s="3">
        <f t="shared" si="23"/>
        <v>2041.7267009102493</v>
      </c>
      <c r="F106" s="3">
        <f t="shared" si="24"/>
        <v>2076.9690557873892</v>
      </c>
      <c r="G106" s="3">
        <f t="shared" si="25"/>
        <v>2109.0095699175026</v>
      </c>
      <c r="H106" s="3">
        <f t="shared" si="26"/>
        <v>2138.4193332850709</v>
      </c>
      <c r="I106" s="3">
        <f t="shared" si="27"/>
        <v>2165.6263039631749</v>
      </c>
      <c r="J106" s="3">
        <f t="shared" si="28"/>
        <v>2190.9598654404081</v>
      </c>
      <c r="K106" s="3">
        <f t="shared" si="29"/>
        <v>2214.6792115881431</v>
      </c>
      <c r="L106" s="3">
        <f t="shared" si="30"/>
        <v>2236.9921487960114</v>
      </c>
      <c r="M106" s="3">
        <f t="shared" si="31"/>
        <v>2258.067964637647</v>
      </c>
      <c r="N106" s="3">
        <f t="shared" si="32"/>
        <v>2278.0464841320563</v>
      </c>
      <c r="O106" s="3">
        <f t="shared" si="33"/>
        <v>2297.0445977545974</v>
      </c>
      <c r="P106" s="3">
        <f t="shared" si="34"/>
        <v>2315.1610663394595</v>
      </c>
      <c r="Q106" s="3">
        <f t="shared" si="35"/>
        <v>2332.4801232318728</v>
      </c>
      <c r="R106" s="3"/>
      <c r="S106" s="15">
        <v>0.79</v>
      </c>
      <c r="T106" s="3">
        <f t="shared" si="39"/>
        <v>6.8555618457655285E-13</v>
      </c>
      <c r="U106" s="3">
        <f t="shared" si="39"/>
        <v>1.7375701387149879E-12</v>
      </c>
      <c r="V106" s="3">
        <f t="shared" si="39"/>
        <v>3.7427009608980439E-12</v>
      </c>
      <c r="W106" s="3">
        <f t="shared" si="39"/>
        <v>7.1759786376493428E-12</v>
      </c>
      <c r="X106" s="3">
        <f t="shared" si="39"/>
        <v>1.2610271603992945E-11</v>
      </c>
      <c r="Y106" s="3">
        <f t="shared" si="39"/>
        <v>2.0711986116055613E-11</v>
      </c>
      <c r="Z106" s="3">
        <f t="shared" si="39"/>
        <v>3.2235994385361273E-11</v>
      </c>
      <c r="AA106" s="3">
        <f t="shared" si="39"/>
        <v>4.8020226338048419E-11</v>
      </c>
      <c r="AB106" s="3">
        <f t="shared" si="39"/>
        <v>6.8980191397399517E-11</v>
      </c>
      <c r="AC106" s="3">
        <f t="shared" si="39"/>
        <v>9.6103591901553786E-11</v>
      </c>
      <c r="AD106" s="3">
        <f t="shared" si="39"/>
        <v>1.3044512382594657E-10</v>
      </c>
      <c r="AE106" s="3">
        <f t="shared" si="39"/>
        <v>1.7312151863002194E-10</v>
      </c>
      <c r="AF106" s="3">
        <f t="shared" si="39"/>
        <v>2.253068533771277E-10</v>
      </c>
      <c r="AG106" s="3">
        <f t="shared" si="39"/>
        <v>2.8822813930192045E-10</v>
      </c>
      <c r="AH106" s="3">
        <f t="shared" si="39"/>
        <v>3.6316118828878752E-10</v>
      </c>
      <c r="AI106" s="3">
        <f t="shared" si="39"/>
        <v>4.5142675009476999E-10</v>
      </c>
      <c r="AJ106" s="25">
        <f t="shared" si="37"/>
        <v>1.9236936411828245E-9</v>
      </c>
      <c r="AK106" s="3"/>
    </row>
    <row r="107" spans="1:37" x14ac:dyDescent="0.25">
      <c r="A107" s="15">
        <v>0.78</v>
      </c>
      <c r="B107" s="28">
        <f t="shared" si="38"/>
        <v>1890.7489294567533</v>
      </c>
      <c r="C107" s="3">
        <f t="shared" si="21"/>
        <v>1941.5064180964941</v>
      </c>
      <c r="D107" s="3">
        <f t="shared" si="22"/>
        <v>1985.4828579863665</v>
      </c>
      <c r="E107" s="3">
        <f t="shared" si="23"/>
        <v>2024.381324616855</v>
      </c>
      <c r="F107" s="3">
        <f t="shared" si="24"/>
        <v>2059.3242800168086</v>
      </c>
      <c r="G107" s="3">
        <f t="shared" si="25"/>
        <v>2091.0925957307613</v>
      </c>
      <c r="H107" s="3">
        <f t="shared" si="26"/>
        <v>2120.2525100798089</v>
      </c>
      <c r="I107" s="3">
        <f t="shared" si="27"/>
        <v>2147.2283454428834</v>
      </c>
      <c r="J107" s="3">
        <f t="shared" si="28"/>
        <v>2172.3466870493698</v>
      </c>
      <c r="K107" s="3">
        <f t="shared" si="29"/>
        <v>2195.864526803432</v>
      </c>
      <c r="L107" s="3">
        <f t="shared" si="30"/>
        <v>2217.9879056870109</v>
      </c>
      <c r="M107" s="3">
        <f t="shared" si="31"/>
        <v>2238.8846731005196</v>
      </c>
      <c r="N107" s="3">
        <f t="shared" si="32"/>
        <v>2258.6934661872438</v>
      </c>
      <c r="O107" s="3">
        <f t="shared" si="33"/>
        <v>2277.5301823859786</v>
      </c>
      <c r="P107" s="3">
        <f t="shared" si="34"/>
        <v>2295.4927435137006</v>
      </c>
      <c r="Q107" s="3">
        <f t="shared" si="35"/>
        <v>2312.6646673159153</v>
      </c>
      <c r="R107" s="3"/>
      <c r="S107" s="15">
        <v>0.78</v>
      </c>
      <c r="T107" s="3">
        <f t="shared" si="39"/>
        <v>5.1746222541696463E-13</v>
      </c>
      <c r="U107" s="3">
        <f t="shared" si="39"/>
        <v>1.3220218938324324E-12</v>
      </c>
      <c r="V107" s="3">
        <f t="shared" si="39"/>
        <v>2.8663996000896612E-12</v>
      </c>
      <c r="W107" s="3">
        <f t="shared" si="39"/>
        <v>5.5265607598379574E-12</v>
      </c>
      <c r="X107" s="3">
        <f t="shared" si="39"/>
        <v>9.7587934871564396E-12</v>
      </c>
      <c r="Y107" s="3">
        <f t="shared" si="39"/>
        <v>1.6096811749062779E-11</v>
      </c>
      <c r="Z107" s="3">
        <f t="shared" si="39"/>
        <v>2.5148107830254042E-11</v>
      </c>
      <c r="AA107" s="3">
        <f t="shared" si="39"/>
        <v>3.7589925257744004E-11</v>
      </c>
      <c r="AB107" s="3">
        <f t="shared" si="39"/>
        <v>5.4165086324923161E-11</v>
      </c>
      <c r="AC107" s="3">
        <f t="shared" si="39"/>
        <v>7.5677821338583655E-11</v>
      </c>
      <c r="AD107" s="3">
        <f t="shared" si="39"/>
        <v>1.02989690813654E-10</v>
      </c>
      <c r="AE107" s="3">
        <f t="shared" si="39"/>
        <v>1.3701565559235974E-10</v>
      </c>
      <c r="AF107" s="3">
        <f t="shared" si="39"/>
        <v>1.7872032621025026E-10</v>
      </c>
      <c r="AG107" s="3">
        <f t="shared" si="39"/>
        <v>2.2911440735756135E-10</v>
      </c>
      <c r="AH107" s="3">
        <f t="shared" si="39"/>
        <v>2.892513431862236E-10</v>
      </c>
      <c r="AI107" s="3">
        <f t="shared" si="39"/>
        <v>3.6022416268160999E-10</v>
      </c>
      <c r="AJ107" s="25">
        <f t="shared" si="37"/>
        <v>1.52598457630856E-9</v>
      </c>
      <c r="AK107" s="3"/>
    </row>
    <row r="108" spans="1:37" x14ac:dyDescent="0.25">
      <c r="A108" s="15">
        <v>0.77</v>
      </c>
      <c r="B108" s="28">
        <f t="shared" si="38"/>
        <v>1874.4519265764372</v>
      </c>
      <c r="C108" s="3">
        <f t="shared" si="21"/>
        <v>1924.771919298202</v>
      </c>
      <c r="D108" s="3">
        <f t="shared" si="22"/>
        <v>1968.369311416905</v>
      </c>
      <c r="E108" s="3">
        <f t="shared" si="23"/>
        <v>2006.9324990408368</v>
      </c>
      <c r="F108" s="3">
        <f t="shared" si="24"/>
        <v>2041.5742693199486</v>
      </c>
      <c r="G108" s="3">
        <f t="shared" si="25"/>
        <v>2073.0687632035006</v>
      </c>
      <c r="H108" s="3">
        <f t="shared" si="26"/>
        <v>2101.9773384134728</v>
      </c>
      <c r="I108" s="3">
        <f t="shared" si="27"/>
        <v>2128.7206599510691</v>
      </c>
      <c r="J108" s="3">
        <f t="shared" si="28"/>
        <v>2153.6224980973993</v>
      </c>
      <c r="K108" s="3">
        <f t="shared" si="29"/>
        <v>2176.9376296567107</v>
      </c>
      <c r="L108" s="3">
        <f t="shared" si="30"/>
        <v>2198.8703196742181</v>
      </c>
      <c r="M108" s="3">
        <f t="shared" si="31"/>
        <v>2219.5869707997194</v>
      </c>
      <c r="N108" s="3">
        <f t="shared" si="32"/>
        <v>2239.2250252161948</v>
      </c>
      <c r="O108" s="3">
        <f t="shared" si="33"/>
        <v>2257.8993814033151</v>
      </c>
      <c r="P108" s="3">
        <f t="shared" si="34"/>
        <v>2275.7071171568805</v>
      </c>
      <c r="Q108" s="3">
        <f t="shared" si="35"/>
        <v>2292.7310303547756</v>
      </c>
      <c r="R108" s="3"/>
      <c r="S108" s="15">
        <v>0.77</v>
      </c>
      <c r="T108" s="3">
        <f t="shared" si="39"/>
        <v>3.8740658968189754E-13</v>
      </c>
      <c r="U108" s="3">
        <f t="shared" si="39"/>
        <v>9.9785789915419243E-13</v>
      </c>
      <c r="V108" s="3">
        <f t="shared" si="39"/>
        <v>2.1781556764112065E-12</v>
      </c>
      <c r="W108" s="3">
        <f t="shared" si="39"/>
        <v>4.2236315691928281E-12</v>
      </c>
      <c r="X108" s="3">
        <f t="shared" si="39"/>
        <v>7.4950438965240548E-12</v>
      </c>
      <c r="Y108" s="3">
        <f t="shared" si="39"/>
        <v>1.2416739350482195E-11</v>
      </c>
      <c r="Z108" s="3">
        <f t="shared" si="39"/>
        <v>1.9474112015590397E-11</v>
      </c>
      <c r="AA108" s="3">
        <f t="shared" si="39"/>
        <v>2.9210671343400963E-11</v>
      </c>
      <c r="AB108" s="3">
        <f t="shared" si="39"/>
        <v>4.2224920950008074E-11</v>
      </c>
      <c r="AC108" s="3">
        <f t="shared" si="39"/>
        <v>5.9167178947593502E-11</v>
      </c>
      <c r="AD108" s="3">
        <f t="shared" si="39"/>
        <v>8.0736423904502904E-11</v>
      </c>
      <c r="AE108" s="3">
        <f t="shared" si="39"/>
        <v>1.0767721969360881E-10</v>
      </c>
      <c r="AF108" s="3">
        <f t="shared" si="39"/>
        <v>1.4077675193912322E-10</v>
      </c>
      <c r="AG108" s="3">
        <f t="shared" si="39"/>
        <v>1.8086199501128699E-10</v>
      </c>
      <c r="AH108" s="3">
        <f t="shared" si="39"/>
        <v>2.2879701929152788E-10</v>
      </c>
      <c r="AI108" s="3">
        <f t="shared" si="39"/>
        <v>2.8548044226177207E-10</v>
      </c>
      <c r="AJ108" s="25">
        <f t="shared" si="37"/>
        <v>1.2021055703398612E-9</v>
      </c>
      <c r="AK108" s="3"/>
    </row>
    <row r="109" spans="1:37" x14ac:dyDescent="0.25">
      <c r="A109" s="15">
        <v>0.76</v>
      </c>
      <c r="B109" s="28">
        <f t="shared" si="38"/>
        <v>1858.0576858683439</v>
      </c>
      <c r="C109" s="3">
        <f t="shared" si="21"/>
        <v>1907.9375723054852</v>
      </c>
      <c r="D109" s="3">
        <f t="shared" si="22"/>
        <v>1951.1536550235548</v>
      </c>
      <c r="E109" s="3">
        <f t="shared" si="23"/>
        <v>1989.3795631625262</v>
      </c>
      <c r="F109" s="3">
        <f t="shared" si="24"/>
        <v>2023.7183512672445</v>
      </c>
      <c r="G109" s="3">
        <f t="shared" si="25"/>
        <v>2054.9373895328708</v>
      </c>
      <c r="H109" s="3">
        <f t="shared" si="26"/>
        <v>2083.5931259616509</v>
      </c>
      <c r="I109" s="3">
        <f t="shared" si="27"/>
        <v>2110.1025463549149</v>
      </c>
      <c r="J109" s="3">
        <f t="shared" si="28"/>
        <v>2134.7865892498139</v>
      </c>
      <c r="K109" s="3">
        <f t="shared" si="29"/>
        <v>2157.8978031340448</v>
      </c>
      <c r="L109" s="3">
        <f t="shared" si="30"/>
        <v>2179.6386665197629</v>
      </c>
      <c r="M109" s="3">
        <f t="shared" si="31"/>
        <v>2200.1741266739718</v>
      </c>
      <c r="N109" s="3">
        <f t="shared" si="32"/>
        <v>2219.6404236894841</v>
      </c>
      <c r="O109" s="3">
        <f t="shared" si="33"/>
        <v>2238.151451126444</v>
      </c>
      <c r="P109" s="3">
        <f t="shared" si="34"/>
        <v>2255.8034377235399</v>
      </c>
      <c r="Q109" s="3">
        <f t="shared" si="35"/>
        <v>2272.6784571958597</v>
      </c>
      <c r="R109" s="3"/>
      <c r="S109" s="15">
        <v>0.76</v>
      </c>
      <c r="T109" s="3">
        <f t="shared" si="39"/>
        <v>2.8763281064064416E-13</v>
      </c>
      <c r="U109" s="3">
        <f t="shared" si="39"/>
        <v>7.4707746908316399E-13</v>
      </c>
      <c r="V109" s="3">
        <f t="shared" si="39"/>
        <v>1.6420150749234332E-12</v>
      </c>
      <c r="W109" s="3">
        <f t="shared" si="39"/>
        <v>3.202667206072329E-12</v>
      </c>
      <c r="X109" s="3">
        <f t="shared" si="39"/>
        <v>5.7121256378674711E-12</v>
      </c>
      <c r="Y109" s="3">
        <f t="shared" si="39"/>
        <v>9.5052928507755947E-12</v>
      </c>
      <c r="Z109" s="3">
        <f t="shared" si="39"/>
        <v>1.4967184765843051E-11</v>
      </c>
      <c r="AA109" s="3">
        <f t="shared" si="39"/>
        <v>2.2530853268944961E-11</v>
      </c>
      <c r="AB109" s="3">
        <f t="shared" si="39"/>
        <v>3.2675099479433675E-11</v>
      </c>
      <c r="AC109" s="3">
        <f t="shared" si="39"/>
        <v>4.5922091421056639E-11</v>
      </c>
      <c r="AD109" s="3">
        <f t="shared" si="39"/>
        <v>6.283496149522748E-11</v>
      </c>
      <c r="AE109" s="3">
        <f t="shared" si="39"/>
        <v>8.4015433374163548E-11</v>
      </c>
      <c r="AF109" s="3">
        <f t="shared" si="39"/>
        <v>1.1010151041620356E-10</v>
      </c>
      <c r="AG109" s="3">
        <f t="shared" si="39"/>
        <v>1.4176524573418789E-10</v>
      </c>
      <c r="AH109" s="3">
        <f t="shared" si="39"/>
        <v>1.7971060583547664E-10</v>
      </c>
      <c r="AI109" s="3">
        <f t="shared" si="39"/>
        <v>2.2467143411434441E-10</v>
      </c>
      <c r="AJ109" s="25">
        <f t="shared" si="37"/>
        <v>9.4029123095424441E-10</v>
      </c>
      <c r="AK109" s="3"/>
    </row>
    <row r="110" spans="1:37" x14ac:dyDescent="0.25">
      <c r="A110" s="15">
        <v>0.75</v>
      </c>
      <c r="B110" s="28">
        <f t="shared" si="38"/>
        <v>1841.5656811653755</v>
      </c>
      <c r="C110" s="3">
        <f t="shared" si="21"/>
        <v>1891.0028368261992</v>
      </c>
      <c r="D110" s="3">
        <f t="shared" si="22"/>
        <v>1933.8353362761886</v>
      </c>
      <c r="E110" s="3">
        <f t="shared" si="23"/>
        <v>1971.7219536269347</v>
      </c>
      <c r="F110" s="3">
        <f t="shared" si="24"/>
        <v>2005.7559527796068</v>
      </c>
      <c r="G110" s="3">
        <f t="shared" si="25"/>
        <v>2036.6978927991374</v>
      </c>
      <c r="H110" s="3">
        <f t="shared" si="26"/>
        <v>2065.0992826898387</v>
      </c>
      <c r="I110" s="3">
        <f t="shared" si="27"/>
        <v>2091.3734071129488</v>
      </c>
      <c r="J110" s="3">
        <f t="shared" si="28"/>
        <v>2115.8383559750805</v>
      </c>
      <c r="K110" s="3">
        <f t="shared" si="29"/>
        <v>2138.7444361592266</v>
      </c>
      <c r="L110" s="3">
        <f t="shared" si="30"/>
        <v>2160.2923289908381</v>
      </c>
      <c r="M110" s="3">
        <f t="shared" si="31"/>
        <v>2180.6455176752124</v>
      </c>
      <c r="N110" s="3">
        <f t="shared" si="32"/>
        <v>2199.9390330465517</v>
      </c>
      <c r="O110" s="3">
        <f t="shared" si="33"/>
        <v>2218.2857577528348</v>
      </c>
      <c r="P110" s="3">
        <f t="shared" si="34"/>
        <v>2235.7810664124313</v>
      </c>
      <c r="Q110" s="3">
        <f t="shared" si="35"/>
        <v>2252.5063042592265</v>
      </c>
      <c r="R110" s="3"/>
      <c r="S110" s="15">
        <v>0.75</v>
      </c>
      <c r="T110" s="3">
        <f t="shared" si="39"/>
        <v>2.1174555805826131E-13</v>
      </c>
      <c r="U110" s="3">
        <f t="shared" si="39"/>
        <v>5.5469441100860512E-13</v>
      </c>
      <c r="V110" s="3">
        <f t="shared" si="39"/>
        <v>1.2278014721057047E-12</v>
      </c>
      <c r="W110" s="3">
        <f t="shared" si="39"/>
        <v>2.409134806005035E-12</v>
      </c>
      <c r="X110" s="3">
        <f t="shared" si="39"/>
        <v>4.3191413087951453E-12</v>
      </c>
      <c r="Y110" s="3">
        <f t="shared" si="39"/>
        <v>7.2201432622360448E-12</v>
      </c>
      <c r="Z110" s="3">
        <f t="shared" si="39"/>
        <v>1.1415270728851765E-11</v>
      </c>
      <c r="AA110" s="3">
        <f t="shared" si="39"/>
        <v>1.7247039371462281E-11</v>
      </c>
      <c r="AB110" s="3">
        <f t="shared" si="39"/>
        <v>2.5095716029212712E-11</v>
      </c>
      <c r="AC110" s="3">
        <f t="shared" si="39"/>
        <v>3.537756896053764E-11</v>
      </c>
      <c r="AD110" s="3">
        <f t="shared" si="39"/>
        <v>4.8543068762070456E-11</v>
      </c>
      <c r="AE110" s="3">
        <f t="shared" si="39"/>
        <v>6.5075084771536808E-11</v>
      </c>
      <c r="AF110" s="3">
        <f t="shared" si="39"/>
        <v>8.5487107100695744E-11</v>
      </c>
      <c r="AG110" s="3">
        <f t="shared" si="39"/>
        <v>1.1032151423616996E-10</v>
      </c>
      <c r="AH110" s="3">
        <f t="shared" si="39"/>
        <v>1.4014789900295103E-10</v>
      </c>
      <c r="AI110" s="3">
        <f t="shared" si="39"/>
        <v>1.7556146067245457E-10</v>
      </c>
      <c r="AJ110" s="25">
        <f t="shared" si="37"/>
        <v>7.3021439045415175E-10</v>
      </c>
      <c r="AK110" s="3"/>
    </row>
    <row r="111" spans="1:37" x14ac:dyDescent="0.25">
      <c r="A111" s="15">
        <v>0.74</v>
      </c>
      <c r="B111" s="28">
        <f t="shared" si="38"/>
        <v>1824.9754827018992</v>
      </c>
      <c r="C111" s="3">
        <f t="shared" si="21"/>
        <v>1873.9672715575764</v>
      </c>
      <c r="D111" s="3">
        <f t="shared" si="22"/>
        <v>1916.4139038762276</v>
      </c>
      <c r="E111" s="3">
        <f t="shared" si="23"/>
        <v>1953.959210293898</v>
      </c>
      <c r="F111" s="3">
        <f t="shared" si="24"/>
        <v>1987.6866057743669</v>
      </c>
      <c r="G111" s="3">
        <f t="shared" si="25"/>
        <v>2018.3497976987201</v>
      </c>
      <c r="H111" s="3">
        <f t="shared" si="26"/>
        <v>2046.4953266664354</v>
      </c>
      <c r="I111" s="3">
        <f t="shared" si="27"/>
        <v>2072.5327541619827</v>
      </c>
      <c r="J111" s="3">
        <f t="shared" si="28"/>
        <v>2096.7773045006356</v>
      </c>
      <c r="K111" s="3">
        <f t="shared" si="29"/>
        <v>2119.4770296141123</v>
      </c>
      <c r="L111" s="3">
        <f t="shared" si="30"/>
        <v>2140.830802940673</v>
      </c>
      <c r="M111" s="3">
        <f t="shared" si="31"/>
        <v>2161.0006349068526</v>
      </c>
      <c r="N111" s="3">
        <f t="shared" si="32"/>
        <v>2180.1203398882944</v>
      </c>
      <c r="O111" s="3">
        <f t="shared" si="33"/>
        <v>2198.3017836018066</v>
      </c>
      <c r="P111" s="3">
        <f t="shared" si="34"/>
        <v>2215.6394814600017</v>
      </c>
      <c r="Q111" s="3">
        <f t="shared" si="35"/>
        <v>2232.2140458781678</v>
      </c>
      <c r="R111" s="3"/>
      <c r="S111" s="15">
        <v>0.74</v>
      </c>
      <c r="T111" s="3">
        <f t="shared" si="39"/>
        <v>1.5452817616809755E-13</v>
      </c>
      <c r="U111" s="3">
        <f t="shared" si="39"/>
        <v>4.0836567038766921E-13</v>
      </c>
      <c r="V111" s="3">
        <f t="shared" si="39"/>
        <v>9.1045929227054359E-13</v>
      </c>
      <c r="W111" s="3">
        <f t="shared" si="39"/>
        <v>1.7974408830128372E-12</v>
      </c>
      <c r="X111" s="3">
        <f t="shared" si="39"/>
        <v>3.2396324035994011E-12</v>
      </c>
      <c r="Y111" s="3">
        <f t="shared" si="39"/>
        <v>5.4409244848627022E-12</v>
      </c>
      <c r="Z111" s="3">
        <f t="shared" si="39"/>
        <v>8.6381669849271121E-12</v>
      </c>
      <c r="AA111" s="3">
        <f t="shared" si="39"/>
        <v>1.3100239475448555E-11</v>
      </c>
      <c r="AB111" s="3">
        <f t="shared" si="39"/>
        <v>1.9126918218383651E-11</v>
      </c>
      <c r="AC111" s="3">
        <f t="shared" si="39"/>
        <v>2.7047620762307608E-11</v>
      </c>
      <c r="AD111" s="3">
        <f t="shared" si="39"/>
        <v>3.7220084725502245E-11</v>
      </c>
      <c r="AE111" s="3">
        <f t="shared" si="39"/>
        <v>5.0029020184828309E-11</v>
      </c>
      <c r="AF111" s="3">
        <f t="shared" si="39"/>
        <v>6.5884763027540086E-11</v>
      </c>
      <c r="AG111" s="3">
        <f t="shared" si="39"/>
        <v>8.522194808064276E-11</v>
      </c>
      <c r="AH111" s="3">
        <f t="shared" si="39"/>
        <v>1.0849821474789171E-10</v>
      </c>
      <c r="AI111" s="3">
        <f t="shared" si="39"/>
        <v>1.3619295353219768E-10</v>
      </c>
      <c r="AJ111" s="25">
        <f t="shared" si="37"/>
        <v>5.6291128064997101E-10</v>
      </c>
      <c r="AK111" s="3"/>
    </row>
    <row r="112" spans="1:37" x14ac:dyDescent="0.25">
      <c r="A112" s="15">
        <v>0.73</v>
      </c>
      <c r="B112" s="28">
        <f t="shared" si="38"/>
        <v>1808.2867619890737</v>
      </c>
      <c r="C112" s="3">
        <f t="shared" si="21"/>
        <v>1856.8305391924409</v>
      </c>
      <c r="D112" s="3">
        <f t="shared" si="22"/>
        <v>1898.8890128762609</v>
      </c>
      <c r="E112" s="3">
        <f t="shared" si="23"/>
        <v>1936.0909814579873</v>
      </c>
      <c r="F112" s="3">
        <f t="shared" si="24"/>
        <v>1969.5099524752895</v>
      </c>
      <c r="G112" s="3">
        <f t="shared" si="25"/>
        <v>1999.8927409361224</v>
      </c>
      <c r="H112" s="3">
        <f t="shared" si="26"/>
        <v>2027.7808895298481</v>
      </c>
      <c r="I112" s="3">
        <f t="shared" si="27"/>
        <v>2053.5802144537888</v>
      </c>
      <c r="J112" s="3">
        <f t="shared" si="28"/>
        <v>2077.603057414316</v>
      </c>
      <c r="K112" s="3">
        <f t="shared" si="29"/>
        <v>2100.0952020006789</v>
      </c>
      <c r="L112" s="3">
        <f t="shared" si="30"/>
        <v>2121.2537030276462</v>
      </c>
      <c r="M112" s="3">
        <f t="shared" si="31"/>
        <v>2141.2390893967759</v>
      </c>
      <c r="N112" s="3">
        <f t="shared" si="32"/>
        <v>2160.183951801112</v>
      </c>
      <c r="O112" s="3">
        <f t="shared" si="33"/>
        <v>2178.1991329871748</v>
      </c>
      <c r="P112" s="3">
        <f t="shared" si="34"/>
        <v>2195.3782840593421</v>
      </c>
      <c r="Q112" s="3">
        <f t="shared" si="35"/>
        <v>2211.8012802624116</v>
      </c>
      <c r="R112" s="3"/>
      <c r="S112" s="15">
        <v>0.73</v>
      </c>
      <c r="T112" s="3">
        <f t="shared" si="39"/>
        <v>1.1176957464979626E-13</v>
      </c>
      <c r="U112" s="3">
        <f t="shared" si="39"/>
        <v>2.9803013274912791E-13</v>
      </c>
      <c r="V112" s="3">
        <f t="shared" si="39"/>
        <v>6.6939911468555582E-13</v>
      </c>
      <c r="W112" s="3">
        <f t="shared" si="39"/>
        <v>1.3298584444045231E-12</v>
      </c>
      <c r="X112" s="3">
        <f t="shared" si="39"/>
        <v>2.4099481435829505E-12</v>
      </c>
      <c r="Y112" s="3">
        <f t="shared" si="39"/>
        <v>4.0668937394782016E-12</v>
      </c>
      <c r="Z112" s="3">
        <f t="shared" si="39"/>
        <v>6.4843199889213479E-12</v>
      </c>
      <c r="AA112" s="3">
        <f t="shared" si="39"/>
        <v>9.8716833735260842E-12</v>
      </c>
      <c r="AB112" s="3">
        <f t="shared" si="39"/>
        <v>1.4463517285621601E-11</v>
      </c>
      <c r="AC112" s="3">
        <f t="shared" si="39"/>
        <v>2.0518556642317188E-11</v>
      </c>
      <c r="AD112" s="3">
        <f t="shared" si="39"/>
        <v>2.8318789459857391E-11</v>
      </c>
      <c r="AE112" s="3">
        <f t="shared" si="39"/>
        <v>3.816846927788061E-11</v>
      </c>
      <c r="AF112" s="3">
        <f t="shared" si="39"/>
        <v>5.0393112568345401E-11</v>
      </c>
      <c r="AG112" s="3">
        <f t="shared" si="39"/>
        <v>6.5338498243133071E-11</v>
      </c>
      <c r="AH112" s="3">
        <f t="shared" si="39"/>
        <v>8.3369681291476924E-11</v>
      </c>
      <c r="AI112" s="3">
        <f t="shared" si="39"/>
        <v>1.0487002888040245E-10</v>
      </c>
      <c r="AJ112" s="25">
        <f t="shared" si="37"/>
        <v>4.3068255616103217E-10</v>
      </c>
      <c r="AK112" s="3"/>
    </row>
    <row r="113" spans="1:37" x14ac:dyDescent="0.25">
      <c r="A113" s="15">
        <v>0.72</v>
      </c>
      <c r="B113" s="28">
        <f t="shared" si="38"/>
        <v>1791.4992957482839</v>
      </c>
      <c r="C113" s="3">
        <f t="shared" si="21"/>
        <v>1839.5924104582193</v>
      </c>
      <c r="D113" s="3">
        <f t="shared" si="22"/>
        <v>1881.2604288105356</v>
      </c>
      <c r="E113" s="3">
        <f t="shared" si="23"/>
        <v>1918.1170280599279</v>
      </c>
      <c r="F113" s="3">
        <f t="shared" si="24"/>
        <v>1951.2257496966852</v>
      </c>
      <c r="G113" s="3">
        <f t="shared" si="25"/>
        <v>1981.3264755741334</v>
      </c>
      <c r="H113" s="3">
        <f t="shared" si="26"/>
        <v>2008.9557208993749</v>
      </c>
      <c r="I113" s="3">
        <f t="shared" si="27"/>
        <v>2034.5155344220823</v>
      </c>
      <c r="J113" s="3">
        <f t="shared" si="28"/>
        <v>2058.3153581836173</v>
      </c>
      <c r="K113" s="3">
        <f t="shared" si="29"/>
        <v>2080.5986940091848</v>
      </c>
      <c r="L113" s="3">
        <f t="shared" si="30"/>
        <v>2101.5607673294617</v>
      </c>
      <c r="M113" s="3">
        <f t="shared" si="31"/>
        <v>2121.3606167549865</v>
      </c>
      <c r="N113" s="3">
        <f t="shared" si="32"/>
        <v>2140.1296020557934</v>
      </c>
      <c r="O113" s="3">
        <f t="shared" si="33"/>
        <v>2157.9775369552935</v>
      </c>
      <c r="P113" s="3">
        <f t="shared" si="34"/>
        <v>2174.9972031356106</v>
      </c>
      <c r="Q113" s="3">
        <f t="shared" si="35"/>
        <v>2191.2677343092796</v>
      </c>
      <c r="R113" s="3"/>
      <c r="S113" s="15">
        <v>0.72</v>
      </c>
      <c r="T113" s="3">
        <f t="shared" si="39"/>
        <v>8.0104966980722464E-14</v>
      </c>
      <c r="U113" s="3">
        <f t="shared" si="39"/>
        <v>2.1556950044643789E-13</v>
      </c>
      <c r="V113" s="3">
        <f t="shared" si="39"/>
        <v>4.8787138224392113E-13</v>
      </c>
      <c r="W113" s="3">
        <f t="shared" si="39"/>
        <v>9.7548186201386101E-13</v>
      </c>
      <c r="X113" s="3">
        <f t="shared" si="39"/>
        <v>1.7776284709583181E-12</v>
      </c>
      <c r="Y113" s="3">
        <f t="shared" si="39"/>
        <v>3.0145719049844979E-12</v>
      </c>
      <c r="Z113" s="3">
        <f t="shared" si="39"/>
        <v>4.8275386994316012E-12</v>
      </c>
      <c r="AA113" s="3">
        <f t="shared" si="39"/>
        <v>7.3784125222456131E-12</v>
      </c>
      <c r="AB113" s="3">
        <f t="shared" si="39"/>
        <v>1.0849258544178983E-11</v>
      </c>
      <c r="AC113" s="3">
        <f t="shared" si="39"/>
        <v>1.5441734855909338E-11</v>
      </c>
      <c r="AD113" s="3">
        <f t="shared" si="39"/>
        <v>2.137643013762363E-11</v>
      </c>
      <c r="AE113" s="3">
        <f t="shared" si="39"/>
        <v>2.8892156113863367E-11</v>
      </c>
      <c r="AF113" s="3">
        <f t="shared" si="39"/>
        <v>3.8245215570732794E-11</v>
      </c>
      <c r="AG113" s="3">
        <f t="shared" si="39"/>
        <v>4.9708661043395812E-11</v>
      </c>
      <c r="AH113" s="3">
        <f t="shared" si="39"/>
        <v>6.3571555114135705E-11</v>
      </c>
      <c r="AI113" s="3">
        <f t="shared" si="39"/>
        <v>8.0138240181650283E-11</v>
      </c>
      <c r="AJ113" s="25">
        <f t="shared" si="37"/>
        <v>3.2698043087079484E-10</v>
      </c>
      <c r="AK113" s="3"/>
    </row>
    <row r="114" spans="1:37" x14ac:dyDescent="0.25">
      <c r="A114" s="15">
        <v>0.71</v>
      </c>
      <c r="B114" s="28">
        <f t="shared" si="38"/>
        <v>1774.6129729014835</v>
      </c>
      <c r="C114" s="3">
        <f t="shared" si="21"/>
        <v>1822.2527712949493</v>
      </c>
      <c r="D114" s="3">
        <f t="shared" si="22"/>
        <v>1863.5280350355536</v>
      </c>
      <c r="E114" s="3">
        <f t="shared" si="23"/>
        <v>1900.037231171008</v>
      </c>
      <c r="F114" s="3">
        <f t="shared" si="24"/>
        <v>1932.8338764570069</v>
      </c>
      <c r="G114" s="3">
        <f t="shared" si="25"/>
        <v>1962.650878764875</v>
      </c>
      <c r="H114" s="3">
        <f t="shared" si="26"/>
        <v>1990.0196962140451</v>
      </c>
      <c r="I114" s="3">
        <f t="shared" si="27"/>
        <v>2015.338587921113</v>
      </c>
      <c r="J114" s="3">
        <f t="shared" si="28"/>
        <v>2038.9140791871296</v>
      </c>
      <c r="K114" s="3">
        <f t="shared" si="29"/>
        <v>2060.9873766366077</v>
      </c>
      <c r="L114" s="3">
        <f t="shared" si="30"/>
        <v>2081.7518655433892</v>
      </c>
      <c r="M114" s="3">
        <f t="shared" si="31"/>
        <v>2101.365085451107</v>
      </c>
      <c r="N114" s="3">
        <f t="shared" si="32"/>
        <v>2119.957157958228</v>
      </c>
      <c r="O114" s="3">
        <f t="shared" si="33"/>
        <v>2137.6368617054322</v>
      </c>
      <c r="P114" s="3">
        <f t="shared" si="34"/>
        <v>2154.4961038328079</v>
      </c>
      <c r="Q114" s="3">
        <f t="shared" si="35"/>
        <v>2170.6132721539548</v>
      </c>
      <c r="R114" s="3"/>
      <c r="S114" s="15">
        <v>0.71</v>
      </c>
      <c r="T114" s="3">
        <f t="shared" si="39"/>
        <v>5.6872867820072329E-14</v>
      </c>
      <c r="U114" s="3">
        <f t="shared" si="39"/>
        <v>1.5449839590696307E-13</v>
      </c>
      <c r="V114" s="3">
        <f t="shared" si="39"/>
        <v>3.5238492515154134E-13</v>
      </c>
      <c r="W114" s="3">
        <f t="shared" si="39"/>
        <v>7.0924212215295008E-13</v>
      </c>
      <c r="X114" s="3">
        <f t="shared" si="39"/>
        <v>1.2998590588168648E-12</v>
      </c>
      <c r="Y114" s="3">
        <f t="shared" si="39"/>
        <v>2.2154585232732268E-12</v>
      </c>
      <c r="Z114" s="3">
        <f t="shared" si="39"/>
        <v>3.5637699415661754E-12</v>
      </c>
      <c r="AA114" s="3">
        <f t="shared" si="39"/>
        <v>5.4688994335140605E-12</v>
      </c>
      <c r="AB114" s="3">
        <f t="shared" si="39"/>
        <v>8.0710550730681941E-12</v>
      </c>
      <c r="AC114" s="3">
        <f t="shared" si="39"/>
        <v>1.1526170267594374E-11</v>
      </c>
      <c r="AD114" s="3">
        <f t="shared" si="39"/>
        <v>1.6005457019900094E-11</v>
      </c>
      <c r="AE114" s="3">
        <f t="shared" si="39"/>
        <v>2.1694912630617024E-11</v>
      </c>
      <c r="AF114" s="3">
        <f t="shared" si="39"/>
        <v>2.8794797337712743E-11</v>
      </c>
      <c r="AG114" s="3">
        <f t="shared" si="39"/>
        <v>3.7519095891828168E-11</v>
      </c>
      <c r="AH114" s="3">
        <f t="shared" si="39"/>
        <v>4.8094972710418628E-11</v>
      </c>
      <c r="AI114" s="3">
        <f t="shared" si="39"/>
        <v>6.07622277377375E-11</v>
      </c>
      <c r="AJ114" s="25">
        <f t="shared" si="37"/>
        <v>2.4628967393707858E-10</v>
      </c>
      <c r="AK114" s="3"/>
    </row>
    <row r="115" spans="1:37" x14ac:dyDescent="0.25">
      <c r="A115" s="15">
        <v>0.7</v>
      </c>
      <c r="B115" s="28">
        <f t="shared" si="38"/>
        <v>1757.6277978436042</v>
      </c>
      <c r="C115" s="3">
        <f t="shared" si="21"/>
        <v>1804.8116262155559</v>
      </c>
      <c r="D115" s="3">
        <f t="shared" si="22"/>
        <v>1845.6918361664591</v>
      </c>
      <c r="E115" s="3">
        <f t="shared" si="23"/>
        <v>1881.8515954967909</v>
      </c>
      <c r="F115" s="3">
        <f t="shared" si="24"/>
        <v>1914.3343375430411</v>
      </c>
      <c r="G115" s="3">
        <f t="shared" si="25"/>
        <v>1943.8659553689777</v>
      </c>
      <c r="H115" s="3">
        <f t="shared" si="26"/>
        <v>1970.972820402269</v>
      </c>
      <c r="I115" s="3">
        <f t="shared" si="27"/>
        <v>1996.0493799419933</v>
      </c>
      <c r="J115" s="3">
        <f t="shared" si="28"/>
        <v>2019.3992254743541</v>
      </c>
      <c r="K115" s="3">
        <f t="shared" si="29"/>
        <v>2041.2612549870976</v>
      </c>
      <c r="L115" s="3">
        <f t="shared" si="30"/>
        <v>2061.8270028250067</v>
      </c>
      <c r="M115" s="3">
        <f t="shared" si="31"/>
        <v>2081.2525006892884</v>
      </c>
      <c r="N115" s="3">
        <f t="shared" si="32"/>
        <v>2099.6666247586127</v>
      </c>
      <c r="O115" s="3">
        <f t="shared" si="33"/>
        <v>2117.1771125315718</v>
      </c>
      <c r="P115" s="3">
        <f t="shared" si="34"/>
        <v>2133.8749914866694</v>
      </c>
      <c r="Q115" s="3">
        <f t="shared" si="35"/>
        <v>2149.8378991720851</v>
      </c>
      <c r="R115" s="3"/>
      <c r="S115" s="15">
        <v>0.7</v>
      </c>
      <c r="T115" s="3">
        <f t="shared" si="39"/>
        <v>3.9989242581451488E-14</v>
      </c>
      <c r="U115" s="3">
        <f t="shared" si="39"/>
        <v>1.0968727562566971E-13</v>
      </c>
      <c r="V115" s="3">
        <f t="shared" si="39"/>
        <v>2.5217968644963972E-13</v>
      </c>
      <c r="W115" s="3">
        <f t="shared" si="39"/>
        <v>5.1100236402946371E-13</v>
      </c>
      <c r="X115" s="3">
        <f t="shared" si="39"/>
        <v>9.4203532445113701E-13</v>
      </c>
      <c r="Y115" s="3">
        <f t="shared" si="39"/>
        <v>1.6138840992155443E-12</v>
      </c>
      <c r="Z115" s="3">
        <f t="shared" si="39"/>
        <v>2.6080349707360501E-12</v>
      </c>
      <c r="AA115" s="3">
        <f t="shared" si="39"/>
        <v>4.0188429982290705E-12</v>
      </c>
      <c r="AB115" s="3">
        <f t="shared" si="39"/>
        <v>5.9533973696047889E-12</v>
      </c>
      <c r="AC115" s="3">
        <f t="shared" si="39"/>
        <v>8.5312976298940194E-12</v>
      </c>
      <c r="AD115" s="3">
        <f t="shared" si="39"/>
        <v>1.1884366072589724E-11</v>
      </c>
      <c r="AE115" s="3">
        <f t="shared" si="39"/>
        <v>1.6156315383339437E-11</v>
      </c>
      <c r="AF115" s="3">
        <f t="shared" si="39"/>
        <v>2.1502385972237028E-11</v>
      </c>
      <c r="AG115" s="3">
        <f t="shared" si="39"/>
        <v>2.8088963924719081E-11</v>
      </c>
      <c r="AH115" s="3">
        <f t="shared" si="39"/>
        <v>3.6093187847471294E-11</v>
      </c>
      <c r="AI115" s="3">
        <f t="shared" si="39"/>
        <v>4.5702550868300006E-11</v>
      </c>
      <c r="AJ115" s="25">
        <f t="shared" si="37"/>
        <v>1.8400812102947342E-10</v>
      </c>
      <c r="AK115" s="3"/>
    </row>
    <row r="116" spans="1:37" x14ac:dyDescent="0.25">
      <c r="A116" s="15">
        <v>0.69</v>
      </c>
      <c r="B116" s="28">
        <f t="shared" si="38"/>
        <v>1740.5438939926078</v>
      </c>
      <c r="C116" s="3">
        <f t="shared" si="21"/>
        <v>1787.2691019511742</v>
      </c>
      <c r="D116" s="3">
        <f t="shared" si="22"/>
        <v>1827.7519618049371</v>
      </c>
      <c r="E116" s="3">
        <f t="shared" si="23"/>
        <v>1863.5602531780412</v>
      </c>
      <c r="F116" s="3">
        <f t="shared" si="24"/>
        <v>1895.7272673764414</v>
      </c>
      <c r="G116" s="3">
        <f t="shared" si="25"/>
        <v>1924.9718418817606</v>
      </c>
      <c r="H116" s="3">
        <f t="shared" si="26"/>
        <v>1951.815231862769</v>
      </c>
      <c r="I116" s="3">
        <f t="shared" si="27"/>
        <v>1976.648050644289</v>
      </c>
      <c r="J116" s="3">
        <f t="shared" si="28"/>
        <v>1999.7709388444416</v>
      </c>
      <c r="K116" s="3">
        <f t="shared" si="29"/>
        <v>2021.4204723949333</v>
      </c>
      <c r="L116" s="3">
        <f t="shared" si="30"/>
        <v>2041.7863239526871</v>
      </c>
      <c r="M116" s="3">
        <f t="shared" si="31"/>
        <v>2061.0230086119327</v>
      </c>
      <c r="N116" s="3">
        <f t="shared" si="32"/>
        <v>2079.2581498923623</v>
      </c>
      <c r="O116" s="3">
        <f t="shared" si="33"/>
        <v>2096.5984380986852</v>
      </c>
      <c r="P116" s="3">
        <f t="shared" si="34"/>
        <v>2113.1340159346637</v>
      </c>
      <c r="Q116" s="3">
        <f t="shared" si="35"/>
        <v>2128.9417663220361</v>
      </c>
      <c r="R116" s="3"/>
      <c r="S116" s="15">
        <v>0.69</v>
      </c>
      <c r="T116" s="3">
        <f t="shared" si="39"/>
        <v>2.7838689690627503E-14</v>
      </c>
      <c r="U116" s="3">
        <f t="shared" si="39"/>
        <v>7.7119293078468434E-14</v>
      </c>
      <c r="V116" s="3">
        <f t="shared" si="39"/>
        <v>1.7875806227818052E-13</v>
      </c>
      <c r="W116" s="3">
        <f t="shared" si="39"/>
        <v>3.6474463738311618E-13</v>
      </c>
      <c r="X116" s="3">
        <f t="shared" si="39"/>
        <v>6.764575745069174E-13</v>
      </c>
      <c r="Y116" s="3">
        <f t="shared" si="39"/>
        <v>1.165039308281239E-12</v>
      </c>
      <c r="Z116" s="3">
        <f t="shared" si="39"/>
        <v>1.8915923598892041E-12</v>
      </c>
      <c r="AA116" s="3">
        <f t="shared" si="39"/>
        <v>2.9272402407398892E-12</v>
      </c>
      <c r="AB116" s="3">
        <f t="shared" si="39"/>
        <v>4.353086618903017E-12</v>
      </c>
      <c r="AC116" s="3">
        <f t="shared" si="39"/>
        <v>6.2600985303572796E-12</v>
      </c>
      <c r="AD116" s="3">
        <f t="shared" si="39"/>
        <v>8.7489334152405688E-12</v>
      </c>
      <c r="AE116" s="3">
        <f t="shared" si="39"/>
        <v>1.1929725168064449E-11</v>
      </c>
      <c r="AF116" s="3">
        <f t="shared" si="39"/>
        <v>1.5921840883556659E-11</v>
      </c>
      <c r="AG116" s="3">
        <f t="shared" si="39"/>
        <v>2.0853617295867621E-11</v>
      </c>
      <c r="AH116" s="3">
        <f t="shared" si="39"/>
        <v>2.6862083848363027E-11</v>
      </c>
      <c r="AI116" s="3">
        <f t="shared" si="39"/>
        <v>3.4092677743169561E-11</v>
      </c>
      <c r="AJ116" s="25">
        <f t="shared" si="37"/>
        <v>1.3633085366936983E-10</v>
      </c>
      <c r="AK116" s="3"/>
    </row>
    <row r="117" spans="1:37" x14ac:dyDescent="0.25">
      <c r="A117" s="15">
        <v>0.68</v>
      </c>
      <c r="B117" s="28">
        <f t="shared" si="38"/>
        <v>1723.3615071327515</v>
      </c>
      <c r="C117" s="3">
        <f t="shared" si="21"/>
        <v>1769.6254508841801</v>
      </c>
      <c r="D117" s="3">
        <f t="shared" si="22"/>
        <v>1809.708670049994</v>
      </c>
      <c r="E117" s="3">
        <f t="shared" si="23"/>
        <v>1845.1634673702986</v>
      </c>
      <c r="F117" s="3">
        <f t="shared" si="24"/>
        <v>1877.012933655089</v>
      </c>
      <c r="G117" s="3">
        <f t="shared" si="25"/>
        <v>1905.9688101307654</v>
      </c>
      <c r="H117" s="3">
        <f t="shared" si="26"/>
        <v>1932.5472062136737</v>
      </c>
      <c r="I117" s="3">
        <f t="shared" si="27"/>
        <v>1957.1348791527951</v>
      </c>
      <c r="J117" s="3">
        <f t="shared" si="28"/>
        <v>1980.0295016874027</v>
      </c>
      <c r="K117" s="3">
        <f t="shared" si="29"/>
        <v>2001.4653143072796</v>
      </c>
      <c r="L117" s="3">
        <f t="shared" si="30"/>
        <v>2021.6301172494809</v>
      </c>
      <c r="M117" s="3">
        <f t="shared" si="31"/>
        <v>2040.6769002585256</v>
      </c>
      <c r="N117" s="3">
        <f t="shared" si="32"/>
        <v>2058.7320269739625</v>
      </c>
      <c r="O117" s="3">
        <f t="shared" si="33"/>
        <v>2075.9011344699065</v>
      </c>
      <c r="P117" s="3">
        <f t="shared" si="34"/>
        <v>2092.2734755749357</v>
      </c>
      <c r="Q117" s="3">
        <f t="shared" si="35"/>
        <v>2107.9251742341839</v>
      </c>
      <c r="R117" s="3"/>
      <c r="S117" s="15">
        <v>0.68</v>
      </c>
      <c r="T117" s="3">
        <f t="shared" si="39"/>
        <v>1.9181819132973383E-14</v>
      </c>
      <c r="U117" s="3">
        <f t="shared" si="39"/>
        <v>5.3680435426554556E-14</v>
      </c>
      <c r="V117" s="3">
        <f t="shared" si="39"/>
        <v>1.2547546140316436E-13</v>
      </c>
      <c r="W117" s="3">
        <f t="shared" si="39"/>
        <v>2.5785176263531604E-13</v>
      </c>
      <c r="X117" s="3">
        <f t="shared" si="39"/>
        <v>4.8116751108442219E-13</v>
      </c>
      <c r="Y117" s="3">
        <f t="shared" si="39"/>
        <v>8.3320197770878644E-13</v>
      </c>
      <c r="Z117" s="3">
        <f t="shared" si="39"/>
        <v>1.3593643544159433E-12</v>
      </c>
      <c r="AA117" s="3">
        <f t="shared" si="39"/>
        <v>2.1127950189326189E-12</v>
      </c>
      <c r="AB117" s="3">
        <f t="shared" si="39"/>
        <v>3.1543840859452043E-12</v>
      </c>
      <c r="AC117" s="3">
        <f t="shared" si="39"/>
        <v>4.55272670870933E-12</v>
      </c>
      <c r="AD117" s="3">
        <f t="shared" si="39"/>
        <v>6.3840303323154278E-12</v>
      </c>
      <c r="AE117" s="3">
        <f t="shared" si="39"/>
        <v>8.731985767105676E-12</v>
      </c>
      <c r="AF117" s="3">
        <f t="shared" si="39"/>
        <v>1.1687611358000578E-11</v>
      </c>
      <c r="AG117" s="3">
        <f t="shared" si="39"/>
        <v>1.5349077509414183E-11</v>
      </c>
      <c r="AH117" s="3">
        <f t="shared" si="39"/>
        <v>1.982151725498083E-11</v>
      </c>
      <c r="AI117" s="3">
        <f t="shared" ref="AD117:AI125" si="40">((4.17*10^13*$H50*$G50^0.5*EXP(-67837/Q117))/($K$12*6)*$K$10*10^-6)</f>
        <v>2.5216827334461241E-11</v>
      </c>
      <c r="AJ117" s="25">
        <f t="shared" si="37"/>
        <v>1.0014087869167225E-10</v>
      </c>
      <c r="AK117" s="3"/>
    </row>
    <row r="118" spans="1:37" x14ac:dyDescent="0.25">
      <c r="A118" s="15">
        <v>0.67</v>
      </c>
      <c r="B118" s="28">
        <f t="shared" si="38"/>
        <v>1706.0810081898608</v>
      </c>
      <c r="C118" s="3">
        <f t="shared" si="21"/>
        <v>1751.8810538979683</v>
      </c>
      <c r="D118" s="3">
        <f t="shared" si="22"/>
        <v>1791.5623504122939</v>
      </c>
      <c r="E118" s="3">
        <f t="shared" si="23"/>
        <v>1826.6616352152996</v>
      </c>
      <c r="F118" s="3">
        <f t="shared" si="24"/>
        <v>1858.1917403758059</v>
      </c>
      <c r="G118" s="3">
        <f t="shared" si="25"/>
        <v>1886.8572703451007</v>
      </c>
      <c r="H118" s="3">
        <f t="shared" si="26"/>
        <v>1913.1691594046631</v>
      </c>
      <c r="I118" s="3">
        <f t="shared" si="27"/>
        <v>1937.510286709294</v>
      </c>
      <c r="J118" s="3">
        <f t="shared" si="28"/>
        <v>1960.1753401727176</v>
      </c>
      <c r="K118" s="3">
        <f t="shared" si="29"/>
        <v>1981.3962115073302</v>
      </c>
      <c r="L118" s="3">
        <f t="shared" si="30"/>
        <v>2001.3588178387329</v>
      </c>
      <c r="M118" s="3">
        <f t="shared" si="31"/>
        <v>2020.2146148519253</v>
      </c>
      <c r="N118" s="3">
        <f t="shared" si="32"/>
        <v>2038.0886991123525</v>
      </c>
      <c r="O118" s="3">
        <f t="shared" si="33"/>
        <v>2055.0856484495434</v>
      </c>
      <c r="P118" s="3">
        <f t="shared" si="34"/>
        <v>2071.2938207356742</v>
      </c>
      <c r="Q118" s="3">
        <f t="shared" si="35"/>
        <v>2086.7885766054887</v>
      </c>
      <c r="R118" s="3"/>
      <c r="S118" s="15">
        <v>0.67</v>
      </c>
      <c r="T118" s="3">
        <f t="shared" ref="T118:AC125" si="41">((4.17*10^13*$H51*$G51^0.5*EXP(-67837/B118))/($K$12*6)*$K$10*10^-6)</f>
        <v>1.3077555315283552E-14</v>
      </c>
      <c r="U118" s="3">
        <f t="shared" si="41"/>
        <v>3.6981082212205765E-14</v>
      </c>
      <c r="V118" s="3">
        <f t="shared" si="41"/>
        <v>8.7188116863058856E-14</v>
      </c>
      <c r="W118" s="3">
        <f t="shared" si="41"/>
        <v>1.8048328787910483E-13</v>
      </c>
      <c r="X118" s="3">
        <f t="shared" si="41"/>
        <v>3.3892791008635039E-13</v>
      </c>
      <c r="Y118" s="3">
        <f t="shared" si="41"/>
        <v>5.9016924723393425E-13</v>
      </c>
      <c r="Z118" s="3">
        <f t="shared" si="41"/>
        <v>9.6764351615651445E-13</v>
      </c>
      <c r="AA118" s="3">
        <f t="shared" si="41"/>
        <v>1.5106948698390393E-12</v>
      </c>
      <c r="AB118" s="3">
        <f t="shared" si="41"/>
        <v>2.2646283939908654E-12</v>
      </c>
      <c r="AC118" s="3">
        <f t="shared" si="41"/>
        <v>3.2807115425905553E-12</v>
      </c>
      <c r="AD118" s="3">
        <f t="shared" si="40"/>
        <v>4.6161354843060125E-12</v>
      </c>
      <c r="AE118" s="3">
        <f t="shared" si="40"/>
        <v>6.3339454659595697E-12</v>
      </c>
      <c r="AF118" s="3">
        <f t="shared" si="40"/>
        <v>8.5029474220033354E-12</v>
      </c>
      <c r="AG118" s="3">
        <f t="shared" si="40"/>
        <v>1.1197596574355108E-11</v>
      </c>
      <c r="AH118" s="3">
        <f t="shared" si="40"/>
        <v>1.4497872592957169E-11</v>
      </c>
      <c r="AI118" s="3">
        <f t="shared" si="40"/>
        <v>1.8489144957576575E-11</v>
      </c>
      <c r="AJ118" s="25">
        <f t="shared" si="37"/>
        <v>7.2908148019324684E-11</v>
      </c>
      <c r="AK118" s="3"/>
    </row>
    <row r="119" spans="1:37" x14ac:dyDescent="0.25">
      <c r="A119" s="15">
        <v>0.66</v>
      </c>
      <c r="B119" s="28">
        <f t="shared" si="38"/>
        <v>1688.7028953388624</v>
      </c>
      <c r="C119" s="3">
        <f t="shared" si="21"/>
        <v>1734.0364225410633</v>
      </c>
      <c r="D119" s="3">
        <f t="shared" si="22"/>
        <v>1773.3135260272795</v>
      </c>
      <c r="E119" s="3">
        <f t="shared" si="23"/>
        <v>1808.0552900974667</v>
      </c>
      <c r="F119" s="3">
        <f t="shared" si="24"/>
        <v>1839.2642301297915</v>
      </c>
      <c r="G119" s="3">
        <f t="shared" si="25"/>
        <v>1867.6377734862886</v>
      </c>
      <c r="H119" s="3">
        <f t="shared" si="26"/>
        <v>1893.6816500803204</v>
      </c>
      <c r="I119" s="3">
        <f t="shared" si="27"/>
        <v>1917.7748390659676</v>
      </c>
      <c r="J119" s="3">
        <f t="shared" si="28"/>
        <v>1940.2090266707532</v>
      </c>
      <c r="K119" s="3">
        <f t="shared" si="29"/>
        <v>1961.213742561938</v>
      </c>
      <c r="L119" s="3">
        <f t="shared" si="30"/>
        <v>1980.9730101163648</v>
      </c>
      <c r="M119" s="3">
        <f t="shared" si="31"/>
        <v>1999.6367422939381</v>
      </c>
      <c r="N119" s="3">
        <f t="shared" si="32"/>
        <v>2017.3287614285625</v>
      </c>
      <c r="O119" s="3">
        <f t="shared" si="33"/>
        <v>2034.1525801217299</v>
      </c>
      <c r="P119" s="3">
        <f t="shared" si="34"/>
        <v>2050.1956562337959</v>
      </c>
      <c r="Q119" s="3">
        <f t="shared" si="35"/>
        <v>2065.5325827773249</v>
      </c>
      <c r="R119" s="3"/>
      <c r="S119" s="15">
        <v>0.66</v>
      </c>
      <c r="T119" s="3">
        <f t="shared" si="41"/>
        <v>8.8188491768239745E-15</v>
      </c>
      <c r="U119" s="3">
        <f t="shared" si="41"/>
        <v>2.5206397527426544E-14</v>
      </c>
      <c r="V119" s="3">
        <f t="shared" si="41"/>
        <v>5.9954468595106509E-14</v>
      </c>
      <c r="W119" s="3">
        <f t="shared" si="41"/>
        <v>1.2504114442371702E-13</v>
      </c>
      <c r="X119" s="3">
        <f t="shared" si="41"/>
        <v>2.363412715496043E-13</v>
      </c>
      <c r="Y119" s="3">
        <f t="shared" si="41"/>
        <v>4.1389249160643686E-13</v>
      </c>
      <c r="Z119" s="3">
        <f t="shared" si="41"/>
        <v>6.8208138766979967E-13</v>
      </c>
      <c r="AA119" s="3">
        <f t="shared" si="41"/>
        <v>1.069765125171969E-12</v>
      </c>
      <c r="AB119" s="3">
        <f t="shared" si="41"/>
        <v>1.6103414093789512E-12</v>
      </c>
      <c r="AC119" s="3">
        <f t="shared" si="41"/>
        <v>2.3417772439107069E-12</v>
      </c>
      <c r="AD119" s="3">
        <f t="shared" si="40"/>
        <v>3.3066049860501755E-12</v>
      </c>
      <c r="AE119" s="3">
        <f t="shared" si="40"/>
        <v>4.5518925564811412E-12</v>
      </c>
      <c r="AF119" s="3">
        <f t="shared" si="40"/>
        <v>6.1291933323878961E-12</v>
      </c>
      <c r="AG119" s="3">
        <f t="shared" si="40"/>
        <v>8.0944801826104318E-12</v>
      </c>
      <c r="AH119" s="3">
        <f t="shared" si="40"/>
        <v>1.0508067243667338E-11</v>
      </c>
      <c r="AI119" s="3">
        <f t="shared" si="40"/>
        <v>1.3434522344617695E-11</v>
      </c>
      <c r="AJ119" s="25">
        <f t="shared" si="37"/>
        <v>5.2597980434825223E-11</v>
      </c>
      <c r="AK119" s="3"/>
    </row>
    <row r="120" spans="1:37" x14ac:dyDescent="0.25">
      <c r="A120" s="15">
        <v>0.65</v>
      </c>
      <c r="B120" s="28">
        <f t="shared" si="38"/>
        <v>1671.2277953530422</v>
      </c>
      <c r="C120" s="3">
        <f t="shared" si="21"/>
        <v>1716.0922004125887</v>
      </c>
      <c r="D120" s="3">
        <f t="shared" si="22"/>
        <v>1754.9628550720327</v>
      </c>
      <c r="E120" s="3">
        <f t="shared" si="23"/>
        <v>1789.3451030885174</v>
      </c>
      <c r="F120" s="3">
        <f t="shared" si="24"/>
        <v>1820.2310855721689</v>
      </c>
      <c r="G120" s="3">
        <f t="shared" si="25"/>
        <v>1848.3110127404807</v>
      </c>
      <c r="H120" s="3">
        <f t="shared" si="26"/>
        <v>1874.0853810931544</v>
      </c>
      <c r="I120" s="3">
        <f t="shared" si="27"/>
        <v>1897.9292480176721</v>
      </c>
      <c r="J120" s="3">
        <f t="shared" si="28"/>
        <v>1920.1312813029642</v>
      </c>
      <c r="K120" s="3">
        <f t="shared" si="29"/>
        <v>1940.9186353885966</v>
      </c>
      <c r="L120" s="3">
        <f t="shared" si="30"/>
        <v>1960.4734293336535</v>
      </c>
      <c r="M120" s="3">
        <f t="shared" si="31"/>
        <v>1978.9440247630091</v>
      </c>
      <c r="N120" s="3">
        <f t="shared" si="32"/>
        <v>1996.4529626675494</v>
      </c>
      <c r="O120" s="3">
        <f t="shared" si="33"/>
        <v>2013.1026844756925</v>
      </c>
      <c r="P120" s="3">
        <f t="shared" si="34"/>
        <v>2028.9797430130216</v>
      </c>
      <c r="Q120" s="3">
        <f t="shared" si="35"/>
        <v>2044.1579593858239</v>
      </c>
      <c r="R120" s="3"/>
      <c r="S120" s="15">
        <v>0.65</v>
      </c>
      <c r="T120" s="3">
        <f t="shared" si="41"/>
        <v>5.8801835277699914E-15</v>
      </c>
      <c r="U120" s="3">
        <f t="shared" si="41"/>
        <v>1.6992564200341117E-14</v>
      </c>
      <c r="V120" s="3">
        <f t="shared" si="41"/>
        <v>4.0785385239658385E-14</v>
      </c>
      <c r="W120" s="3">
        <f t="shared" si="41"/>
        <v>8.5718384165698744E-14</v>
      </c>
      <c r="X120" s="3">
        <f t="shared" si="41"/>
        <v>1.6309913984305221E-13</v>
      </c>
      <c r="Y120" s="3">
        <f t="shared" si="41"/>
        <v>2.8730567561561583E-13</v>
      </c>
      <c r="Z120" s="3">
        <f t="shared" si="41"/>
        <v>4.7595004008158932E-13</v>
      </c>
      <c r="AA120" s="3">
        <f t="shared" si="41"/>
        <v>7.4999322430681352E-13</v>
      </c>
      <c r="AB120" s="3">
        <f t="shared" si="41"/>
        <v>1.1338203258323136E-12</v>
      </c>
      <c r="AC120" s="3">
        <f t="shared" si="41"/>
        <v>1.6552834219897114E-12</v>
      </c>
      <c r="AD120" s="3">
        <f t="shared" si="40"/>
        <v>2.3457183205585083E-12</v>
      </c>
      <c r="AE120" s="3">
        <f t="shared" si="40"/>
        <v>3.2399402532578155E-12</v>
      </c>
      <c r="AF120" s="3">
        <f t="shared" si="40"/>
        <v>4.3762226604644543E-12</v>
      </c>
      <c r="AG120" s="3">
        <f t="shared" si="40"/>
        <v>5.796262461691372E-12</v>
      </c>
      <c r="AH120" s="3">
        <f t="shared" si="40"/>
        <v>7.5451345901679148E-12</v>
      </c>
      <c r="AI120" s="3">
        <f t="shared" si="40"/>
        <v>9.6712380672644561E-12</v>
      </c>
      <c r="AJ120" s="25">
        <f t="shared" si="37"/>
        <v>3.7589344698207082E-11</v>
      </c>
      <c r="AK120" s="3"/>
    </row>
    <row r="121" spans="1:37" x14ac:dyDescent="0.25">
      <c r="A121" s="15">
        <v>0.64</v>
      </c>
      <c r="B121" s="28">
        <f t="shared" si="38"/>
        <v>1653.6564640984841</v>
      </c>
      <c r="C121" s="3">
        <f t="shared" si="21"/>
        <v>1698.049163669988</v>
      </c>
      <c r="D121" s="3">
        <f t="shared" si="22"/>
        <v>1736.5111312844931</v>
      </c>
      <c r="E121" s="3">
        <f t="shared" si="23"/>
        <v>1770.5318834768575</v>
      </c>
      <c r="F121" s="3">
        <f t="shared" si="24"/>
        <v>1801.0931299605145</v>
      </c>
      <c r="G121" s="3">
        <f t="shared" si="25"/>
        <v>1828.8778240652964</v>
      </c>
      <c r="H121" s="3">
        <f t="shared" si="26"/>
        <v>1854.3812000580651</v>
      </c>
      <c r="I121" s="3">
        <f t="shared" si="27"/>
        <v>1877.9743719634564</v>
      </c>
      <c r="J121" s="3">
        <f t="shared" si="28"/>
        <v>1899.9429725099769</v>
      </c>
      <c r="K121" s="3">
        <f t="shared" si="29"/>
        <v>1920.511767829677</v>
      </c>
      <c r="L121" s="3">
        <f t="shared" si="30"/>
        <v>1939.8609621772532</v>
      </c>
      <c r="M121" s="3">
        <f t="shared" si="31"/>
        <v>1958.1373572997084</v>
      </c>
      <c r="N121" s="3">
        <f t="shared" si="32"/>
        <v>1975.4622057888548</v>
      </c>
      <c r="O121" s="3">
        <f t="shared" si="33"/>
        <v>1991.9368720013454</v>
      </c>
      <c r="P121" s="3">
        <f t="shared" si="34"/>
        <v>2007.6469987441678</v>
      </c>
      <c r="Q121" s="3">
        <f t="shared" si="35"/>
        <v>2022.6656309666373</v>
      </c>
      <c r="R121" s="3"/>
      <c r="S121" s="15">
        <v>0.64</v>
      </c>
      <c r="T121" s="3">
        <f t="shared" si="41"/>
        <v>3.8752570100443856E-15</v>
      </c>
      <c r="U121" s="3">
        <f t="shared" si="41"/>
        <v>1.1325714635779204E-14</v>
      </c>
      <c r="V121" s="3">
        <f t="shared" si="41"/>
        <v>2.7437949815038981E-14</v>
      </c>
      <c r="W121" s="3">
        <f t="shared" si="41"/>
        <v>5.8123077939303209E-14</v>
      </c>
      <c r="X121" s="3">
        <f t="shared" si="41"/>
        <v>1.1135119840530733E-13</v>
      </c>
      <c r="Y121" s="3">
        <f t="shared" si="41"/>
        <v>1.9733322858311851E-13</v>
      </c>
      <c r="Z121" s="3">
        <f t="shared" si="41"/>
        <v>3.2865990802456553E-13</v>
      </c>
      <c r="AA121" s="3">
        <f t="shared" si="41"/>
        <v>5.2040473959610575E-13</v>
      </c>
      <c r="AB121" s="3">
        <f t="shared" si="41"/>
        <v>7.9019690369142327E-13</v>
      </c>
      <c r="AC121" s="3">
        <f t="shared" si="41"/>
        <v>1.1582693375841615E-12</v>
      </c>
      <c r="AD121" s="3">
        <f t="shared" si="40"/>
        <v>1.6474863641119133E-12</v>
      </c>
      <c r="AE121" s="3">
        <f t="shared" si="40"/>
        <v>2.2833545362209818E-12</v>
      </c>
      <c r="AF121" s="3">
        <f t="shared" si="40"/>
        <v>3.0940197487917295E-12</v>
      </c>
      <c r="AG121" s="3">
        <f t="shared" si="40"/>
        <v>4.1102531516540769E-12</v>
      </c>
      <c r="AH121" s="3">
        <f t="shared" si="40"/>
        <v>5.3654279665391505E-12</v>
      </c>
      <c r="AI121" s="3">
        <f t="shared" si="40"/>
        <v>6.8954889532310906E-12</v>
      </c>
      <c r="AJ121" s="25">
        <f t="shared" si="37"/>
        <v>2.6603008035833789E-11</v>
      </c>
      <c r="AK121" s="3"/>
    </row>
    <row r="122" spans="1:37" x14ac:dyDescent="0.25">
      <c r="A122" s="15">
        <v>0.63</v>
      </c>
      <c r="B122" s="28">
        <f t="shared" si="38"/>
        <v>1635.9897860850435</v>
      </c>
      <c r="C122" s="3">
        <f t="shared" si="21"/>
        <v>1679.908220567937</v>
      </c>
      <c r="D122" s="3">
        <f t="shared" si="22"/>
        <v>1717.9592834919208</v>
      </c>
      <c r="E122" s="3">
        <f t="shared" si="23"/>
        <v>1751.6165782868111</v>
      </c>
      <c r="F122" s="3">
        <f t="shared" si="24"/>
        <v>1781.8513266657903</v>
      </c>
      <c r="G122" s="3">
        <f t="shared" si="25"/>
        <v>1809.3391856932101</v>
      </c>
      <c r="H122" s="3">
        <f t="shared" si="26"/>
        <v>1834.5700988488043</v>
      </c>
      <c r="I122" s="3">
        <f t="shared" si="27"/>
        <v>1857.9112153966184</v>
      </c>
      <c r="J122" s="3">
        <f t="shared" si="28"/>
        <v>1879.6451165356821</v>
      </c>
      <c r="K122" s="3">
        <f t="shared" si="29"/>
        <v>1899.9941671309325</v>
      </c>
      <c r="L122" s="3">
        <f t="shared" si="30"/>
        <v>1919.1366462424367</v>
      </c>
      <c r="M122" s="3">
        <f t="shared" si="31"/>
        <v>1937.2177872750099</v>
      </c>
      <c r="N122" s="3">
        <f t="shared" si="32"/>
        <v>1954.3575474301904</v>
      </c>
      <c r="O122" s="3">
        <f t="shared" si="33"/>
        <v>1970.6562081483892</v>
      </c>
      <c r="P122" s="3">
        <f t="shared" si="34"/>
        <v>1986.1984972799901</v>
      </c>
      <c r="Q122" s="3">
        <f t="shared" si="35"/>
        <v>2001.0566794056933</v>
      </c>
      <c r="R122" s="3"/>
      <c r="S122" s="15">
        <v>0.63</v>
      </c>
      <c r="T122" s="3">
        <f t="shared" si="41"/>
        <v>2.5233039981002295E-15</v>
      </c>
      <c r="U122" s="3">
        <f t="shared" si="41"/>
        <v>7.4604387739505007E-15</v>
      </c>
      <c r="V122" s="3">
        <f t="shared" si="41"/>
        <v>1.8247367964387192E-14</v>
      </c>
      <c r="W122" s="3">
        <f t="shared" si="41"/>
        <v>3.8968845826707659E-14</v>
      </c>
      <c r="X122" s="3">
        <f t="shared" si="41"/>
        <v>7.5181818594893049E-14</v>
      </c>
      <c r="Y122" s="3">
        <f t="shared" si="41"/>
        <v>1.3406076853302501E-13</v>
      </c>
      <c r="Z122" s="3">
        <f t="shared" si="41"/>
        <v>2.2451256030485138E-13</v>
      </c>
      <c r="AA122" s="3">
        <f t="shared" si="41"/>
        <v>3.5726504914885525E-13</v>
      </c>
      <c r="AB122" s="3">
        <f t="shared" si="41"/>
        <v>5.4493342214288216E-13</v>
      </c>
      <c r="AC122" s="3">
        <f t="shared" si="41"/>
        <v>8.0206779484731534E-13</v>
      </c>
      <c r="AD122" s="3">
        <f t="shared" si="40"/>
        <v>1.1451851087572798E-12</v>
      </c>
      <c r="AE122" s="3">
        <f t="shared" si="40"/>
        <v>1.5927879267082004E-12</v>
      </c>
      <c r="AF122" s="3">
        <f t="shared" si="40"/>
        <v>2.1653723245012871E-12</v>
      </c>
      <c r="AG122" s="3">
        <f t="shared" si="40"/>
        <v>2.8854267320290156E-12</v>
      </c>
      <c r="AH122" s="3">
        <f t="shared" si="40"/>
        <v>3.7774232833900713E-12</v>
      </c>
      <c r="AI122" s="3">
        <f t="shared" si="40"/>
        <v>4.8678029874211654E-12</v>
      </c>
      <c r="AJ122" s="25">
        <f t="shared" si="37"/>
        <v>1.8639219732941985E-11</v>
      </c>
      <c r="AK122" s="3"/>
    </row>
    <row r="123" spans="1:37" x14ac:dyDescent="0.25">
      <c r="A123" s="15">
        <v>0.62</v>
      </c>
      <c r="B123" s="28">
        <f t="shared" si="38"/>
        <v>1618.2287729696518</v>
      </c>
      <c r="C123" s="3">
        <f t="shared" si="21"/>
        <v>1661.6704099214767</v>
      </c>
      <c r="D123" s="3">
        <f t="shared" si="22"/>
        <v>1699.3083740392235</v>
      </c>
      <c r="E123" s="3">
        <f t="shared" si="23"/>
        <v>1732.6002706761515</v>
      </c>
      <c r="F123" s="3">
        <f t="shared" si="24"/>
        <v>1762.5067775422149</v>
      </c>
      <c r="G123" s="3">
        <f t="shared" si="25"/>
        <v>1789.6962164762742</v>
      </c>
      <c r="H123" s="3">
        <f t="shared" si="26"/>
        <v>1814.6532119196179</v>
      </c>
      <c r="I123" s="3">
        <f t="shared" si="27"/>
        <v>1837.7409272049917</v>
      </c>
      <c r="J123" s="3">
        <f t="shared" si="28"/>
        <v>1859.2388757076374</v>
      </c>
      <c r="K123" s="3">
        <f t="shared" si="29"/>
        <v>1879.367008203287</v>
      </c>
      <c r="L123" s="3">
        <f t="shared" si="30"/>
        <v>1898.3016682773789</v>
      </c>
      <c r="M123" s="3">
        <f t="shared" si="31"/>
        <v>1916.1865126180339</v>
      </c>
      <c r="N123" s="3">
        <f t="shared" si="32"/>
        <v>1933.1401961194983</v>
      </c>
      <c r="O123" s="3">
        <f t="shared" si="33"/>
        <v>1949.2619115234634</v>
      </c>
      <c r="P123" s="3">
        <f t="shared" si="34"/>
        <v>1964.6354668381068</v>
      </c>
      <c r="Q123" s="3">
        <f t="shared" si="35"/>
        <v>1979.3323421085656</v>
      </c>
      <c r="R123" s="3"/>
      <c r="S123" s="15">
        <v>0.62</v>
      </c>
      <c r="T123" s="3">
        <f t="shared" si="41"/>
        <v>1.6226253014777751E-15</v>
      </c>
      <c r="U123" s="3">
        <f t="shared" si="41"/>
        <v>4.8548999938698874E-15</v>
      </c>
      <c r="V123" s="3">
        <f t="shared" si="41"/>
        <v>1.1991664232061082E-14</v>
      </c>
      <c r="W123" s="3">
        <f t="shared" si="41"/>
        <v>2.5823399821207084E-14</v>
      </c>
      <c r="X123" s="3">
        <f t="shared" si="41"/>
        <v>5.0181204824973132E-14</v>
      </c>
      <c r="Y123" s="3">
        <f t="shared" si="41"/>
        <v>9.005066162237371E-14</v>
      </c>
      <c r="Z123" s="3">
        <f t="shared" si="41"/>
        <v>1.5166441958954107E-13</v>
      </c>
      <c r="AA123" s="3">
        <f t="shared" si="41"/>
        <v>2.4257605026428164E-13</v>
      </c>
      <c r="AB123" s="3">
        <f t="shared" si="41"/>
        <v>3.7171769880199028E-13</v>
      </c>
      <c r="AC123" s="3">
        <f t="shared" si="41"/>
        <v>5.4944385360104379E-13</v>
      </c>
      <c r="AD123" s="3">
        <f t="shared" si="40"/>
        <v>7.8756329647716623E-13</v>
      </c>
      <c r="AE123" s="3">
        <f t="shared" si="40"/>
        <v>1.099361030443216E-12</v>
      </c>
      <c r="AF123" s="3">
        <f t="shared" si="40"/>
        <v>1.4996117339901076E-12</v>
      </c>
      <c r="AG123" s="3">
        <f t="shared" si="40"/>
        <v>2.0045860686016285E-12</v>
      </c>
      <c r="AH123" s="3">
        <f t="shared" si="40"/>
        <v>2.6320509720410094E-12</v>
      </c>
      <c r="AI123" s="3">
        <f t="shared" si="40"/>
        <v>3.4012649024960308E-12</v>
      </c>
      <c r="AJ123" s="25">
        <f t="shared" si="37"/>
        <v>1.2924364482101978E-11</v>
      </c>
      <c r="AK123" s="3"/>
    </row>
    <row r="124" spans="1:37" x14ac:dyDescent="0.25">
      <c r="A124" s="15">
        <v>0.61</v>
      </c>
      <c r="B124" s="28">
        <f t="shared" si="38"/>
        <v>1600.3745609276948</v>
      </c>
      <c r="C124" s="3">
        <f t="shared" si="21"/>
        <v>1643.3368984068211</v>
      </c>
      <c r="D124" s="3">
        <f t="shared" si="22"/>
        <v>1680.5595960286259</v>
      </c>
      <c r="E124" s="3">
        <f t="shared" si="23"/>
        <v>1713.4841771216916</v>
      </c>
      <c r="F124" s="3">
        <f t="shared" si="24"/>
        <v>1743.0607200642726</v>
      </c>
      <c r="G124" s="3">
        <f t="shared" si="25"/>
        <v>1769.9501729789638</v>
      </c>
      <c r="H124" s="3">
        <f t="shared" si="26"/>
        <v>1794.6318133575485</v>
      </c>
      <c r="I124" s="3">
        <f t="shared" si="27"/>
        <v>1817.4647976857455</v>
      </c>
      <c r="J124" s="3">
        <f t="shared" si="28"/>
        <v>1838.7255554169474</v>
      </c>
      <c r="K124" s="3">
        <f t="shared" si="29"/>
        <v>1858.631610570018</v>
      </c>
      <c r="L124" s="3">
        <f t="shared" si="30"/>
        <v>1877.3573610995822</v>
      </c>
      <c r="M124" s="3">
        <f t="shared" si="31"/>
        <v>1895.044878703419</v>
      </c>
      <c r="N124" s="3">
        <f t="shared" si="32"/>
        <v>1911.8115091347699</v>
      </c>
      <c r="O124" s="3">
        <f t="shared" si="33"/>
        <v>1927.7553507237915</v>
      </c>
      <c r="P124" s="3">
        <f t="shared" si="34"/>
        <v>1942.9592868096743</v>
      </c>
      <c r="Q124" s="3">
        <f t="shared" si="35"/>
        <v>1957.4940087852385</v>
      </c>
      <c r="R124" s="3"/>
      <c r="S124" s="15">
        <v>0.61</v>
      </c>
      <c r="T124" s="3">
        <f t="shared" si="41"/>
        <v>1.0300485392534192E-15</v>
      </c>
      <c r="U124" s="3">
        <f t="shared" si="41"/>
        <v>3.1198211413365359E-15</v>
      </c>
      <c r="V124" s="3">
        <f t="shared" si="41"/>
        <v>7.7841272421866603E-15</v>
      </c>
      <c r="W124" s="3">
        <f t="shared" si="41"/>
        <v>1.6906761213740963E-14</v>
      </c>
      <c r="X124" s="3">
        <f t="shared" si="41"/>
        <v>3.3098398193813554E-14</v>
      </c>
      <c r="Y124" s="3">
        <f t="shared" si="41"/>
        <v>5.9784126556618665E-14</v>
      </c>
      <c r="Z124" s="3">
        <f t="shared" si="41"/>
        <v>1.0127644118891777E-13</v>
      </c>
      <c r="AA124" s="3">
        <f t="shared" si="41"/>
        <v>1.6283513741008469E-13</v>
      </c>
      <c r="AB124" s="3">
        <f t="shared" si="41"/>
        <v>2.5071564200734706E-13</v>
      </c>
      <c r="AC124" s="3">
        <f t="shared" si="41"/>
        <v>3.7220726126910019E-13</v>
      </c>
      <c r="AD124" s="3">
        <f t="shared" si="40"/>
        <v>5.3566270304871683E-13</v>
      </c>
      <c r="AE124" s="3">
        <f t="shared" si="40"/>
        <v>7.5052008454383498E-13</v>
      </c>
      <c r="AF124" s="3">
        <f t="shared" si="40"/>
        <v>1.0273184912116762E-12</v>
      </c>
      <c r="AG124" s="3">
        <f t="shared" si="40"/>
        <v>1.37770801513711E-12</v>
      </c>
      <c r="AH124" s="3">
        <f t="shared" si="40"/>
        <v>1.8144550773384609E-12</v>
      </c>
      <c r="AI124" s="3">
        <f t="shared" si="40"/>
        <v>2.3514437289975148E-12</v>
      </c>
      <c r="AJ124" s="25">
        <f t="shared" si="37"/>
        <v>8.8658658650397128E-12</v>
      </c>
      <c r="AK124" s="3"/>
    </row>
    <row r="125" spans="1:37" x14ac:dyDescent="0.25">
      <c r="A125" s="15">
        <v>0.6</v>
      </c>
      <c r="B125" s="28">
        <f t="shared" si="38"/>
        <v>1582.4284068049603</v>
      </c>
      <c r="C125" s="3">
        <f t="shared" si="21"/>
        <v>1624.9089766100085</v>
      </c>
      <c r="D125" s="3">
        <f t="shared" si="22"/>
        <v>1661.7142692788145</v>
      </c>
      <c r="E125" s="3">
        <f t="shared" si="23"/>
        <v>1694.2696432992682</v>
      </c>
      <c r="F125" s="3">
        <f t="shared" si="24"/>
        <v>1723.5145231355839</v>
      </c>
      <c r="G125" s="3">
        <f t="shared" si="25"/>
        <v>1750.1024452223899</v>
      </c>
      <c r="H125" s="3">
        <f t="shared" si="26"/>
        <v>1774.5073125673048</v>
      </c>
      <c r="I125" s="3">
        <f t="shared" si="27"/>
        <v>1797.0842541753536</v>
      </c>
      <c r="J125" s="3">
        <f t="shared" si="28"/>
        <v>1818.1065996971104</v>
      </c>
      <c r="K125" s="3">
        <f t="shared" si="29"/>
        <v>1837.7894338977401</v>
      </c>
      <c r="L125" s="3">
        <f t="shared" si="30"/>
        <v>1856.3051990818285</v>
      </c>
      <c r="M125" s="3">
        <f t="shared" si="31"/>
        <v>1873.7943737947448</v>
      </c>
      <c r="N125" s="3">
        <f t="shared" si="32"/>
        <v>1890.3729879071768</v>
      </c>
      <c r="O125" s="3">
        <f t="shared" si="33"/>
        <v>1906.1380397019504</v>
      </c>
      <c r="P125" s="3">
        <f t="shared" si="34"/>
        <v>1921.1714830876065</v>
      </c>
      <c r="Q125" s="3">
        <f t="shared" si="35"/>
        <v>1935.5432167433889</v>
      </c>
      <c r="R125" s="3"/>
      <c r="S125" s="15">
        <v>0.6</v>
      </c>
      <c r="T125" s="3">
        <f t="shared" si="41"/>
        <v>6.4519302365458992E-16</v>
      </c>
      <c r="U125" s="3">
        <f t="shared" si="41"/>
        <v>1.9788812071873769E-15</v>
      </c>
      <c r="V125" s="3">
        <f t="shared" si="41"/>
        <v>4.9888816225992095E-15</v>
      </c>
      <c r="W125" s="3">
        <f t="shared" si="41"/>
        <v>1.09313519544535E-14</v>
      </c>
      <c r="X125" s="3">
        <f t="shared" si="41"/>
        <v>2.1563989022521209E-14</v>
      </c>
      <c r="Y125" s="3">
        <f t="shared" si="41"/>
        <v>3.9212101382285079E-14</v>
      </c>
      <c r="Z125" s="3">
        <f t="shared" si="41"/>
        <v>6.6824981428049185E-14</v>
      </c>
      <c r="AA125" s="3">
        <f t="shared" si="41"/>
        <v>1.0802331043763282E-13</v>
      </c>
      <c r="AB125" s="3">
        <f t="shared" si="41"/>
        <v>1.6713848027115568E-13</v>
      </c>
      <c r="AC125" s="3">
        <f t="shared" si="41"/>
        <v>2.4924473688068059E-13</v>
      </c>
      <c r="AD125" s="3">
        <f t="shared" si="40"/>
        <v>3.6018500905698697E-13</v>
      </c>
      <c r="AE125" s="3">
        <f t="shared" si="40"/>
        <v>5.0659121584291712E-13</v>
      </c>
      <c r="AF125" s="3">
        <f t="shared" si="40"/>
        <v>6.9589976624933492E-13</v>
      </c>
      <c r="AG125" s="3">
        <f t="shared" si="40"/>
        <v>9.3636288489125078E-13</v>
      </c>
      <c r="AH125" s="3">
        <f t="shared" si="40"/>
        <v>1.237056321642993E-12</v>
      </c>
      <c r="AI125" s="3">
        <f t="shared" si="40"/>
        <v>1.6078839344666613E-12</v>
      </c>
      <c r="AJ125" s="25">
        <f t="shared" si="37"/>
        <v>6.0145310393803633E-12</v>
      </c>
      <c r="AK125" s="3"/>
    </row>
    <row r="126" spans="1:37" x14ac:dyDescent="0.25">
      <c r="A126" s="12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</sheetData>
  <mergeCells count="2">
    <mergeCell ref="B82:Q82"/>
    <mergeCell ref="T82:AI8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DA810-1E7D-4DDF-B2EA-0D5592DB53FA}">
  <sheetPr codeName="Sheet10"/>
  <dimension ref="A1:AV127"/>
  <sheetViews>
    <sheetView workbookViewId="0">
      <selection activeCell="R18" sqref="R18"/>
    </sheetView>
  </sheetViews>
  <sheetFormatPr defaultRowHeight="15" x14ac:dyDescent="0.25"/>
  <sheetData>
    <row r="1" spans="1:38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12"/>
    </row>
    <row r="2" spans="1:38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12"/>
    </row>
    <row r="3" spans="1:38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0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12"/>
    </row>
    <row r="4" spans="1:38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20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12"/>
    </row>
    <row r="5" spans="1:38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20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12"/>
    </row>
    <row r="6" spans="1:38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>
        <f>((10^5*(K11*K9)*10^-6))/((8314*293))</f>
        <v>6.5681391066181393E-6</v>
      </c>
      <c r="L6" s="3"/>
      <c r="M6" s="3"/>
      <c r="N6" s="12"/>
      <c r="O6" s="3"/>
      <c r="P6" s="3"/>
      <c r="Q6" s="3"/>
      <c r="R6" s="3"/>
      <c r="S6" s="3"/>
      <c r="T6" s="3"/>
      <c r="U6" s="3"/>
      <c r="V6" s="3"/>
      <c r="W6" s="3"/>
      <c r="X6" s="20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12"/>
    </row>
    <row r="7" spans="1:38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12"/>
    </row>
    <row r="8" spans="1:38" x14ac:dyDescent="0.25">
      <c r="A8" s="3"/>
      <c r="B8" s="3" t="s">
        <v>1</v>
      </c>
      <c r="C8" s="3"/>
      <c r="D8" s="3" t="s">
        <v>7</v>
      </c>
      <c r="E8" s="3">
        <f>Stoichometric!F17</f>
        <v>8</v>
      </c>
      <c r="F8" s="3"/>
      <c r="G8" s="3"/>
      <c r="H8" s="3"/>
      <c r="I8" s="3"/>
      <c r="J8" s="3" t="s">
        <v>29</v>
      </c>
      <c r="K8" s="3">
        <f>Stoichometric!$F$33</f>
        <v>1.17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12"/>
    </row>
    <row r="9" spans="1:38" x14ac:dyDescent="0.25">
      <c r="A9" s="3"/>
      <c r="B9" s="3" t="s">
        <v>2</v>
      </c>
      <c r="C9" s="3"/>
      <c r="D9" s="3" t="s">
        <v>8</v>
      </c>
      <c r="E9" s="3">
        <f>Stoichometric!F18</f>
        <v>9</v>
      </c>
      <c r="F9" s="3"/>
      <c r="G9" s="3"/>
      <c r="H9" s="3"/>
      <c r="I9" s="3"/>
      <c r="J9" s="3" t="s">
        <v>34</v>
      </c>
      <c r="K9" s="23">
        <f>Stoichometric!$F$34</f>
        <v>0.4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12"/>
    </row>
    <row r="10" spans="1:38" x14ac:dyDescent="0.25">
      <c r="A10" s="3"/>
      <c r="B10" s="3" t="s">
        <v>3</v>
      </c>
      <c r="C10" s="3"/>
      <c r="D10" s="3" t="s">
        <v>9</v>
      </c>
      <c r="E10" s="3">
        <f>C13*(1-C12)</f>
        <v>0</v>
      </c>
      <c r="F10" s="3"/>
      <c r="G10" s="3"/>
      <c r="H10" s="3"/>
      <c r="I10" s="3"/>
      <c r="J10" s="3" t="s">
        <v>35</v>
      </c>
      <c r="K10" s="3">
        <f>Stoichometric!$F$35</f>
        <v>40</v>
      </c>
      <c r="L10" s="3" t="s">
        <v>38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12"/>
    </row>
    <row r="11" spans="1:38" x14ac:dyDescent="0.25">
      <c r="A11" s="3"/>
      <c r="B11" s="3" t="s">
        <v>4</v>
      </c>
      <c r="C11" s="3"/>
      <c r="D11" s="3" t="s">
        <v>10</v>
      </c>
      <c r="E11" s="3">
        <f>Stoichometric!F19</f>
        <v>47.023809523809526</v>
      </c>
      <c r="F11" s="3"/>
      <c r="G11" s="3"/>
      <c r="H11" s="3"/>
      <c r="I11" s="3"/>
      <c r="J11" s="3" t="s">
        <v>37</v>
      </c>
      <c r="K11" s="3">
        <f>Stoichometric!$F$36</f>
        <v>400</v>
      </c>
      <c r="L11" s="3" t="s">
        <v>38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12"/>
    </row>
    <row r="12" spans="1:38" x14ac:dyDescent="0.25">
      <c r="A12" s="3"/>
      <c r="B12" s="3" t="s">
        <v>5</v>
      </c>
      <c r="C12" s="3">
        <v>1</v>
      </c>
      <c r="D12" s="3"/>
      <c r="E12" s="3"/>
      <c r="F12" s="3"/>
      <c r="G12" s="3"/>
      <c r="H12" s="3"/>
      <c r="I12" s="3"/>
      <c r="J12" s="3" t="s">
        <v>36</v>
      </c>
      <c r="K12" s="3">
        <f>Stoichometric!$F$37</f>
        <v>1800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12"/>
    </row>
    <row r="13" spans="1:38" x14ac:dyDescent="0.25">
      <c r="A13" s="3"/>
      <c r="B13" s="3" t="s">
        <v>6</v>
      </c>
      <c r="C13" s="3">
        <f>Stoichometric!F16</f>
        <v>12.5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12"/>
    </row>
    <row r="14" spans="1:38" x14ac:dyDescent="0.25">
      <c r="A14" s="3"/>
      <c r="B14" s="3" t="s">
        <v>39</v>
      </c>
      <c r="C14" s="23">
        <v>1.1499999999999999</v>
      </c>
      <c r="D14" s="23">
        <v>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12"/>
    </row>
    <row r="15" spans="1:38" x14ac:dyDescent="0.25">
      <c r="A15" s="1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12"/>
    </row>
    <row r="16" spans="1:38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12"/>
    </row>
    <row r="17" spans="1:38" ht="18" x14ac:dyDescent="0.35">
      <c r="A17" s="3"/>
      <c r="B17" s="3" t="s">
        <v>0</v>
      </c>
      <c r="C17" s="3"/>
      <c r="D17" s="3"/>
      <c r="E17" s="3"/>
      <c r="F17" s="3"/>
      <c r="G17" s="3"/>
      <c r="H17" s="3"/>
      <c r="I17" s="3"/>
      <c r="J17" s="3" t="s">
        <v>30</v>
      </c>
      <c r="K17" s="3"/>
      <c r="L17" s="3" t="s">
        <v>31</v>
      </c>
      <c r="M17" s="3"/>
      <c r="N17" s="3" t="s">
        <v>32</v>
      </c>
      <c r="O17" s="3"/>
      <c r="P17" s="3" t="s">
        <v>33</v>
      </c>
      <c r="Q17" s="3"/>
      <c r="R17" s="3" t="s">
        <v>0</v>
      </c>
      <c r="S17" s="3" t="s">
        <v>12</v>
      </c>
      <c r="T17" s="3" t="s">
        <v>27</v>
      </c>
      <c r="U17" s="3" t="s">
        <v>28</v>
      </c>
      <c r="V17" s="3" t="s">
        <v>16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12"/>
    </row>
    <row r="18" spans="1:38" x14ac:dyDescent="0.25">
      <c r="A18" s="15">
        <v>1</v>
      </c>
      <c r="B18" s="15">
        <f>Stoichometric!E28</f>
        <v>5065.0000000000009</v>
      </c>
      <c r="C18" s="15">
        <f>$E$8*A18*$C$14</f>
        <v>9.1999999999999993</v>
      </c>
      <c r="D18" s="15">
        <f>$E$9*A18*$C$14</f>
        <v>10.35</v>
      </c>
      <c r="E18" s="15">
        <f>$C$13*(1-A18)*$C$14</f>
        <v>0</v>
      </c>
      <c r="F18" s="15">
        <f>$E$11*$C$14</f>
        <v>54.077380952380949</v>
      </c>
      <c r="G18" s="3">
        <f>(E18*I18)/($K$10*10^-6)</f>
        <v>0</v>
      </c>
      <c r="H18" s="3">
        <f>(F18*I18)/($K$10*10^-6)</f>
        <v>0.14677180190777694</v>
      </c>
      <c r="I18" s="3">
        <f t="shared" ref="I18:I58" si="0">$K$6/(A18+12.5*(1+3.76))</f>
        <v>1.0856428275401883E-7</v>
      </c>
      <c r="J18" s="16">
        <f t="shared" ref="J18:J58" si="1" xml:space="preserve"> (((8.6E-19*(S18^6) - 1.037488E-14*(S18^5) + 4.968947595E-11*(S18^4) - 0.0000001201911805397*(S18^3) + 0.000156509548934808*(S18^2) - 0.0482393620326645*(S18) + 5.20845196264969)))</f>
        <v>100.60468033640453</v>
      </c>
      <c r="K18" s="16">
        <f t="shared" ref="K18:K58" si="2">J18*C18</f>
        <v>925.56305909492153</v>
      </c>
      <c r="L18" s="16">
        <f t="shared" ref="L18:L58" si="3" xml:space="preserve"> 6.7E-19*(S18^ 6)- 7.89843E-15*(S18^5) + 3.687984988E-11*(S18^4) - 8.638622855912E-08*(S18^3) + 0.000110740178605573*(S18^2) - 0.031241611607915*(S18) + 3.30066945333761</f>
        <v>80.919851339761266</v>
      </c>
      <c r="M18" s="15">
        <f t="shared" ref="M18:M58" si="4">L18*D18</f>
        <v>837.52046136652905</v>
      </c>
      <c r="N18" s="16">
        <f t="shared" ref="N18:N58" si="5" xml:space="preserve"> 6.5E-19*(S18^6) - 7.82245E-15*(S18^5) + 0.0000000000371204177*(S18^4) - 8.798317617007E-08*(S18^3) + 0.000109823272345614*(S18^2) - 0.0326064446414848*(S18) + 3.57864890028521</f>
        <v>64.787106219866132</v>
      </c>
      <c r="O18" s="15">
        <f t="shared" ref="O18:O58" si="6">N18*E18</f>
        <v>0</v>
      </c>
      <c r="P18" s="16">
        <f t="shared" ref="P18:P58" si="7" xml:space="preserve"> 5.9E-19*(S18^6) - 7.10207E-15*(S18^5) + 3.346089681E-11*(S18^4) - 7.890960163412E-08*(S18^3) + 0.000098599769211504*(S18^2) - 0.028172899155961*(S18) + 3.05378907997741</f>
        <v>61.059096749743901</v>
      </c>
      <c r="Q18" s="15">
        <f t="shared" ref="Q18:Q58" si="8">P18*F18</f>
        <v>3301.9160355441863</v>
      </c>
      <c r="R18" s="15">
        <f t="shared" ref="R18:R58" si="9">K18+M18+O18+Q18</f>
        <v>5064.9995560056368</v>
      </c>
      <c r="S18" s="15">
        <v>2151.459138397177</v>
      </c>
      <c r="T18" s="17">
        <f t="shared" ref="T18:T58" si="10">(C18+D18+E18+F18)*I18</f>
        <v>7.9933038041521449E-6</v>
      </c>
      <c r="U18" s="3">
        <f>AJ85</f>
        <v>0</v>
      </c>
      <c r="V18" s="18">
        <f>(U18/T18)*10^6</f>
        <v>0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12"/>
    </row>
    <row r="19" spans="1:38" x14ac:dyDescent="0.25">
      <c r="A19" s="15">
        <v>0.99</v>
      </c>
      <c r="B19" s="15">
        <f t="shared" ref="B19:B58" si="11">$B$18*A19</f>
        <v>5014.3500000000013</v>
      </c>
      <c r="C19" s="15">
        <f t="shared" ref="C19:C58" si="12">$E$8*A19*$C$14</f>
        <v>9.1079999999999988</v>
      </c>
      <c r="D19" s="15">
        <f t="shared" ref="D19:D58" si="13">$E$9*A19*$C$14</f>
        <v>10.246499999999999</v>
      </c>
      <c r="E19" s="15">
        <f t="shared" ref="E19:E58" si="14">$C$13*(1-A19)*$C$14</f>
        <v>0.14375000000000013</v>
      </c>
      <c r="F19" s="15">
        <f t="shared" ref="F19:F58" si="15">$E$11*$C$14</f>
        <v>54.077380952380949</v>
      </c>
      <c r="G19" s="3">
        <f t="shared" ref="G19:G58" si="16">(E19*I19)/($K$10*10^-6)</f>
        <v>3.9021738988938607E-4</v>
      </c>
      <c r="H19" s="3">
        <f t="shared" ref="H19:H58" si="17">(F19*I19)/($K$10*10^-6)</f>
        <v>0.14679606572029272</v>
      </c>
      <c r="I19" s="3">
        <f t="shared" si="0"/>
        <v>1.0858223023008992E-7</v>
      </c>
      <c r="J19" s="16">
        <f t="shared" si="1"/>
        <v>99.743804153406998</v>
      </c>
      <c r="K19" s="16">
        <f t="shared" si="2"/>
        <v>908.4665682292308</v>
      </c>
      <c r="L19" s="16">
        <f t="shared" si="3"/>
        <v>80.17113347131496</v>
      </c>
      <c r="M19" s="15">
        <f t="shared" si="4"/>
        <v>821.47351911382873</v>
      </c>
      <c r="N19" s="16">
        <f t="shared" si="5"/>
        <v>64.250405223671152</v>
      </c>
      <c r="O19" s="15">
        <f t="shared" si="6"/>
        <v>9.2359957509027364</v>
      </c>
      <c r="P19" s="16">
        <f t="shared" si="7"/>
        <v>60.564573705830107</v>
      </c>
      <c r="Q19" s="15">
        <f t="shared" si="8"/>
        <v>3275.1735245087289</v>
      </c>
      <c r="R19" s="15">
        <f t="shared" si="9"/>
        <v>5014.3496076026913</v>
      </c>
      <c r="S19" s="15">
        <v>2137.5542840839817</v>
      </c>
      <c r="T19" s="17">
        <f t="shared" si="10"/>
        <v>7.9890060993955579E-6</v>
      </c>
      <c r="U19" s="3">
        <f t="shared" ref="U19:U58" si="18">AJ86</f>
        <v>1.1134200073592495E-8</v>
      </c>
      <c r="V19" s="18">
        <f t="shared" ref="V19:V58" si="19">(U19/T19)*10^6</f>
        <v>1393.6902707377956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12"/>
    </row>
    <row r="20" spans="1:38" x14ac:dyDescent="0.25">
      <c r="A20" s="15">
        <v>0.98</v>
      </c>
      <c r="B20" s="15">
        <f t="shared" si="11"/>
        <v>4963.7000000000007</v>
      </c>
      <c r="C20" s="15">
        <f t="shared" si="12"/>
        <v>9.016</v>
      </c>
      <c r="D20" s="15">
        <f t="shared" si="13"/>
        <v>10.142999999999999</v>
      </c>
      <c r="E20" s="15">
        <f t="shared" si="14"/>
        <v>0.28750000000000026</v>
      </c>
      <c r="F20" s="15">
        <f t="shared" si="15"/>
        <v>54.077380952380949</v>
      </c>
      <c r="G20" s="3">
        <f t="shared" si="16"/>
        <v>7.8056381992093135E-4</v>
      </c>
      <c r="H20" s="3">
        <f t="shared" si="17"/>
        <v>0.14682033755655599</v>
      </c>
      <c r="I20" s="3">
        <f t="shared" si="0"/>
        <v>1.0860018364117294E-7</v>
      </c>
      <c r="J20" s="16">
        <f t="shared" si="1"/>
        <v>98.880017528308329</v>
      </c>
      <c r="K20" s="16">
        <f t="shared" si="2"/>
        <v>891.50223803522795</v>
      </c>
      <c r="L20" s="16">
        <f t="shared" si="3"/>
        <v>79.420948122147777</v>
      </c>
      <c r="M20" s="15">
        <f t="shared" si="4"/>
        <v>805.56667680294481</v>
      </c>
      <c r="N20" s="16">
        <f t="shared" si="5"/>
        <v>63.712011888831405</v>
      </c>
      <c r="O20" s="15">
        <f t="shared" si="6"/>
        <v>18.317203418039046</v>
      </c>
      <c r="P20" s="16">
        <f t="shared" si="7"/>
        <v>60.06787834357808</v>
      </c>
      <c r="Q20" s="15">
        <f t="shared" si="8"/>
        <v>3248.3135401869454</v>
      </c>
      <c r="R20" s="15">
        <f t="shared" si="9"/>
        <v>4963.6996584431572</v>
      </c>
      <c r="S20" s="15">
        <v>2123.5771537705923</v>
      </c>
      <c r="T20" s="17">
        <f t="shared" si="10"/>
        <v>7.9847069734403087E-6</v>
      </c>
      <c r="U20" s="3">
        <f t="shared" si="18"/>
        <v>1.3217942359331541E-8</v>
      </c>
      <c r="V20" s="18">
        <f t="shared" si="19"/>
        <v>1655.4073184274198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12"/>
    </row>
    <row r="21" spans="1:38" x14ac:dyDescent="0.25">
      <c r="A21" s="15">
        <v>0.97</v>
      </c>
      <c r="B21" s="15">
        <f t="shared" si="11"/>
        <v>4913.0500000000011</v>
      </c>
      <c r="C21" s="15">
        <f t="shared" si="12"/>
        <v>8.9239999999999995</v>
      </c>
      <c r="D21" s="15">
        <f t="shared" si="13"/>
        <v>10.0395</v>
      </c>
      <c r="E21" s="15">
        <f t="shared" si="14"/>
        <v>0.43125000000000036</v>
      </c>
      <c r="F21" s="15">
        <f t="shared" si="15"/>
        <v>54.077380952380949</v>
      </c>
      <c r="G21" s="3">
        <f t="shared" si="16"/>
        <v>1.1710393541132277E-3</v>
      </c>
      <c r="H21" s="3">
        <f t="shared" si="17"/>
        <v>0.14684461742054747</v>
      </c>
      <c r="I21" s="3">
        <f t="shared" si="0"/>
        <v>1.0861814299021233E-7</v>
      </c>
      <c r="J21" s="16">
        <f t="shared" si="1"/>
        <v>98.013292541929076</v>
      </c>
      <c r="K21" s="16">
        <f t="shared" si="2"/>
        <v>874.67062264417507</v>
      </c>
      <c r="L21" s="16">
        <f t="shared" si="3"/>
        <v>78.669285671487316</v>
      </c>
      <c r="M21" s="15">
        <f t="shared" si="4"/>
        <v>789.80029349889696</v>
      </c>
      <c r="N21" s="16">
        <f t="shared" si="5"/>
        <v>63.171913456424043</v>
      </c>
      <c r="O21" s="15">
        <f t="shared" si="6"/>
        <v>27.242887678082891</v>
      </c>
      <c r="P21" s="16">
        <f t="shared" si="7"/>
        <v>59.569007355727848</v>
      </c>
      <c r="Q21" s="15">
        <f t="shared" si="8"/>
        <v>3221.3359037308778</v>
      </c>
      <c r="R21" s="15">
        <f t="shared" si="9"/>
        <v>4913.0497075520325</v>
      </c>
      <c r="S21" s="15">
        <v>2109.526544551295</v>
      </c>
      <c r="T21" s="17">
        <f t="shared" si="10"/>
        <v>7.9804064255813185E-6</v>
      </c>
      <c r="U21" s="3">
        <f t="shared" si="18"/>
        <v>1.3545465431644821E-8</v>
      </c>
      <c r="V21" s="18">
        <f t="shared" si="19"/>
        <v>1697.3402993893417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12"/>
    </row>
    <row r="22" spans="1:38" x14ac:dyDescent="0.25">
      <c r="A22" s="15">
        <v>0.96</v>
      </c>
      <c r="B22" s="15">
        <f t="shared" si="11"/>
        <v>4862.4000000000005</v>
      </c>
      <c r="C22" s="15">
        <f t="shared" si="12"/>
        <v>8.831999999999999</v>
      </c>
      <c r="D22" s="15">
        <f t="shared" si="13"/>
        <v>9.9359999999999999</v>
      </c>
      <c r="E22" s="15">
        <f t="shared" si="14"/>
        <v>0.57500000000000051</v>
      </c>
      <c r="F22" s="15">
        <f t="shared" si="15"/>
        <v>54.077380952380949</v>
      </c>
      <c r="G22" s="3">
        <f t="shared" si="16"/>
        <v>1.561644056527222E-3</v>
      </c>
      <c r="H22" s="3">
        <f t="shared" si="17"/>
        <v>0.14686890531625052</v>
      </c>
      <c r="I22" s="3">
        <f t="shared" si="0"/>
        <v>1.0863610828015447E-7</v>
      </c>
      <c r="J22" s="16">
        <f t="shared" si="1"/>
        <v>97.14360125504821</v>
      </c>
      <c r="K22" s="16">
        <f t="shared" si="2"/>
        <v>857.97228628458572</v>
      </c>
      <c r="L22" s="16">
        <f t="shared" si="3"/>
        <v>77.916137180525411</v>
      </c>
      <c r="M22" s="15">
        <f t="shared" si="4"/>
        <v>774.17473902570043</v>
      </c>
      <c r="N22" s="16">
        <f t="shared" si="5"/>
        <v>62.630096788387924</v>
      </c>
      <c r="O22" s="15">
        <f t="shared" si="6"/>
        <v>36.012305653323089</v>
      </c>
      <c r="P22" s="16">
        <f t="shared" si="7"/>
        <v>59.067957191455001</v>
      </c>
      <c r="Q22" s="15">
        <f t="shared" si="8"/>
        <v>3194.2404231212417</v>
      </c>
      <c r="R22" s="15">
        <f t="shared" si="9"/>
        <v>4862.3997540848504</v>
      </c>
      <c r="S22" s="15">
        <v>2095.401266031814</v>
      </c>
      <c r="T22" s="17">
        <f t="shared" si="10"/>
        <v>7.9761044551130479E-6</v>
      </c>
      <c r="U22" s="3">
        <f t="shared" si="18"/>
        <v>1.3043661917696787E-8</v>
      </c>
      <c r="V22" s="18">
        <f t="shared" si="19"/>
        <v>1635.342414470914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12"/>
    </row>
    <row r="23" spans="1:38" x14ac:dyDescent="0.25">
      <c r="A23" s="15">
        <v>0.95</v>
      </c>
      <c r="B23" s="15">
        <f t="shared" si="11"/>
        <v>4811.7500000000009</v>
      </c>
      <c r="C23" s="15">
        <f t="shared" si="12"/>
        <v>8.7399999999999984</v>
      </c>
      <c r="D23" s="15">
        <f t="shared" si="13"/>
        <v>9.8324999999999978</v>
      </c>
      <c r="E23" s="15">
        <f t="shared" si="14"/>
        <v>0.71875000000000056</v>
      </c>
      <c r="F23" s="15">
        <f t="shared" si="15"/>
        <v>54.077380952380949</v>
      </c>
      <c r="G23" s="3">
        <f t="shared" si="16"/>
        <v>1.9523779912662496E-3</v>
      </c>
      <c r="H23" s="3">
        <f t="shared" si="17"/>
        <v>0.14689320124765104</v>
      </c>
      <c r="I23" s="3">
        <f t="shared" si="0"/>
        <v>1.0865407951394771E-7</v>
      </c>
      <c r="J23" s="16">
        <f t="shared" si="1"/>
        <v>96.270915737292739</v>
      </c>
      <c r="K23" s="16">
        <f t="shared" si="2"/>
        <v>841.40780354393837</v>
      </c>
      <c r="L23" s="16">
        <f t="shared" si="3"/>
        <v>77.161494421742731</v>
      </c>
      <c r="M23" s="15">
        <f t="shared" si="4"/>
        <v>758.69039390178523</v>
      </c>
      <c r="N23" s="16">
        <f t="shared" si="5"/>
        <v>62.0865483555936</v>
      </c>
      <c r="O23" s="15">
        <f t="shared" si="6"/>
        <v>44.624706630582935</v>
      </c>
      <c r="P23" s="16">
        <f t="shared" si="7"/>
        <v>58.564724058125307</v>
      </c>
      <c r="Q23" s="15">
        <f t="shared" si="8"/>
        <v>3167.0268932623117</v>
      </c>
      <c r="R23" s="15">
        <f t="shared" si="9"/>
        <v>4811.749797338618</v>
      </c>
      <c r="S23" s="15">
        <v>2081.2001428340955</v>
      </c>
      <c r="T23" s="17">
        <f t="shared" si="10"/>
        <v>7.9718010613294848E-6</v>
      </c>
      <c r="U23" s="3">
        <f t="shared" si="18"/>
        <v>1.2119875886642314E-8</v>
      </c>
      <c r="V23" s="18">
        <f t="shared" si="19"/>
        <v>1520.3434949518221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12"/>
    </row>
    <row r="24" spans="1:38" x14ac:dyDescent="0.25">
      <c r="A24" s="15">
        <v>0.94</v>
      </c>
      <c r="B24" s="15">
        <f t="shared" si="11"/>
        <v>4761.1000000000004</v>
      </c>
      <c r="C24" s="15">
        <f t="shared" si="12"/>
        <v>8.6479999999999997</v>
      </c>
      <c r="D24" s="15">
        <f t="shared" si="13"/>
        <v>9.7289999999999974</v>
      </c>
      <c r="E24" s="15">
        <f t="shared" si="14"/>
        <v>0.86250000000000071</v>
      </c>
      <c r="F24" s="15">
        <f t="shared" si="15"/>
        <v>54.077380952380949</v>
      </c>
      <c r="G24" s="3">
        <f t="shared" si="16"/>
        <v>2.3432412224760712E-3</v>
      </c>
      <c r="H24" s="3">
        <f t="shared" si="17"/>
        <v>0.1469175052187377</v>
      </c>
      <c r="I24" s="3">
        <f t="shared" si="0"/>
        <v>1.0867205669454235E-7</v>
      </c>
      <c r="J24" s="16">
        <f t="shared" si="1"/>
        <v>95.39520809837812</v>
      </c>
      <c r="K24" s="16">
        <f t="shared" si="2"/>
        <v>824.97775963477397</v>
      </c>
      <c r="L24" s="16">
        <f t="shared" si="3"/>
        <v>76.405349908762545</v>
      </c>
      <c r="M24" s="15">
        <f t="shared" si="4"/>
        <v>743.34764926235061</v>
      </c>
      <c r="N24" s="16">
        <f t="shared" si="5"/>
        <v>61.541254225929443</v>
      </c>
      <c r="O24" s="15">
        <f t="shared" si="6"/>
        <v>53.07933176986419</v>
      </c>
      <c r="P24" s="16">
        <f t="shared" si="7"/>
        <v>58.059303923333772</v>
      </c>
      <c r="Q24" s="15">
        <f t="shared" si="8"/>
        <v>3139.6950960921863</v>
      </c>
      <c r="R24" s="15">
        <f t="shared" si="9"/>
        <v>4761.0998367591747</v>
      </c>
      <c r="S24" s="4">
        <v>2066.9220172351743</v>
      </c>
      <c r="T24" s="17">
        <f t="shared" si="10"/>
        <v>7.9674962435241529E-6</v>
      </c>
      <c r="U24" s="3">
        <f t="shared" si="18"/>
        <v>1.0994964421072081E-8</v>
      </c>
      <c r="V24" s="18">
        <f t="shared" si="19"/>
        <v>1379.9773586349165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12"/>
    </row>
    <row r="25" spans="1:38" x14ac:dyDescent="0.25">
      <c r="A25" s="15">
        <v>0.93</v>
      </c>
      <c r="B25" s="15">
        <f t="shared" si="11"/>
        <v>4710.4500000000007</v>
      </c>
      <c r="C25" s="15">
        <f t="shared" si="12"/>
        <v>8.5559999999999992</v>
      </c>
      <c r="D25" s="15">
        <f t="shared" si="13"/>
        <v>9.6255000000000006</v>
      </c>
      <c r="E25" s="15">
        <f t="shared" si="14"/>
        <v>1.0062499999999992</v>
      </c>
      <c r="F25" s="15">
        <f t="shared" si="15"/>
        <v>54.077380952380949</v>
      </c>
      <c r="G25" s="3">
        <f t="shared" si="16"/>
        <v>2.7342338143449023E-3</v>
      </c>
      <c r="H25" s="3">
        <f t="shared" si="17"/>
        <v>0.14694181723350166</v>
      </c>
      <c r="I25" s="3">
        <f t="shared" si="0"/>
        <v>1.086900398248906E-7</v>
      </c>
      <c r="J25" s="16">
        <f t="shared" si="1"/>
        <v>94.516450521815173</v>
      </c>
      <c r="K25" s="16">
        <f t="shared" si="2"/>
        <v>808.6827506646506</v>
      </c>
      <c r="L25" s="16">
        <f t="shared" si="3"/>
        <v>75.647696926654334</v>
      </c>
      <c r="M25" s="15">
        <f t="shared" si="4"/>
        <v>728.14690676751138</v>
      </c>
      <c r="N25" s="16">
        <f t="shared" si="5"/>
        <v>60.994200052463604</v>
      </c>
      <c r="O25" s="15">
        <f t="shared" si="6"/>
        <v>61.375413802791456</v>
      </c>
      <c r="P25" s="16">
        <f t="shared" si="7"/>
        <v>57.551692517242031</v>
      </c>
      <c r="Q25" s="15">
        <f t="shared" si="8"/>
        <v>3112.2448007091893</v>
      </c>
      <c r="R25" s="15">
        <f t="shared" si="9"/>
        <v>4710.4498719441426</v>
      </c>
      <c r="S25" s="15">
        <v>2052.5657519422193</v>
      </c>
      <c r="T25" s="17">
        <f t="shared" si="10"/>
        <v>7.9631900009901099E-6</v>
      </c>
      <c r="U25" s="3">
        <f t="shared" si="18"/>
        <v>9.7990953290360309E-9</v>
      </c>
      <c r="V25" s="18">
        <f t="shared" si="19"/>
        <v>1230.5489794689884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12"/>
    </row>
    <row r="26" spans="1:38" x14ac:dyDescent="0.25">
      <c r="A26" s="15">
        <v>0.92</v>
      </c>
      <c r="B26" s="15">
        <f t="shared" si="11"/>
        <v>4659.8000000000011</v>
      </c>
      <c r="C26" s="15">
        <f t="shared" si="12"/>
        <v>8.4640000000000004</v>
      </c>
      <c r="D26" s="15">
        <f t="shared" si="13"/>
        <v>9.5220000000000002</v>
      </c>
      <c r="E26" s="15">
        <f t="shared" si="14"/>
        <v>1.1499999999999995</v>
      </c>
      <c r="F26" s="15">
        <f t="shared" si="15"/>
        <v>54.077380952380949</v>
      </c>
      <c r="G26" s="3">
        <f t="shared" si="16"/>
        <v>3.1253558311034667E-3</v>
      </c>
      <c r="H26" s="3">
        <f t="shared" si="17"/>
        <v>0.14696613729593686</v>
      </c>
      <c r="I26" s="3">
        <f t="shared" si="0"/>
        <v>1.0870802890794669E-7</v>
      </c>
      <c r="J26" s="16">
        <f t="shared" si="1"/>
        <v>93.634615301216485</v>
      </c>
      <c r="K26" s="16">
        <f t="shared" si="2"/>
        <v>792.52338390949637</v>
      </c>
      <c r="L26" s="16">
        <f t="shared" si="3"/>
        <v>74.888529562615901</v>
      </c>
      <c r="M26" s="15">
        <f t="shared" si="4"/>
        <v>713.0885784952286</v>
      </c>
      <c r="N26" s="16">
        <f t="shared" si="5"/>
        <v>60.445371061755445</v>
      </c>
      <c r="O26" s="15">
        <f t="shared" si="6"/>
        <v>69.512176721018733</v>
      </c>
      <c r="P26" s="16">
        <f t="shared" si="7"/>
        <v>57.041885335251585</v>
      </c>
      <c r="Q26" s="15">
        <f t="shared" si="8"/>
        <v>3084.6757635164322</v>
      </c>
      <c r="R26" s="15">
        <f t="shared" si="9"/>
        <v>4659.7999026421758</v>
      </c>
      <c r="S26" s="15">
        <v>2038.1302330052245</v>
      </c>
      <c r="T26" s="17">
        <f t="shared" si="10"/>
        <v>7.9588823330199412E-6</v>
      </c>
      <c r="U26" s="3">
        <f t="shared" si="18"/>
        <v>8.6112268282456897E-9</v>
      </c>
      <c r="V26" s="18">
        <f t="shared" si="19"/>
        <v>1081.9643346804226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12"/>
    </row>
    <row r="27" spans="1:38" x14ac:dyDescent="0.25">
      <c r="A27" s="15">
        <v>0.91</v>
      </c>
      <c r="B27" s="15">
        <f t="shared" si="11"/>
        <v>4609.1500000000005</v>
      </c>
      <c r="C27" s="15">
        <f t="shared" si="12"/>
        <v>8.3719999999999999</v>
      </c>
      <c r="D27" s="15">
        <f t="shared" si="13"/>
        <v>9.4184999999999981</v>
      </c>
      <c r="E27" s="15">
        <f t="shared" si="14"/>
        <v>1.2937499999999993</v>
      </c>
      <c r="F27" s="15">
        <f t="shared" si="15"/>
        <v>54.077380952380949</v>
      </c>
      <c r="G27" s="3">
        <f t="shared" si="16"/>
        <v>3.5166073370250014E-3</v>
      </c>
      <c r="H27" s="3">
        <f t="shared" si="17"/>
        <v>0.14699046541003982</v>
      </c>
      <c r="I27" s="3">
        <f t="shared" si="0"/>
        <v>1.0872602394666677E-7</v>
      </c>
      <c r="J27" s="16">
        <f t="shared" si="1"/>
        <v>92.749674879329348</v>
      </c>
      <c r="K27" s="16">
        <f t="shared" si="2"/>
        <v>776.50027808974528</v>
      </c>
      <c r="L27" s="16">
        <f t="shared" si="3"/>
        <v>74.127842736931839</v>
      </c>
      <c r="M27" s="15">
        <f t="shared" si="4"/>
        <v>698.17308681779241</v>
      </c>
      <c r="N27" s="16">
        <f t="shared" si="5"/>
        <v>59.894752042407909</v>
      </c>
      <c r="O27" s="15">
        <f t="shared" si="6"/>
        <v>77.488835454865196</v>
      </c>
      <c r="P27" s="16">
        <f t="shared" si="7"/>
        <v>56.529877641044678</v>
      </c>
      <c r="Q27" s="15">
        <f t="shared" si="8"/>
        <v>3056.9877283862552</v>
      </c>
      <c r="R27" s="15">
        <f t="shared" si="9"/>
        <v>4609.1499287486586</v>
      </c>
      <c r="S27" s="15">
        <v>2023.6143728675329</v>
      </c>
      <c r="T27" s="17">
        <f t="shared" si="10"/>
        <v>7.9545732389057676E-6</v>
      </c>
      <c r="U27" s="3">
        <f t="shared" si="18"/>
        <v>7.4788953825089004E-9</v>
      </c>
      <c r="V27" s="18">
        <f t="shared" si="19"/>
        <v>940.20070692537843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12"/>
    </row>
    <row r="28" spans="1:38" x14ac:dyDescent="0.25">
      <c r="A28" s="15">
        <v>0.9</v>
      </c>
      <c r="B28" s="15">
        <f t="shared" si="11"/>
        <v>4558.5000000000009</v>
      </c>
      <c r="C28" s="15">
        <f t="shared" si="12"/>
        <v>8.2799999999999994</v>
      </c>
      <c r="D28" s="15">
        <f t="shared" si="13"/>
        <v>9.3149999999999995</v>
      </c>
      <c r="E28" s="15">
        <f t="shared" si="14"/>
        <v>1.4374999999999996</v>
      </c>
      <c r="F28" s="15">
        <f t="shared" si="15"/>
        <v>54.077380952380949</v>
      </c>
      <c r="G28" s="3">
        <f t="shared" si="16"/>
        <v>3.9079883964253199E-3</v>
      </c>
      <c r="H28" s="3">
        <f t="shared" si="17"/>
        <v>0.1470148015798097</v>
      </c>
      <c r="I28" s="3">
        <f t="shared" si="0"/>
        <v>1.0874402494400893E-7</v>
      </c>
      <c r="J28" s="16">
        <f t="shared" si="1"/>
        <v>91.861601889899489</v>
      </c>
      <c r="K28" s="16">
        <f t="shared" si="2"/>
        <v>760.61406364836773</v>
      </c>
      <c r="L28" s="16">
        <f t="shared" si="3"/>
        <v>73.365632234093027</v>
      </c>
      <c r="M28" s="15">
        <f t="shared" si="4"/>
        <v>683.40086426057655</v>
      </c>
      <c r="N28" s="16">
        <f t="shared" si="5"/>
        <v>59.342327333944247</v>
      </c>
      <c r="O28" s="15">
        <f t="shared" si="6"/>
        <v>85.304595542544831</v>
      </c>
      <c r="P28" s="16">
        <f t="shared" si="7"/>
        <v>56.015664470024568</v>
      </c>
      <c r="Q28" s="15">
        <f t="shared" si="8"/>
        <v>3029.1804268462688</v>
      </c>
      <c r="R28" s="15">
        <f t="shared" si="9"/>
        <v>4558.499950297758</v>
      </c>
      <c r="S28" s="15">
        <v>2009.0171135531673</v>
      </c>
      <c r="T28" s="17">
        <f t="shared" si="10"/>
        <v>7.9502627179392377E-6</v>
      </c>
      <c r="U28" s="3">
        <f t="shared" si="18"/>
        <v>6.4294285325902934E-9</v>
      </c>
      <c r="V28" s="18">
        <f t="shared" si="19"/>
        <v>808.70642401322368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12"/>
    </row>
    <row r="29" spans="1:38" x14ac:dyDescent="0.25">
      <c r="A29" s="15">
        <v>0.89</v>
      </c>
      <c r="B29" s="15">
        <f t="shared" si="11"/>
        <v>4507.8500000000013</v>
      </c>
      <c r="C29" s="15">
        <f t="shared" si="12"/>
        <v>8.1879999999999988</v>
      </c>
      <c r="D29" s="15">
        <f t="shared" si="13"/>
        <v>9.2114999999999991</v>
      </c>
      <c r="E29" s="15">
        <f t="shared" si="14"/>
        <v>1.5812499999999996</v>
      </c>
      <c r="F29" s="15">
        <f t="shared" si="15"/>
        <v>54.077380952380949</v>
      </c>
      <c r="G29" s="3">
        <f t="shared" si="16"/>
        <v>4.2994990736628293E-3</v>
      </c>
      <c r="H29" s="3">
        <f t="shared" si="17"/>
        <v>0.14703914580924832</v>
      </c>
      <c r="I29" s="3">
        <f t="shared" si="0"/>
        <v>1.0876203190293326E-7</v>
      </c>
      <c r="J29" s="16">
        <f t="shared" si="1"/>
        <v>90.970369202490005</v>
      </c>
      <c r="K29" s="16">
        <f t="shared" si="2"/>
        <v>744.86538302998804</v>
      </c>
      <c r="L29" s="16">
        <f t="shared" si="3"/>
        <v>72.601894733950203</v>
      </c>
      <c r="M29" s="15">
        <f t="shared" si="4"/>
        <v>668.77235334178226</v>
      </c>
      <c r="N29" s="16">
        <f t="shared" si="5"/>
        <v>58.788080816118914</v>
      </c>
      <c r="O29" s="15">
        <f t="shared" si="6"/>
        <v>92.958652790488003</v>
      </c>
      <c r="P29" s="16">
        <f t="shared" si="7"/>
        <v>55.499240633197118</v>
      </c>
      <c r="Q29" s="15">
        <f t="shared" si="8"/>
        <v>3001.2535782892605</v>
      </c>
      <c r="R29" s="15">
        <f t="shared" si="9"/>
        <v>4507.8499674515188</v>
      </c>
      <c r="S29" s="15">
        <v>1994.3374299886034</v>
      </c>
      <c r="T29" s="17">
        <f t="shared" si="10"/>
        <v>7.9459507694115321E-6</v>
      </c>
      <c r="U29" s="3">
        <f t="shared" si="18"/>
        <v>5.4768374133712864E-9</v>
      </c>
      <c r="V29" s="18">
        <f t="shared" si="19"/>
        <v>689.26143293697942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12"/>
    </row>
    <row r="30" spans="1:38" x14ac:dyDescent="0.25">
      <c r="A30" s="15">
        <v>0.88</v>
      </c>
      <c r="B30" s="15">
        <f t="shared" si="11"/>
        <v>4457.2000000000007</v>
      </c>
      <c r="C30" s="15">
        <f t="shared" si="12"/>
        <v>8.0960000000000001</v>
      </c>
      <c r="D30" s="15">
        <f t="shared" si="13"/>
        <v>9.1079999999999988</v>
      </c>
      <c r="E30" s="15">
        <f t="shared" si="14"/>
        <v>1.7249999999999999</v>
      </c>
      <c r="F30" s="15">
        <f t="shared" si="15"/>
        <v>54.077380952380949</v>
      </c>
      <c r="G30" s="3">
        <f t="shared" si="16"/>
        <v>4.6911394331385766E-3</v>
      </c>
      <c r="H30" s="3">
        <f t="shared" si="17"/>
        <v>0.14706349810236016</v>
      </c>
      <c r="I30" s="3">
        <f t="shared" si="0"/>
        <v>1.0878004482640178E-7</v>
      </c>
      <c r="J30" s="16">
        <f t="shared" si="1"/>
        <v>90.075949970349711</v>
      </c>
      <c r="K30" s="16">
        <f t="shared" si="2"/>
        <v>729.25489095995124</v>
      </c>
      <c r="L30" s="16">
        <f t="shared" si="3"/>
        <v>71.836627842747362</v>
      </c>
      <c r="M30" s="15">
        <f t="shared" si="4"/>
        <v>654.2880063917429</v>
      </c>
      <c r="N30" s="16">
        <f t="shared" si="5"/>
        <v>58.231995898776454</v>
      </c>
      <c r="O30" s="15">
        <f t="shared" si="6"/>
        <v>100.45019292538937</v>
      </c>
      <c r="P30" s="16">
        <f t="shared" si="7"/>
        <v>54.980600721532639</v>
      </c>
      <c r="Q30" s="15">
        <f t="shared" si="8"/>
        <v>2973.2068902090714</v>
      </c>
      <c r="R30" s="15">
        <f t="shared" si="9"/>
        <v>4457.1999804861553</v>
      </c>
      <c r="S30" s="15">
        <v>1979.5743334549145</v>
      </c>
      <c r="T30" s="17">
        <f t="shared" si="10"/>
        <v>7.9416373926133641E-6</v>
      </c>
      <c r="U30" s="3">
        <f t="shared" si="18"/>
        <v>4.6262933304248159E-9</v>
      </c>
      <c r="V30" s="18">
        <f t="shared" si="19"/>
        <v>582.53645963838653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12"/>
    </row>
    <row r="31" spans="1:38" x14ac:dyDescent="0.25">
      <c r="A31" s="15">
        <v>0.87</v>
      </c>
      <c r="B31" s="15">
        <f t="shared" si="11"/>
        <v>4406.5500000000011</v>
      </c>
      <c r="C31" s="15">
        <f t="shared" si="12"/>
        <v>8.0039999999999996</v>
      </c>
      <c r="D31" s="15">
        <f t="shared" si="13"/>
        <v>9.0045000000000002</v>
      </c>
      <c r="E31" s="15">
        <f t="shared" si="14"/>
        <v>1.8687499999999999</v>
      </c>
      <c r="F31" s="15">
        <f t="shared" si="15"/>
        <v>54.077380952380949</v>
      </c>
      <c r="G31" s="3">
        <f t="shared" si="16"/>
        <v>5.0829095392962769E-3</v>
      </c>
      <c r="H31" s="3">
        <f t="shared" si="17"/>
        <v>0.14708785846315234</v>
      </c>
      <c r="I31" s="3">
        <f t="shared" si="0"/>
        <v>1.087980637173785E-7</v>
      </c>
      <c r="J31" s="16">
        <f t="shared" si="1"/>
        <v>89.178317681420637</v>
      </c>
      <c r="K31" s="16">
        <f t="shared" si="2"/>
        <v>713.78325472209076</v>
      </c>
      <c r="L31" s="16">
        <f t="shared" si="3"/>
        <v>71.069830123867121</v>
      </c>
      <c r="M31" s="15">
        <f t="shared" si="4"/>
        <v>639.94828535036152</v>
      </c>
      <c r="N31" s="16">
        <f t="shared" si="5"/>
        <v>57.674055512379219</v>
      </c>
      <c r="O31" s="15">
        <f t="shared" si="6"/>
        <v>107.77839123875866</v>
      </c>
      <c r="P31" s="16">
        <f t="shared" si="7"/>
        <v>54.459739110848801</v>
      </c>
      <c r="Q31" s="15">
        <f t="shared" si="8"/>
        <v>2945.0400584646509</v>
      </c>
      <c r="R31" s="15">
        <f t="shared" si="9"/>
        <v>4406.5499897758618</v>
      </c>
      <c r="S31" s="15">
        <v>1964.7268751644233</v>
      </c>
      <c r="T31" s="17">
        <f t="shared" si="10"/>
        <v>7.9373225868349744E-6</v>
      </c>
      <c r="U31" s="3">
        <f t="shared" si="18"/>
        <v>3.8771446418111695E-9</v>
      </c>
      <c r="V31" s="18">
        <f t="shared" si="19"/>
        <v>488.47008539654047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12"/>
    </row>
    <row r="32" spans="1:38" x14ac:dyDescent="0.25">
      <c r="A32" s="15">
        <v>0.86</v>
      </c>
      <c r="B32" s="15">
        <f t="shared" si="11"/>
        <v>4355.9000000000005</v>
      </c>
      <c r="C32" s="15">
        <f t="shared" si="12"/>
        <v>7.911999999999999</v>
      </c>
      <c r="D32" s="15">
        <f t="shared" si="13"/>
        <v>8.9009999999999998</v>
      </c>
      <c r="E32" s="15">
        <f t="shared" si="14"/>
        <v>2.0125000000000002</v>
      </c>
      <c r="F32" s="15">
        <f t="shared" si="15"/>
        <v>54.077380952380949</v>
      </c>
      <c r="G32" s="3">
        <f t="shared" si="16"/>
        <v>5.4748094566223525E-3</v>
      </c>
      <c r="H32" s="3">
        <f t="shared" si="17"/>
        <v>0.14711222689563461</v>
      </c>
      <c r="I32" s="3">
        <f t="shared" si="0"/>
        <v>1.0881608857882935E-7</v>
      </c>
      <c r="J32" s="16">
        <f t="shared" si="1"/>
        <v>88.27744621256123</v>
      </c>
      <c r="K32" s="16">
        <f t="shared" si="2"/>
        <v>698.45115443378438</v>
      </c>
      <c r="L32" s="16">
        <f t="shared" si="3"/>
        <v>70.30150112809099</v>
      </c>
      <c r="M32" s="15">
        <f t="shared" si="4"/>
        <v>625.75366154113794</v>
      </c>
      <c r="N32" s="16">
        <f t="shared" si="5"/>
        <v>57.114242099341851</v>
      </c>
      <c r="O32" s="15">
        <f t="shared" si="6"/>
        <v>114.94241222492549</v>
      </c>
      <c r="P32" s="16">
        <f t="shared" si="7"/>
        <v>53.936649967263719</v>
      </c>
      <c r="Q32" s="15">
        <f t="shared" si="8"/>
        <v>2916.7527675749457</v>
      </c>
      <c r="R32" s="15">
        <f t="shared" si="9"/>
        <v>4355.8999957747938</v>
      </c>
      <c r="S32" s="15">
        <v>1949.7941499539413</v>
      </c>
      <c r="T32" s="17">
        <f t="shared" si="10"/>
        <v>7.9330063513661359E-6</v>
      </c>
      <c r="U32" s="3">
        <f t="shared" si="18"/>
        <v>3.2249986893480639E-9</v>
      </c>
      <c r="V32" s="18">
        <f t="shared" si="19"/>
        <v>406.5291954282489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12"/>
    </row>
    <row r="33" spans="1:48" x14ac:dyDescent="0.25">
      <c r="A33" s="15">
        <v>0.85</v>
      </c>
      <c r="B33" s="15">
        <f t="shared" si="11"/>
        <v>4305.2500000000009</v>
      </c>
      <c r="C33" s="15">
        <f t="shared" si="12"/>
        <v>7.8199999999999994</v>
      </c>
      <c r="D33" s="15">
        <f t="shared" si="13"/>
        <v>8.7974999999999994</v>
      </c>
      <c r="E33" s="15">
        <f t="shared" si="14"/>
        <v>2.15625</v>
      </c>
      <c r="F33" s="15">
        <f t="shared" si="15"/>
        <v>54.077380952380949</v>
      </c>
      <c r="G33" s="3">
        <f t="shared" si="16"/>
        <v>5.8668392496459667E-3</v>
      </c>
      <c r="H33" s="3">
        <f t="shared" si="17"/>
        <v>0.14713660340381948</v>
      </c>
      <c r="I33" s="3">
        <f t="shared" si="0"/>
        <v>1.0883411941372227E-7</v>
      </c>
      <c r="J33" s="16">
        <f t="shared" si="1"/>
        <v>87.373309887042382</v>
      </c>
      <c r="K33" s="16">
        <f t="shared" si="2"/>
        <v>683.25928331667137</v>
      </c>
      <c r="L33" s="16">
        <f t="shared" si="3"/>
        <v>69.531641423168423</v>
      </c>
      <c r="M33" s="15">
        <f t="shared" si="4"/>
        <v>611.70461542032422</v>
      </c>
      <c r="N33" s="16">
        <f t="shared" si="5"/>
        <v>56.552537606318317</v>
      </c>
      <c r="O33" s="15">
        <f t="shared" si="6"/>
        <v>121.94140921362387</v>
      </c>
      <c r="P33" s="16">
        <f t="shared" si="7"/>
        <v>53.411327253259181</v>
      </c>
      <c r="Q33" s="15">
        <f t="shared" si="8"/>
        <v>2888.3446910467833</v>
      </c>
      <c r="R33" s="15">
        <f t="shared" si="9"/>
        <v>4305.2499989974031</v>
      </c>
      <c r="S33" s="15">
        <v>1934.7753000844807</v>
      </c>
      <c r="T33" s="17">
        <f t="shared" si="10"/>
        <v>7.9286886854961457E-6</v>
      </c>
      <c r="U33" s="3">
        <f t="shared" si="18"/>
        <v>2.6631778449591184E-9</v>
      </c>
      <c r="V33" s="18">
        <f t="shared" si="19"/>
        <v>335.89133721832684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12"/>
    </row>
    <row r="34" spans="1:48" x14ac:dyDescent="0.25">
      <c r="A34" s="15">
        <v>0.84</v>
      </c>
      <c r="B34" s="15">
        <f t="shared" si="11"/>
        <v>4254.6000000000004</v>
      </c>
      <c r="C34" s="15">
        <f t="shared" si="12"/>
        <v>7.7279999999999989</v>
      </c>
      <c r="D34" s="15">
        <f t="shared" si="13"/>
        <v>8.6939999999999991</v>
      </c>
      <c r="E34" s="15">
        <f t="shared" si="14"/>
        <v>2.3000000000000003</v>
      </c>
      <c r="F34" s="15">
        <f t="shared" si="15"/>
        <v>54.077380952380949</v>
      </c>
      <c r="G34" s="3">
        <f t="shared" si="16"/>
        <v>6.2589989829390626E-3</v>
      </c>
      <c r="H34" s="3">
        <f t="shared" si="17"/>
        <v>0.14716098799172198</v>
      </c>
      <c r="I34" s="3">
        <f t="shared" si="0"/>
        <v>1.0885215622502716E-7</v>
      </c>
      <c r="J34" s="16">
        <f t="shared" si="1"/>
        <v>86.465890390160283</v>
      </c>
      <c r="K34" s="16">
        <f t="shared" si="2"/>
        <v>668.20840093515858</v>
      </c>
      <c r="L34" s="16">
        <f t="shared" si="3"/>
        <v>68.760258444778685</v>
      </c>
      <c r="M34" s="15">
        <f t="shared" si="4"/>
        <v>597.80168691890583</v>
      </c>
      <c r="N34" s="16">
        <f t="shared" si="5"/>
        <v>55.988927734711837</v>
      </c>
      <c r="O34" s="15">
        <f t="shared" si="6"/>
        <v>128.77453378983725</v>
      </c>
      <c r="P34" s="16">
        <f t="shared" si="7"/>
        <v>52.883768720891439</v>
      </c>
      <c r="Q34" s="15">
        <f t="shared" si="8"/>
        <v>2859.8157073172542</v>
      </c>
      <c r="R34" s="15">
        <f t="shared" si="9"/>
        <v>4254.6003289611563</v>
      </c>
      <c r="S34" s="15">
        <v>1919.6696333677994</v>
      </c>
      <c r="T34" s="17">
        <f t="shared" si="10"/>
        <v>7.9243695885138365E-6</v>
      </c>
      <c r="U34" s="3">
        <f t="shared" si="18"/>
        <v>2.1837463087734371E-9</v>
      </c>
      <c r="V34" s="18">
        <f t="shared" si="19"/>
        <v>275.57350580148602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</row>
    <row r="35" spans="1:48" x14ac:dyDescent="0.25">
      <c r="A35" s="15">
        <v>0.83</v>
      </c>
      <c r="B35" s="15">
        <f t="shared" si="11"/>
        <v>4203.9500000000007</v>
      </c>
      <c r="C35" s="15">
        <f t="shared" si="12"/>
        <v>7.6359999999999992</v>
      </c>
      <c r="D35" s="15">
        <f t="shared" si="13"/>
        <v>8.5904999999999987</v>
      </c>
      <c r="E35" s="15">
        <f t="shared" si="14"/>
        <v>2.4437500000000005</v>
      </c>
      <c r="F35" s="15">
        <f t="shared" si="15"/>
        <v>54.077380952380949</v>
      </c>
      <c r="G35" s="3">
        <f t="shared" si="16"/>
        <v>6.6512887211163949E-3</v>
      </c>
      <c r="H35" s="3">
        <f t="shared" si="17"/>
        <v>0.14718538066335995</v>
      </c>
      <c r="I35" s="3">
        <f t="shared" si="0"/>
        <v>1.0887019901571589E-7</v>
      </c>
      <c r="J35" s="16">
        <f t="shared" si="1"/>
        <v>85.555142559369571</v>
      </c>
      <c r="K35" s="16">
        <f t="shared" si="2"/>
        <v>653.29906858334596</v>
      </c>
      <c r="L35" s="16">
        <f t="shared" si="3"/>
        <v>67.987337412385614</v>
      </c>
      <c r="M35" s="15">
        <f t="shared" si="4"/>
        <v>584.04522204109855</v>
      </c>
      <c r="N35" s="16">
        <f t="shared" si="5"/>
        <v>55.423380649808699</v>
      </c>
      <c r="O35" s="15">
        <f t="shared" si="6"/>
        <v>135.44088646297004</v>
      </c>
      <c r="P35" s="16">
        <f t="shared" si="7"/>
        <v>52.353955986832162</v>
      </c>
      <c r="Q35" s="15">
        <f t="shared" si="8"/>
        <v>2831.1648222641079</v>
      </c>
      <c r="R35" s="15">
        <f t="shared" si="9"/>
        <v>4203.9499993515219</v>
      </c>
      <c r="S35" s="15">
        <v>1904.4760559739527</v>
      </c>
      <c r="T35" s="17">
        <f t="shared" si="10"/>
        <v>7.920049059707567E-6</v>
      </c>
      <c r="U35" s="3">
        <f t="shared" si="18"/>
        <v>1.7782067985570558E-9</v>
      </c>
      <c r="V35" s="18">
        <f t="shared" si="19"/>
        <v>224.51966965754031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</row>
    <row r="36" spans="1:48" x14ac:dyDescent="0.25">
      <c r="A36" s="15">
        <v>0.82</v>
      </c>
      <c r="B36" s="15">
        <f t="shared" si="11"/>
        <v>4153.3</v>
      </c>
      <c r="C36" s="15">
        <f t="shared" si="12"/>
        <v>7.5439999999999987</v>
      </c>
      <c r="D36" s="15">
        <f t="shared" si="13"/>
        <v>8.4870000000000001</v>
      </c>
      <c r="E36" s="15">
        <f t="shared" si="14"/>
        <v>2.5875000000000004</v>
      </c>
      <c r="F36" s="15">
        <f t="shared" si="15"/>
        <v>54.077380952380949</v>
      </c>
      <c r="G36" s="3">
        <f t="shared" si="16"/>
        <v>7.0437085288355596E-3</v>
      </c>
      <c r="H36" s="3">
        <f t="shared" si="17"/>
        <v>0.14720978142275373</v>
      </c>
      <c r="I36" s="3">
        <f t="shared" si="0"/>
        <v>1.0888824778876225E-7</v>
      </c>
      <c r="J36" s="16">
        <f t="shared" si="1"/>
        <v>84.641062999603548</v>
      </c>
      <c r="K36" s="16">
        <f t="shared" si="2"/>
        <v>638.53217926900902</v>
      </c>
      <c r="L36" s="16">
        <f t="shared" si="3"/>
        <v>67.21289957829957</v>
      </c>
      <c r="M36" s="15">
        <f t="shared" si="4"/>
        <v>570.43587872102842</v>
      </c>
      <c r="N36" s="16">
        <f t="shared" si="5"/>
        <v>54.855889547918188</v>
      </c>
      <c r="O36" s="15">
        <f t="shared" si="6"/>
        <v>141.93961420523834</v>
      </c>
      <c r="P36" s="16">
        <f t="shared" si="7"/>
        <v>51.821894405283693</v>
      </c>
      <c r="Q36" s="15">
        <f t="shared" si="8"/>
        <v>2802.3923254285851</v>
      </c>
      <c r="R36" s="15">
        <f t="shared" si="9"/>
        <v>4153.2999976238607</v>
      </c>
      <c r="S36" s="15">
        <v>1889.1942187905584</v>
      </c>
      <c r="T36" s="17">
        <f t="shared" si="10"/>
        <v>7.9157270983652179E-6</v>
      </c>
      <c r="U36" s="3">
        <f t="shared" si="18"/>
        <v>1.4380335117903195E-9</v>
      </c>
      <c r="V36" s="18">
        <f t="shared" si="19"/>
        <v>181.66789909764663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</row>
    <row r="37" spans="1:48" x14ac:dyDescent="0.25">
      <c r="A37" s="15">
        <v>0.81</v>
      </c>
      <c r="B37" s="15">
        <f t="shared" si="11"/>
        <v>4102.6500000000015</v>
      </c>
      <c r="C37" s="15">
        <f t="shared" si="12"/>
        <v>7.452</v>
      </c>
      <c r="D37" s="15">
        <f t="shared" si="13"/>
        <v>8.3834999999999997</v>
      </c>
      <c r="E37" s="15">
        <f t="shared" si="14"/>
        <v>2.7312499999999988</v>
      </c>
      <c r="F37" s="15">
        <f t="shared" si="15"/>
        <v>54.077380952380949</v>
      </c>
      <c r="G37" s="3">
        <f t="shared" si="16"/>
        <v>7.4362584707970423E-3</v>
      </c>
      <c r="H37" s="3">
        <f t="shared" si="17"/>
        <v>0.14723419027392645</v>
      </c>
      <c r="I37" s="3">
        <f t="shared" si="0"/>
        <v>1.0890630254714208E-7</v>
      </c>
      <c r="J37" s="16">
        <f t="shared" si="1"/>
        <v>83.723621606273326</v>
      </c>
      <c r="K37" s="16">
        <f t="shared" si="2"/>
        <v>623.90842820994885</v>
      </c>
      <c r="L37" s="16">
        <f t="shared" si="3"/>
        <v>66.436944028937461</v>
      </c>
      <c r="M37" s="15">
        <f t="shared" si="4"/>
        <v>556.9741202665972</v>
      </c>
      <c r="N37" s="16">
        <f t="shared" si="5"/>
        <v>54.286430083242195</v>
      </c>
      <c r="O37" s="15">
        <f t="shared" si="6"/>
        <v>148.26981216485518</v>
      </c>
      <c r="P37" s="16">
        <f t="shared" si="7"/>
        <v>51.287573212357692</v>
      </c>
      <c r="Q37" s="15">
        <f t="shared" si="8"/>
        <v>2773.4976347277952</v>
      </c>
      <c r="R37" s="15">
        <f t="shared" si="9"/>
        <v>4102.6499953691964</v>
      </c>
      <c r="S37" s="15">
        <v>1873.8233791697483</v>
      </c>
      <c r="T37" s="17">
        <f t="shared" si="10"/>
        <v>7.9114037037742073E-6</v>
      </c>
      <c r="U37" s="3">
        <f t="shared" si="18"/>
        <v>1.1549668594083281E-9</v>
      </c>
      <c r="V37" s="18">
        <f t="shared" si="19"/>
        <v>145.98760253598746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</row>
    <row r="38" spans="1:48" x14ac:dyDescent="0.25">
      <c r="A38" s="15">
        <v>0.8</v>
      </c>
      <c r="B38" s="15">
        <f t="shared" si="11"/>
        <v>4052.0000000000009</v>
      </c>
      <c r="C38" s="15">
        <f t="shared" si="12"/>
        <v>7.3599999999999994</v>
      </c>
      <c r="D38" s="15">
        <f t="shared" si="13"/>
        <v>8.2799999999999994</v>
      </c>
      <c r="E38" s="15">
        <f t="shared" si="14"/>
        <v>2.8749999999999991</v>
      </c>
      <c r="F38" s="15">
        <f t="shared" si="15"/>
        <v>54.077380952380949</v>
      </c>
      <c r="G38" s="3">
        <f t="shared" si="16"/>
        <v>7.8289386117442565E-3</v>
      </c>
      <c r="H38" s="3">
        <f t="shared" si="17"/>
        <v>0.14725860722090392</v>
      </c>
      <c r="I38" s="3">
        <f t="shared" si="0"/>
        <v>1.0892436329383316E-7</v>
      </c>
      <c r="J38" s="16">
        <f t="shared" si="1"/>
        <v>82.802795912822859</v>
      </c>
      <c r="K38" s="16">
        <f t="shared" si="2"/>
        <v>609.42857791837616</v>
      </c>
      <c r="L38" s="16">
        <f t="shared" si="3"/>
        <v>65.659476818226764</v>
      </c>
      <c r="M38" s="15">
        <f t="shared" si="4"/>
        <v>543.6604680549176</v>
      </c>
      <c r="N38" s="16">
        <f t="shared" si="5"/>
        <v>53.714981652818182</v>
      </c>
      <c r="O38" s="15">
        <f t="shared" si="6"/>
        <v>154.43057225185223</v>
      </c>
      <c r="P38" s="16">
        <f t="shared" si="7"/>
        <v>50.750985468127645</v>
      </c>
      <c r="Q38" s="15">
        <f t="shared" si="8"/>
        <v>2744.4803748686882</v>
      </c>
      <c r="R38" s="15">
        <f t="shared" si="9"/>
        <v>4051.9999930938338</v>
      </c>
      <c r="S38" s="15">
        <v>1858.3629761722009</v>
      </c>
      <c r="T38" s="17">
        <f t="shared" si="10"/>
        <v>7.907078875221476E-6</v>
      </c>
      <c r="U38" s="3">
        <f t="shared" si="18"/>
        <v>9.2124770250946651E-10</v>
      </c>
      <c r="V38" s="18">
        <f t="shared" si="19"/>
        <v>116.50923394686163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</row>
    <row r="39" spans="1:48" x14ac:dyDescent="0.25">
      <c r="A39" s="15">
        <v>0.79</v>
      </c>
      <c r="B39" s="15">
        <f t="shared" si="11"/>
        <v>4001.3500000000008</v>
      </c>
      <c r="C39" s="15">
        <f t="shared" si="12"/>
        <v>7.2679999999999998</v>
      </c>
      <c r="D39" s="15">
        <f t="shared" si="13"/>
        <v>8.176499999999999</v>
      </c>
      <c r="E39" s="15">
        <f t="shared" si="14"/>
        <v>3.0187499999999994</v>
      </c>
      <c r="F39" s="15">
        <f t="shared" si="15"/>
        <v>54.077380952380949</v>
      </c>
      <c r="G39" s="3">
        <f t="shared" si="16"/>
        <v>8.2217490164635532E-3</v>
      </c>
      <c r="H39" s="3">
        <f t="shared" si="17"/>
        <v>0.14728303226771447</v>
      </c>
      <c r="I39" s="3">
        <f t="shared" si="0"/>
        <v>1.0894243003181521E-7</v>
      </c>
      <c r="J39" s="16">
        <f t="shared" si="1"/>
        <v>81.878564313049523</v>
      </c>
      <c r="K39" s="16">
        <f t="shared" si="2"/>
        <v>595.09340542724397</v>
      </c>
      <c r="L39" s="16">
        <f t="shared" si="3"/>
        <v>64.880505165065813</v>
      </c>
      <c r="M39" s="15">
        <f t="shared" si="4"/>
        <v>530.49545048216055</v>
      </c>
      <c r="N39" s="16">
        <f t="shared" si="5"/>
        <v>53.14152314116118</v>
      </c>
      <c r="O39" s="15">
        <f t="shared" si="6"/>
        <v>160.42097298238028</v>
      </c>
      <c r="P39" s="16">
        <f t="shared" si="7"/>
        <v>50.21212408099197</v>
      </c>
      <c r="Q39" s="15">
        <f t="shared" si="8"/>
        <v>2715.3401623560239</v>
      </c>
      <c r="R39" s="15">
        <f t="shared" si="9"/>
        <v>4001.3499912478092</v>
      </c>
      <c r="S39" s="15">
        <v>1842.8125204079013</v>
      </c>
      <c r="T39" s="17">
        <f t="shared" si="10"/>
        <v>7.9027526119934901E-6</v>
      </c>
      <c r="U39" s="3">
        <f t="shared" si="18"/>
        <v>7.2974202693836855E-10</v>
      </c>
      <c r="V39" s="18">
        <f t="shared" si="19"/>
        <v>92.340234190158867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</row>
    <row r="40" spans="1:48" x14ac:dyDescent="0.25">
      <c r="A40" s="15">
        <v>0.78</v>
      </c>
      <c r="B40" s="15">
        <f t="shared" si="11"/>
        <v>3950.7000000000007</v>
      </c>
      <c r="C40" s="15">
        <f t="shared" si="12"/>
        <v>7.1759999999999993</v>
      </c>
      <c r="D40" s="15">
        <f t="shared" si="13"/>
        <v>8.0730000000000004</v>
      </c>
      <c r="E40" s="15">
        <f t="shared" si="14"/>
        <v>3.1624999999999992</v>
      </c>
      <c r="F40" s="15">
        <f t="shared" si="15"/>
        <v>54.077380952380949</v>
      </c>
      <c r="G40" s="3">
        <f t="shared" si="16"/>
        <v>8.6146897497842816E-3</v>
      </c>
      <c r="H40" s="3">
        <f t="shared" si="17"/>
        <v>0.14730746541838927</v>
      </c>
      <c r="I40" s="3">
        <f t="shared" si="0"/>
        <v>1.0896050276406999E-7</v>
      </c>
      <c r="J40" s="16">
        <f t="shared" si="1"/>
        <v>80.950906140914611</v>
      </c>
      <c r="K40" s="16">
        <f t="shared" si="2"/>
        <v>580.90370246720317</v>
      </c>
      <c r="L40" s="16">
        <f t="shared" si="3"/>
        <v>64.100037470098798</v>
      </c>
      <c r="M40" s="15">
        <f t="shared" si="4"/>
        <v>517.47960249610765</v>
      </c>
      <c r="N40" s="16">
        <f t="shared" si="5"/>
        <v>52.566032924125125</v>
      </c>
      <c r="O40" s="15">
        <f t="shared" si="6"/>
        <v>166.24007912254567</v>
      </c>
      <c r="P40" s="16">
        <f t="shared" si="7"/>
        <v>49.670981819328837</v>
      </c>
      <c r="Q40" s="15">
        <f t="shared" si="8"/>
        <v>2686.0766061226336</v>
      </c>
      <c r="R40" s="15">
        <f t="shared" si="9"/>
        <v>3950.6999902084899</v>
      </c>
      <c r="S40" s="15">
        <v>1827.1715980600334</v>
      </c>
      <c r="T40" s="17">
        <f t="shared" si="10"/>
        <v>7.8984249133762449E-6</v>
      </c>
      <c r="U40" s="3">
        <f t="shared" si="18"/>
        <v>5.7400653841298054E-10</v>
      </c>
      <c r="V40" s="18">
        <f t="shared" si="19"/>
        <v>72.673545005268252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</row>
    <row r="41" spans="1:48" x14ac:dyDescent="0.25">
      <c r="A41" s="15">
        <v>0.77</v>
      </c>
      <c r="B41" s="15">
        <f t="shared" si="11"/>
        <v>3900.0500000000006</v>
      </c>
      <c r="C41" s="15">
        <f t="shared" si="12"/>
        <v>7.0839999999999996</v>
      </c>
      <c r="D41" s="15">
        <f t="shared" si="13"/>
        <v>7.9694999999999991</v>
      </c>
      <c r="E41" s="15">
        <f t="shared" si="14"/>
        <v>3.3062499999999999</v>
      </c>
      <c r="F41" s="15">
        <f t="shared" si="15"/>
        <v>54.077380952380949</v>
      </c>
      <c r="G41" s="3">
        <f t="shared" si="16"/>
        <v>9.0077608765788218E-3</v>
      </c>
      <c r="H41" s="3">
        <f t="shared" si="17"/>
        <v>0.14733190667696208</v>
      </c>
      <c r="I41" s="3">
        <f t="shared" si="0"/>
        <v>1.089785814935812E-7</v>
      </c>
      <c r="J41" s="16">
        <f t="shared" si="1"/>
        <v>80.019801753085275</v>
      </c>
      <c r="K41" s="16">
        <f t="shared" si="2"/>
        <v>566.86027561885601</v>
      </c>
      <c r="L41" s="16">
        <f t="shared" si="3"/>
        <v>63.318083329309133</v>
      </c>
      <c r="M41" s="15">
        <f t="shared" si="4"/>
        <v>504.61346509292906</v>
      </c>
      <c r="N41" s="16">
        <f t="shared" si="5"/>
        <v>51.98848887524295</v>
      </c>
      <c r="O41" s="15">
        <f t="shared" si="6"/>
        <v>171.88694134377201</v>
      </c>
      <c r="P41" s="16">
        <f t="shared" si="7"/>
        <v>49.127551324143298</v>
      </c>
      <c r="Q41" s="15">
        <f t="shared" si="8"/>
        <v>2656.6893082133442</v>
      </c>
      <c r="R41" s="15">
        <f t="shared" si="9"/>
        <v>3900.0499902689012</v>
      </c>
      <c r="S41" s="15">
        <v>1811.4398748274757</v>
      </c>
      <c r="T41" s="17">
        <f t="shared" si="10"/>
        <v>7.8940957786552614E-6</v>
      </c>
      <c r="U41" s="3">
        <f t="shared" si="18"/>
        <v>4.4830906637193064E-10</v>
      </c>
      <c r="V41" s="18">
        <f t="shared" si="19"/>
        <v>56.790426534234285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</row>
    <row r="42" spans="1:48" x14ac:dyDescent="0.25">
      <c r="A42" s="15">
        <v>0.76</v>
      </c>
      <c r="B42" s="15">
        <f t="shared" si="11"/>
        <v>3849.4000000000005</v>
      </c>
      <c r="C42" s="15">
        <f t="shared" si="12"/>
        <v>6.9919999999999991</v>
      </c>
      <c r="D42" s="15">
        <f t="shared" si="13"/>
        <v>7.8659999999999997</v>
      </c>
      <c r="E42" s="15">
        <f t="shared" si="14"/>
        <v>3.4499999999999997</v>
      </c>
      <c r="F42" s="15">
        <f t="shared" si="15"/>
        <v>54.077380952380949</v>
      </c>
      <c r="G42" s="3">
        <f t="shared" si="16"/>
        <v>9.4009624617626044E-3</v>
      </c>
      <c r="H42" s="3">
        <f t="shared" si="17"/>
        <v>0.14735635604746941</v>
      </c>
      <c r="I42" s="3">
        <f t="shared" si="0"/>
        <v>1.0899666622333454E-7</v>
      </c>
      <c r="J42" s="16">
        <f t="shared" si="1"/>
        <v>79.085232613904878</v>
      </c>
      <c r="K42" s="16">
        <f t="shared" si="2"/>
        <v>552.96394643642282</v>
      </c>
      <c r="L42" s="16">
        <f t="shared" si="3"/>
        <v>62.5346535439921</v>
      </c>
      <c r="M42" s="15">
        <f t="shared" si="4"/>
        <v>491.89758477704186</v>
      </c>
      <c r="N42" s="16">
        <f t="shared" si="5"/>
        <v>51.408868374725252</v>
      </c>
      <c r="O42" s="15">
        <f t="shared" si="6"/>
        <v>177.36059589280211</v>
      </c>
      <c r="P42" s="16">
        <f t="shared" si="7"/>
        <v>48.581825122711919</v>
      </c>
      <c r="Q42" s="15">
        <f t="shared" si="8"/>
        <v>2627.1778645228437</v>
      </c>
      <c r="R42" s="15">
        <f t="shared" si="9"/>
        <v>3849.3999916291104</v>
      </c>
      <c r="S42" s="15">
        <v>1795.6170997455549</v>
      </c>
      <c r="T42" s="17">
        <f t="shared" si="10"/>
        <v>7.8897652071155844E-6</v>
      </c>
      <c r="U42" s="3">
        <f t="shared" si="18"/>
        <v>3.4761720093268881E-10</v>
      </c>
      <c r="V42" s="18">
        <f t="shared" si="19"/>
        <v>44.059258014317258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</row>
    <row r="43" spans="1:48" x14ac:dyDescent="0.25">
      <c r="A43" s="15">
        <v>0.75</v>
      </c>
      <c r="B43" s="15">
        <f t="shared" si="11"/>
        <v>3798.7500000000009</v>
      </c>
      <c r="C43" s="15">
        <f t="shared" si="12"/>
        <v>6.8999999999999995</v>
      </c>
      <c r="D43" s="15">
        <f t="shared" si="13"/>
        <v>7.7624999999999993</v>
      </c>
      <c r="E43" s="15">
        <f t="shared" si="14"/>
        <v>3.5937499999999996</v>
      </c>
      <c r="F43" s="15">
        <f t="shared" si="15"/>
        <v>54.077380952380949</v>
      </c>
      <c r="G43" s="3">
        <f t="shared" si="16"/>
        <v>9.7942945702941663E-3</v>
      </c>
      <c r="H43" s="3">
        <f t="shared" si="17"/>
        <v>0.1473808135339503</v>
      </c>
      <c r="I43" s="3">
        <f t="shared" si="0"/>
        <v>1.0901475695631767E-7</v>
      </c>
      <c r="J43" s="16">
        <f t="shared" si="1"/>
        <v>78.147181382402223</v>
      </c>
      <c r="K43" s="16">
        <f t="shared" si="2"/>
        <v>539.21555153857526</v>
      </c>
      <c r="L43" s="16">
        <f t="shared" si="3"/>
        <v>61.749760126624658</v>
      </c>
      <c r="M43" s="15">
        <f t="shared" si="4"/>
        <v>479.33251298292384</v>
      </c>
      <c r="N43" s="16">
        <f t="shared" si="5"/>
        <v>50.827148321278969</v>
      </c>
      <c r="O43" s="15">
        <f t="shared" si="6"/>
        <v>182.66006427959627</v>
      </c>
      <c r="P43" s="16">
        <f t="shared" si="7"/>
        <v>48.033795643201934</v>
      </c>
      <c r="Q43" s="15">
        <f t="shared" si="8"/>
        <v>2597.5418655862472</v>
      </c>
      <c r="R43" s="15">
        <f t="shared" si="9"/>
        <v>3798.7499943873427</v>
      </c>
      <c r="S43" s="15">
        <v>1779.7031088400811</v>
      </c>
      <c r="T43" s="17">
        <f t="shared" si="10"/>
        <v>7.8854331980417861E-6</v>
      </c>
      <c r="U43" s="3">
        <f t="shared" si="18"/>
        <v>2.6756534983507342E-10</v>
      </c>
      <c r="V43" s="18">
        <f t="shared" si="19"/>
        <v>33.931598063822129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</row>
    <row r="44" spans="1:48" x14ac:dyDescent="0.25">
      <c r="A44" s="15">
        <v>0.74</v>
      </c>
      <c r="B44" s="15">
        <f t="shared" si="11"/>
        <v>3748.1000000000008</v>
      </c>
      <c r="C44" s="15">
        <f t="shared" si="12"/>
        <v>6.8079999999999998</v>
      </c>
      <c r="D44" s="15">
        <f t="shared" si="13"/>
        <v>7.6589999999999998</v>
      </c>
      <c r="E44" s="15">
        <f t="shared" si="14"/>
        <v>3.7374999999999998</v>
      </c>
      <c r="F44" s="15">
        <f t="shared" si="15"/>
        <v>54.077380952380949</v>
      </c>
      <c r="G44" s="3">
        <f t="shared" si="16"/>
        <v>1.0187757267175171E-2</v>
      </c>
      <c r="H44" s="3">
        <f t="shared" si="17"/>
        <v>0.14740527914044663</v>
      </c>
      <c r="I44" s="3">
        <f t="shared" si="0"/>
        <v>1.0903285369552024E-7</v>
      </c>
      <c r="J44" s="16">
        <f t="shared" si="1"/>
        <v>77.205632001540394</v>
      </c>
      <c r="K44" s="16">
        <f t="shared" si="2"/>
        <v>525.61594266648694</v>
      </c>
      <c r="L44" s="16">
        <f t="shared" si="3"/>
        <v>60.963416302685921</v>
      </c>
      <c r="M44" s="15">
        <f t="shared" si="4"/>
        <v>466.91880546227145</v>
      </c>
      <c r="N44" s="16">
        <f t="shared" si="5"/>
        <v>50.243305147300028</v>
      </c>
      <c r="O44" s="15">
        <f t="shared" si="6"/>
        <v>187.78435298803385</v>
      </c>
      <c r="P44" s="16">
        <f t="shared" si="7"/>
        <v>47.483455230611149</v>
      </c>
      <c r="Q44" s="15">
        <f t="shared" si="8"/>
        <v>2567.780897441085</v>
      </c>
      <c r="R44" s="15">
        <f t="shared" si="9"/>
        <v>3748.0999985578774</v>
      </c>
      <c r="S44" s="15">
        <v>1763.6978285769408</v>
      </c>
      <c r="T44" s="17">
        <f t="shared" si="10"/>
        <v>7.8810997507179629E-6</v>
      </c>
      <c r="U44" s="3">
        <f t="shared" si="18"/>
        <v>2.0440793220425836E-10</v>
      </c>
      <c r="V44" s="18">
        <f t="shared" si="19"/>
        <v>25.936473166151327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</row>
    <row r="45" spans="1:48" x14ac:dyDescent="0.25">
      <c r="A45" s="15">
        <v>0.73</v>
      </c>
      <c r="B45" s="15">
        <f t="shared" si="11"/>
        <v>3697.4500000000007</v>
      </c>
      <c r="C45" s="15">
        <f t="shared" si="12"/>
        <v>6.7159999999999993</v>
      </c>
      <c r="D45" s="15">
        <f t="shared" si="13"/>
        <v>7.5554999999999994</v>
      </c>
      <c r="E45" s="15">
        <f t="shared" si="14"/>
        <v>3.8812499999999996</v>
      </c>
      <c r="F45" s="15">
        <f t="shared" si="15"/>
        <v>54.077380952380949</v>
      </c>
      <c r="G45" s="3">
        <f t="shared" si="16"/>
        <v>1.0581350617450464E-2</v>
      </c>
      <c r="H45" s="3">
        <f t="shared" si="17"/>
        <v>0.14742975287100293</v>
      </c>
      <c r="I45" s="3">
        <f t="shared" si="0"/>
        <v>1.0905095644393391E-7</v>
      </c>
      <c r="J45" s="16">
        <f t="shared" si="1"/>
        <v>76.260569764182321</v>
      </c>
      <c r="K45" s="16">
        <f t="shared" si="2"/>
        <v>512.1659865362484</v>
      </c>
      <c r="L45" s="16">
        <f t="shared" si="3"/>
        <v>60.175636487094742</v>
      </c>
      <c r="M45" s="15">
        <f t="shared" si="4"/>
        <v>454.6570214782443</v>
      </c>
      <c r="N45" s="16">
        <f t="shared" si="5"/>
        <v>49.657314822070063</v>
      </c>
      <c r="O45" s="15">
        <f t="shared" si="6"/>
        <v>192.73245315315941</v>
      </c>
      <c r="P45" s="16">
        <f t="shared" si="7"/>
        <v>46.930796149353668</v>
      </c>
      <c r="Q45" s="15">
        <f t="shared" si="8"/>
        <v>2537.8945417671312</v>
      </c>
      <c r="R45" s="15">
        <f t="shared" si="9"/>
        <v>3697.4500029347832</v>
      </c>
      <c r="S45" s="15">
        <v>1747.6012786281947</v>
      </c>
      <c r="T45" s="17">
        <f t="shared" si="10"/>
        <v>7.8767648644277365E-6</v>
      </c>
      <c r="U45" s="3">
        <f t="shared" si="18"/>
        <v>1.5496451774534618E-10</v>
      </c>
      <c r="V45" s="18">
        <f t="shared" si="19"/>
        <v>19.673624947874419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</row>
    <row r="46" spans="1:48" x14ac:dyDescent="0.25">
      <c r="A46" s="15">
        <v>0.72</v>
      </c>
      <c r="B46" s="15">
        <f t="shared" si="11"/>
        <v>3646.8000000000006</v>
      </c>
      <c r="C46" s="15">
        <f t="shared" si="12"/>
        <v>6.6239999999999997</v>
      </c>
      <c r="D46" s="15">
        <f t="shared" si="13"/>
        <v>7.4519999999999991</v>
      </c>
      <c r="E46" s="15">
        <f t="shared" si="14"/>
        <v>4.0250000000000004</v>
      </c>
      <c r="F46" s="15">
        <f t="shared" si="15"/>
        <v>54.077380952380949</v>
      </c>
      <c r="G46" s="3">
        <f t="shared" si="16"/>
        <v>1.0975074686208076E-2</v>
      </c>
      <c r="H46" s="3">
        <f t="shared" si="17"/>
        <v>0.14745423472966632</v>
      </c>
      <c r="I46" s="3">
        <f t="shared" si="0"/>
        <v>1.090690652045523E-7</v>
      </c>
      <c r="J46" s="16">
        <f t="shared" si="1"/>
        <v>75.311981405212379</v>
      </c>
      <c r="K46" s="16">
        <f t="shared" si="2"/>
        <v>498.8665648281268</v>
      </c>
      <c r="L46" s="16">
        <f t="shared" si="3"/>
        <v>59.386436276611619</v>
      </c>
      <c r="M46" s="15">
        <f t="shared" si="4"/>
        <v>442.54772313330972</v>
      </c>
      <c r="N46" s="16">
        <f t="shared" si="5"/>
        <v>49.069152874096275</v>
      </c>
      <c r="O46" s="15">
        <f t="shared" si="6"/>
        <v>197.50334031823752</v>
      </c>
      <c r="P46" s="16">
        <f t="shared" si="7"/>
        <v>46.375810601651324</v>
      </c>
      <c r="Q46" s="15">
        <f t="shared" si="8"/>
        <v>2507.8823768809657</v>
      </c>
      <c r="R46" s="15">
        <f t="shared" si="9"/>
        <v>3646.8000051606396</v>
      </c>
      <c r="S46" s="15">
        <v>1731.4135747470918</v>
      </c>
      <c r="T46" s="17">
        <f t="shared" si="10"/>
        <v>7.8724285384542529E-6</v>
      </c>
      <c r="U46" s="3">
        <f t="shared" si="18"/>
        <v>1.1656124049889318E-10</v>
      </c>
      <c r="V46" s="18">
        <f t="shared" si="19"/>
        <v>14.806262124772481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</row>
    <row r="47" spans="1:48" x14ac:dyDescent="0.25">
      <c r="A47" s="15">
        <v>0.71</v>
      </c>
      <c r="B47" s="15">
        <f t="shared" si="11"/>
        <v>3596.1500000000005</v>
      </c>
      <c r="C47" s="15">
        <f t="shared" si="12"/>
        <v>6.5319999999999991</v>
      </c>
      <c r="D47" s="15">
        <f t="shared" si="13"/>
        <v>7.3484999999999987</v>
      </c>
      <c r="E47" s="15">
        <f t="shared" si="14"/>
        <v>4.1687500000000002</v>
      </c>
      <c r="F47" s="15">
        <f t="shared" si="15"/>
        <v>54.077380952380949</v>
      </c>
      <c r="G47" s="3">
        <f t="shared" si="16"/>
        <v>1.1368929538579294E-2</v>
      </c>
      <c r="H47" s="3">
        <f t="shared" si="17"/>
        <v>0.14747872472048673</v>
      </c>
      <c r="I47" s="3">
        <f t="shared" si="0"/>
        <v>1.0908717998037102E-7</v>
      </c>
      <c r="J47" s="16">
        <f t="shared" si="1"/>
        <v>74.359855278808567</v>
      </c>
      <c r="K47" s="16">
        <f t="shared" si="2"/>
        <v>485.71857468117747</v>
      </c>
      <c r="L47" s="16">
        <f t="shared" si="3"/>
        <v>58.59583250690121</v>
      </c>
      <c r="M47" s="15">
        <f t="shared" si="4"/>
        <v>430.59147517696346</v>
      </c>
      <c r="N47" s="16">
        <f t="shared" si="5"/>
        <v>48.478794469663633</v>
      </c>
      <c r="O47" s="15">
        <f t="shared" si="6"/>
        <v>202.09597444541029</v>
      </c>
      <c r="P47" s="16">
        <f t="shared" si="7"/>
        <v>45.818490796620466</v>
      </c>
      <c r="Q47" s="15">
        <f t="shared" si="8"/>
        <v>2477.7439814720055</v>
      </c>
      <c r="R47" s="15">
        <f t="shared" si="9"/>
        <v>3596.1500057755566</v>
      </c>
      <c r="S47" s="15">
        <v>1715.1349327187449</v>
      </c>
      <c r="T47" s="17">
        <f t="shared" si="10"/>
        <v>7.8680907720801802E-6</v>
      </c>
      <c r="U47" s="3">
        <f t="shared" si="18"/>
        <v>8.6971649379649186E-11</v>
      </c>
      <c r="V47" s="18">
        <f t="shared" si="19"/>
        <v>11.053717083217567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</row>
    <row r="48" spans="1:48" x14ac:dyDescent="0.25">
      <c r="A48" s="15">
        <v>0.7</v>
      </c>
      <c r="B48" s="15">
        <f t="shared" si="11"/>
        <v>3545.5000000000005</v>
      </c>
      <c r="C48" s="15">
        <f t="shared" si="12"/>
        <v>6.4399999999999995</v>
      </c>
      <c r="D48" s="15">
        <f t="shared" si="13"/>
        <v>7.2449999999999992</v>
      </c>
      <c r="E48" s="15">
        <f t="shared" si="14"/>
        <v>4.3125</v>
      </c>
      <c r="F48" s="15">
        <f t="shared" si="15"/>
        <v>54.077380952380949</v>
      </c>
      <c r="G48" s="3">
        <f t="shared" si="16"/>
        <v>1.1762915239738674E-2</v>
      </c>
      <c r="H48" s="3">
        <f t="shared" si="17"/>
        <v>0.14750322284751671</v>
      </c>
      <c r="I48" s="3">
        <f t="shared" si="0"/>
        <v>1.091053007743877E-7</v>
      </c>
      <c r="J48" s="16">
        <f t="shared" si="1"/>
        <v>73.404181388242705</v>
      </c>
      <c r="K48" s="16">
        <f t="shared" si="2"/>
        <v>472.72292814028299</v>
      </c>
      <c r="L48" s="16">
        <f t="shared" si="3"/>
        <v>57.803843180788661</v>
      </c>
      <c r="M48" s="15">
        <f t="shared" si="4"/>
        <v>418.78884384481381</v>
      </c>
      <c r="N48" s="16">
        <f t="shared" si="5"/>
        <v>47.886214403889205</v>
      </c>
      <c r="O48" s="15">
        <f t="shared" si="6"/>
        <v>206.50929961677221</v>
      </c>
      <c r="P48" s="16">
        <f t="shared" si="7"/>
        <v>45.258828934272117</v>
      </c>
      <c r="Q48" s="15">
        <f t="shared" si="8"/>
        <v>2447.4789337372749</v>
      </c>
      <c r="R48" s="15">
        <f t="shared" si="9"/>
        <v>3545.5000053391441</v>
      </c>
      <c r="S48" s="15">
        <v>1698.7656693660679</v>
      </c>
      <c r="T48" s="17">
        <f t="shared" si="10"/>
        <v>7.8637515645877105E-6</v>
      </c>
      <c r="U48" s="3">
        <f t="shared" si="18"/>
        <v>6.4359239017276783E-11</v>
      </c>
      <c r="V48" s="18">
        <f t="shared" si="19"/>
        <v>8.1842919996482717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</row>
    <row r="49" spans="1:48" x14ac:dyDescent="0.25">
      <c r="A49" s="15">
        <v>0.69</v>
      </c>
      <c r="B49" s="15">
        <f t="shared" si="11"/>
        <v>3494.8500000000004</v>
      </c>
      <c r="C49" s="15">
        <f t="shared" si="12"/>
        <v>6.347999999999999</v>
      </c>
      <c r="D49" s="15">
        <f t="shared" si="13"/>
        <v>7.141499999999998</v>
      </c>
      <c r="E49" s="15">
        <f t="shared" si="14"/>
        <v>4.4562500000000007</v>
      </c>
      <c r="F49" s="15">
        <f t="shared" si="15"/>
        <v>54.077380952380949</v>
      </c>
      <c r="G49" s="3">
        <f t="shared" si="16"/>
        <v>1.2157031854904092E-2</v>
      </c>
      <c r="H49" s="3">
        <f t="shared" si="17"/>
        <v>0.14752772911481152</v>
      </c>
      <c r="I49" s="3">
        <f t="shared" si="0"/>
        <v>1.0912342758960192E-7</v>
      </c>
      <c r="J49" s="16">
        <f t="shared" si="1"/>
        <v>72.444951473262122</v>
      </c>
      <c r="K49" s="16">
        <f t="shared" si="2"/>
        <v>459.88055195226787</v>
      </c>
      <c r="L49" s="16">
        <f t="shared" si="3"/>
        <v>57.010487438981102</v>
      </c>
      <c r="M49" s="15">
        <f t="shared" si="4"/>
        <v>407.14039604548344</v>
      </c>
      <c r="N49" s="16">
        <f t="shared" si="5"/>
        <v>47.291387131944269</v>
      </c>
      <c r="O49" s="15">
        <f t="shared" si="6"/>
        <v>210.74224390672669</v>
      </c>
      <c r="P49" s="16">
        <f t="shared" si="7"/>
        <v>44.696817224647347</v>
      </c>
      <c r="Q49" s="15">
        <f t="shared" si="8"/>
        <v>2417.0868124161971</v>
      </c>
      <c r="R49" s="15">
        <f t="shared" si="9"/>
        <v>3494.850004320675</v>
      </c>
      <c r="S49" s="15">
        <v>1682.3062040478897</v>
      </c>
      <c r="T49" s="17">
        <f t="shared" si="10"/>
        <v>7.8594109152585581E-6</v>
      </c>
      <c r="U49" s="3">
        <f t="shared" si="18"/>
        <v>4.7223211962018592E-11</v>
      </c>
      <c r="V49" s="18">
        <f t="shared" si="19"/>
        <v>6.0084925538551062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</row>
    <row r="50" spans="1:48" x14ac:dyDescent="0.25">
      <c r="A50" s="15">
        <v>0.68</v>
      </c>
      <c r="B50" s="15">
        <f t="shared" si="11"/>
        <v>3444.2000000000007</v>
      </c>
      <c r="C50" s="15">
        <f t="shared" si="12"/>
        <v>6.2560000000000002</v>
      </c>
      <c r="D50" s="15">
        <f t="shared" si="13"/>
        <v>7.0379999999999994</v>
      </c>
      <c r="E50" s="15">
        <f t="shared" si="14"/>
        <v>4.5999999999999988</v>
      </c>
      <c r="F50" s="15">
        <f t="shared" si="15"/>
        <v>54.077380952380949</v>
      </c>
      <c r="G50" s="3">
        <f t="shared" si="16"/>
        <v>1.2551279449336756E-2</v>
      </c>
      <c r="H50" s="3">
        <f t="shared" si="17"/>
        <v>0.14755224352642912</v>
      </c>
      <c r="I50" s="3">
        <f t="shared" si="0"/>
        <v>1.0914156042901527E-7</v>
      </c>
      <c r="J50" s="16">
        <f t="shared" si="1"/>
        <v>71.482159097814886</v>
      </c>
      <c r="K50" s="16">
        <f t="shared" si="2"/>
        <v>447.19238731592992</v>
      </c>
      <c r="L50" s="16">
        <f t="shared" si="3"/>
        <v>56.215785525635745</v>
      </c>
      <c r="M50" s="15">
        <f t="shared" si="4"/>
        <v>395.64669852942433</v>
      </c>
      <c r="N50" s="16">
        <f t="shared" si="5"/>
        <v>46.694286805473801</v>
      </c>
      <c r="O50" s="15">
        <f t="shared" si="6"/>
        <v>214.79371930517942</v>
      </c>
      <c r="P50" s="16">
        <f t="shared" si="7"/>
        <v>44.132447908990287</v>
      </c>
      <c r="Q50" s="15">
        <f t="shared" si="8"/>
        <v>2386.5671979355757</v>
      </c>
      <c r="R50" s="15">
        <f t="shared" si="9"/>
        <v>3444.2000030861091</v>
      </c>
      <c r="S50" s="15">
        <v>1665.7570596243027</v>
      </c>
      <c r="T50" s="17">
        <f t="shared" si="10"/>
        <v>7.855068823373963E-6</v>
      </c>
      <c r="U50" s="3">
        <f t="shared" si="18"/>
        <v>3.4348451076264508E-11</v>
      </c>
      <c r="V50" s="18">
        <f t="shared" si="19"/>
        <v>4.3727753185376832</v>
      </c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</row>
    <row r="51" spans="1:48" x14ac:dyDescent="0.25">
      <c r="A51" s="15">
        <v>0.67</v>
      </c>
      <c r="B51" s="15">
        <f t="shared" si="11"/>
        <v>3393.5500000000006</v>
      </c>
      <c r="C51" s="15">
        <f t="shared" si="12"/>
        <v>6.1639999999999997</v>
      </c>
      <c r="D51" s="15">
        <f t="shared" si="13"/>
        <v>6.9344999999999999</v>
      </c>
      <c r="E51" s="15">
        <f t="shared" si="14"/>
        <v>4.7437499999999986</v>
      </c>
      <c r="F51" s="15">
        <f t="shared" si="15"/>
        <v>54.077380952380949</v>
      </c>
      <c r="G51" s="3">
        <f t="shared" si="16"/>
        <v>1.2945658088341279E-2</v>
      </c>
      <c r="H51" s="3">
        <f t="shared" si="17"/>
        <v>0.14757676608643019</v>
      </c>
      <c r="I51" s="3">
        <f t="shared" si="0"/>
        <v>1.0915969929563136E-7</v>
      </c>
      <c r="J51" s="16">
        <f t="shared" si="1"/>
        <v>70.515799735721586</v>
      </c>
      <c r="K51" s="16">
        <f t="shared" si="2"/>
        <v>434.65938957098786</v>
      </c>
      <c r="L51" s="16">
        <f t="shared" si="3"/>
        <v>55.419758747097873</v>
      </c>
      <c r="M51" s="15">
        <f t="shared" si="4"/>
        <v>384.30831703175022</v>
      </c>
      <c r="N51" s="16">
        <f t="shared" si="5"/>
        <v>46.094887313243866</v>
      </c>
      <c r="O51" s="15">
        <f t="shared" si="6"/>
        <v>218.66262169220053</v>
      </c>
      <c r="P51" s="16">
        <f t="shared" si="7"/>
        <v>43.565713281915215</v>
      </c>
      <c r="Q51" s="15">
        <f t="shared" si="8"/>
        <v>2355.9196736083318</v>
      </c>
      <c r="R51" s="15">
        <f t="shared" si="9"/>
        <v>3393.5500019032706</v>
      </c>
      <c r="S51" s="15">
        <v>1649.1188627947474</v>
      </c>
      <c r="T51" s="17">
        <f t="shared" si="10"/>
        <v>7.8507252882146859E-6</v>
      </c>
      <c r="U51" s="3">
        <f t="shared" si="18"/>
        <v>2.4760257329844383E-11</v>
      </c>
      <c r="V51" s="18">
        <f t="shared" si="19"/>
        <v>3.1538815104145685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</row>
    <row r="52" spans="1:48" x14ac:dyDescent="0.25">
      <c r="A52" s="15">
        <v>0.66</v>
      </c>
      <c r="B52" s="15">
        <f t="shared" si="11"/>
        <v>3342.9000000000005</v>
      </c>
      <c r="C52" s="15">
        <f t="shared" si="12"/>
        <v>6.0720000000000001</v>
      </c>
      <c r="D52" s="15">
        <f t="shared" si="13"/>
        <v>6.8309999999999995</v>
      </c>
      <c r="E52" s="15">
        <f t="shared" si="14"/>
        <v>4.8874999999999993</v>
      </c>
      <c r="F52" s="15">
        <f t="shared" si="15"/>
        <v>54.077380952380949</v>
      </c>
      <c r="G52" s="3">
        <f t="shared" si="16"/>
        <v>1.3340167837265689E-2</v>
      </c>
      <c r="H52" s="3">
        <f t="shared" si="17"/>
        <v>0.1476012967988781</v>
      </c>
      <c r="I52" s="3">
        <f t="shared" si="0"/>
        <v>1.0917784419245578E-7</v>
      </c>
      <c r="J52" s="16">
        <f t="shared" si="1"/>
        <v>69.545870853180688</v>
      </c>
      <c r="K52" s="16">
        <f t="shared" si="2"/>
        <v>422.28252782051317</v>
      </c>
      <c r="L52" s="16">
        <f t="shared" si="3"/>
        <v>54.622429423296083</v>
      </c>
      <c r="M52" s="15">
        <f t="shared" si="4"/>
        <v>373.12581539053554</v>
      </c>
      <c r="N52" s="16">
        <f t="shared" si="5"/>
        <v>45.493162325829168</v>
      </c>
      <c r="O52" s="15">
        <f t="shared" si="6"/>
        <v>222.34783086749002</v>
      </c>
      <c r="P52" s="16">
        <f t="shared" si="7"/>
        <v>42.996605714280733</v>
      </c>
      <c r="Q52" s="15">
        <f t="shared" si="8"/>
        <v>2325.1438268704787</v>
      </c>
      <c r="R52" s="15">
        <f t="shared" si="9"/>
        <v>3342.9000009490173</v>
      </c>
      <c r="S52" s="15">
        <v>1632.3923437363039</v>
      </c>
      <c r="T52" s="17">
        <f t="shared" si="10"/>
        <v>7.8463803090610063E-6</v>
      </c>
      <c r="U52" s="3">
        <f t="shared" si="18"/>
        <v>1.7684082872818782E-11</v>
      </c>
      <c r="V52" s="18">
        <f t="shared" si="19"/>
        <v>2.2537886485564802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x14ac:dyDescent="0.25">
      <c r="A53" s="15">
        <v>0.65</v>
      </c>
      <c r="B53" s="15">
        <f t="shared" si="11"/>
        <v>3292.2500000000009</v>
      </c>
      <c r="C53" s="15">
        <f t="shared" si="12"/>
        <v>5.9799999999999995</v>
      </c>
      <c r="D53" s="15">
        <f t="shared" si="13"/>
        <v>6.7275</v>
      </c>
      <c r="E53" s="15">
        <f t="shared" si="14"/>
        <v>5.03125</v>
      </c>
      <c r="F53" s="15">
        <f t="shared" si="15"/>
        <v>54.077380952380949</v>
      </c>
      <c r="G53" s="3">
        <f t="shared" si="16"/>
        <v>1.3734808761501462E-2</v>
      </c>
      <c r="H53" s="3">
        <f t="shared" si="17"/>
        <v>0.14762583566783882</v>
      </c>
      <c r="I53" s="3">
        <f t="shared" si="0"/>
        <v>1.0919599512249608E-7</v>
      </c>
      <c r="J53" s="16">
        <f t="shared" si="1"/>
        <v>68.572371987230582</v>
      </c>
      <c r="K53" s="16">
        <f t="shared" si="2"/>
        <v>410.06278448363884</v>
      </c>
      <c r="L53" s="16">
        <f t="shared" si="3"/>
        <v>53.82382083156002</v>
      </c>
      <c r="M53" s="15">
        <f t="shared" si="4"/>
        <v>362.09975464432006</v>
      </c>
      <c r="N53" s="16">
        <f t="shared" si="5"/>
        <v>44.889085344272054</v>
      </c>
      <c r="O53" s="15">
        <f t="shared" si="6"/>
        <v>225.84821063836878</v>
      </c>
      <c r="P53" s="16">
        <f t="shared" si="7"/>
        <v>42.425117676618086</v>
      </c>
      <c r="Q53" s="15">
        <f t="shared" si="8"/>
        <v>2294.239250548067</v>
      </c>
      <c r="R53" s="15">
        <f t="shared" si="9"/>
        <v>3292.2500003143946</v>
      </c>
      <c r="S53" s="15">
        <v>1615.5783349744984</v>
      </c>
      <c r="T53" s="17">
        <f t="shared" si="10"/>
        <v>7.8420338851927293E-6</v>
      </c>
      <c r="U53" s="3">
        <f t="shared" si="18"/>
        <v>1.2510247311070638E-11</v>
      </c>
      <c r="V53" s="18">
        <f t="shared" si="19"/>
        <v>1.5952809557087473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</row>
    <row r="54" spans="1:48" x14ac:dyDescent="0.25">
      <c r="A54" s="15">
        <v>0.64</v>
      </c>
      <c r="B54" s="15">
        <f t="shared" si="11"/>
        <v>3241.6000000000008</v>
      </c>
      <c r="C54" s="15">
        <f t="shared" si="12"/>
        <v>5.8879999999999999</v>
      </c>
      <c r="D54" s="15">
        <f t="shared" si="13"/>
        <v>6.6239999999999997</v>
      </c>
      <c r="E54" s="15">
        <f t="shared" si="14"/>
        <v>5.1749999999999998</v>
      </c>
      <c r="F54" s="15">
        <f t="shared" si="15"/>
        <v>54.077380952380949</v>
      </c>
      <c r="G54" s="3">
        <f t="shared" si="16"/>
        <v>1.4129580926483568E-2</v>
      </c>
      <c r="H54" s="3">
        <f t="shared" si="17"/>
        <v>0.14765038269738121</v>
      </c>
      <c r="I54" s="3">
        <f t="shared" si="0"/>
        <v>1.0921415208876188E-7</v>
      </c>
      <c r="J54" s="16">
        <f t="shared" si="1"/>
        <v>67.595304819725413</v>
      </c>
      <c r="K54" s="16">
        <f t="shared" si="2"/>
        <v>398.00115477854325</v>
      </c>
      <c r="L54" s="16">
        <f t="shared" si="3"/>
        <v>53.023957143071641</v>
      </c>
      <c r="M54" s="15">
        <f t="shared" si="4"/>
        <v>351.23069211570652</v>
      </c>
      <c r="N54" s="16">
        <f t="shared" si="5"/>
        <v>44.282629752880936</v>
      </c>
      <c r="O54" s="15">
        <f t="shared" si="6"/>
        <v>229.16260897115885</v>
      </c>
      <c r="P54" s="16">
        <f t="shared" si="7"/>
        <v>41.851241763212215</v>
      </c>
      <c r="Q54" s="15">
        <f t="shared" si="8"/>
        <v>2263.2055441594225</v>
      </c>
      <c r="R54" s="15">
        <f t="shared" si="9"/>
        <v>3241.6000000248314</v>
      </c>
      <c r="S54" s="15">
        <v>1598.6777694281307</v>
      </c>
      <c r="T54" s="17">
        <f t="shared" si="10"/>
        <v>7.8376860158891789E-6</v>
      </c>
      <c r="U54" s="3">
        <f t="shared" si="18"/>
        <v>8.7634508614337952E-12</v>
      </c>
      <c r="V54" s="18">
        <f t="shared" si="19"/>
        <v>1.1181171130953489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</row>
    <row r="55" spans="1:48" x14ac:dyDescent="0.25">
      <c r="A55" s="15">
        <v>0.63</v>
      </c>
      <c r="B55" s="15">
        <f t="shared" si="11"/>
        <v>3190.9500000000007</v>
      </c>
      <c r="C55" s="15">
        <f t="shared" si="12"/>
        <v>5.7959999999999994</v>
      </c>
      <c r="D55" s="15">
        <f t="shared" si="13"/>
        <v>6.5204999999999993</v>
      </c>
      <c r="E55" s="15">
        <f t="shared" si="14"/>
        <v>5.3187499999999996</v>
      </c>
      <c r="F55" s="15">
        <f t="shared" si="15"/>
        <v>54.077380952380949</v>
      </c>
      <c r="G55" s="3">
        <f t="shared" si="16"/>
        <v>1.4524484397690515E-2</v>
      </c>
      <c r="H55" s="3">
        <f t="shared" si="17"/>
        <v>0.14767493789157668</v>
      </c>
      <c r="I55" s="3">
        <f t="shared" si="0"/>
        <v>1.0923231509426475E-7</v>
      </c>
      <c r="J55" s="16">
        <f t="shared" si="1"/>
        <v>66.61467324543969</v>
      </c>
      <c r="K55" s="16">
        <f t="shared" si="2"/>
        <v>386.0986461305684</v>
      </c>
      <c r="L55" s="16">
        <f t="shared" si="3"/>
        <v>52.222863351466664</v>
      </c>
      <c r="M55" s="15">
        <f t="shared" si="4"/>
        <v>340.51918048323836</v>
      </c>
      <c r="N55" s="16">
        <f t="shared" si="5"/>
        <v>43.673768875699672</v>
      </c>
      <c r="O55" s="15">
        <f t="shared" si="6"/>
        <v>232.28985820762762</v>
      </c>
      <c r="P55" s="16">
        <f t="shared" si="7"/>
        <v>41.274970716362176</v>
      </c>
      <c r="Q55" s="15">
        <f t="shared" si="8"/>
        <v>2232.0423152270855</v>
      </c>
      <c r="R55" s="15">
        <f t="shared" si="9"/>
        <v>3190.95000004852</v>
      </c>
      <c r="S55" s="15">
        <v>1581.6916775556751</v>
      </c>
      <c r="T55" s="17">
        <f t="shared" si="10"/>
        <v>7.8333367004291981E-6</v>
      </c>
      <c r="U55" s="3">
        <f t="shared" si="18"/>
        <v>6.0767784650124797E-12</v>
      </c>
      <c r="V55" s="18">
        <f t="shared" si="19"/>
        <v>0.77575861952666036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</row>
    <row r="56" spans="1:48" x14ac:dyDescent="0.25">
      <c r="A56" s="15">
        <v>0.62</v>
      </c>
      <c r="B56" s="15">
        <f t="shared" si="11"/>
        <v>3140.3000000000006</v>
      </c>
      <c r="C56" s="15">
        <f t="shared" si="12"/>
        <v>5.7039999999999997</v>
      </c>
      <c r="D56" s="15">
        <f t="shared" si="13"/>
        <v>6.4169999999999998</v>
      </c>
      <c r="E56" s="15">
        <f t="shared" si="14"/>
        <v>5.4624999999999995</v>
      </c>
      <c r="F56" s="15">
        <f t="shared" si="15"/>
        <v>54.077380952380949</v>
      </c>
      <c r="G56" s="3">
        <f t="shared" si="16"/>
        <v>1.4919519240644373E-2</v>
      </c>
      <c r="H56" s="3">
        <f t="shared" si="17"/>
        <v>0.14769950125449943</v>
      </c>
      <c r="I56" s="3">
        <f t="shared" si="0"/>
        <v>1.0925048414201829E-7</v>
      </c>
      <c r="J56" s="16">
        <f t="shared" si="1"/>
        <v>65.63048343394351</v>
      </c>
      <c r="K56" s="16">
        <f t="shared" si="2"/>
        <v>374.35627750721375</v>
      </c>
      <c r="L56" s="16">
        <f t="shared" si="3"/>
        <v>51.420565194034047</v>
      </c>
      <c r="M56" s="15">
        <f t="shared" si="4"/>
        <v>329.96576685011649</v>
      </c>
      <c r="N56" s="16">
        <f t="shared" si="5"/>
        <v>43.062476036765773</v>
      </c>
      <c r="O56" s="15">
        <f t="shared" si="6"/>
        <v>235.22877535083302</v>
      </c>
      <c r="P56" s="16">
        <f t="shared" si="7"/>
        <v>40.696297450935141</v>
      </c>
      <c r="Q56" s="15">
        <f t="shared" si="8"/>
        <v>2200.7491806056296</v>
      </c>
      <c r="R56" s="15">
        <f t="shared" si="9"/>
        <v>3140.3000003137931</v>
      </c>
      <c r="S56" s="15">
        <v>1564.6211835517345</v>
      </c>
      <c r="T56" s="17">
        <f t="shared" si="10"/>
        <v>7.8289859380911555E-6</v>
      </c>
      <c r="U56" s="3">
        <f t="shared" si="18"/>
        <v>4.1698130901379446E-12</v>
      </c>
      <c r="V56" s="18">
        <f t="shared" si="19"/>
        <v>0.53261215732297229</v>
      </c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spans="1:48" x14ac:dyDescent="0.25">
      <c r="A57" s="15">
        <v>0.61</v>
      </c>
      <c r="B57" s="15">
        <f t="shared" si="11"/>
        <v>3089.6500000000005</v>
      </c>
      <c r="C57" s="15">
        <f t="shared" si="12"/>
        <v>5.6119999999999992</v>
      </c>
      <c r="D57" s="15">
        <f t="shared" si="13"/>
        <v>6.3134999999999994</v>
      </c>
      <c r="E57" s="15">
        <f t="shared" si="14"/>
        <v>5.6062499999999993</v>
      </c>
      <c r="F57" s="15">
        <f t="shared" si="15"/>
        <v>54.077380952380949</v>
      </c>
      <c r="G57" s="3">
        <f t="shared" si="16"/>
        <v>1.5314685520910806E-2</v>
      </c>
      <c r="H57" s="3">
        <f t="shared" si="17"/>
        <v>0.14772407279022634</v>
      </c>
      <c r="I57" s="3">
        <f t="shared" si="0"/>
        <v>1.0926865923503808E-7</v>
      </c>
      <c r="J57" s="16">
        <f t="shared" si="1"/>
        <v>64.642743884233511</v>
      </c>
      <c r="K57" s="16">
        <f t="shared" si="2"/>
        <v>362.77507867831844</v>
      </c>
      <c r="L57" s="16">
        <f t="shared" si="3"/>
        <v>50.617089065489637</v>
      </c>
      <c r="M57" s="15">
        <f t="shared" si="4"/>
        <v>319.57099181496881</v>
      </c>
      <c r="N57" s="16">
        <f t="shared" si="5"/>
        <v>42.448724623791598</v>
      </c>
      <c r="O57" s="15">
        <f t="shared" si="6"/>
        <v>237.97816242213162</v>
      </c>
      <c r="P57" s="16">
        <f t="shared" si="7"/>
        <v>40.115215078905784</v>
      </c>
      <c r="Q57" s="15">
        <f t="shared" si="8"/>
        <v>2169.3257678086848</v>
      </c>
      <c r="R57" s="15">
        <f t="shared" si="9"/>
        <v>3089.6500007241038</v>
      </c>
      <c r="S57" s="15">
        <v>1547.467500534487</v>
      </c>
      <c r="T57" s="17">
        <f t="shared" si="10"/>
        <v>7.8246337281529318E-6</v>
      </c>
      <c r="U57" s="3">
        <f t="shared" si="18"/>
        <v>2.8304351266774971E-12</v>
      </c>
      <c r="V57" s="18">
        <f t="shared" si="19"/>
        <v>0.36173388110086585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</row>
    <row r="58" spans="1:48" x14ac:dyDescent="0.25">
      <c r="A58" s="15">
        <v>0.6</v>
      </c>
      <c r="B58" s="15">
        <f t="shared" si="11"/>
        <v>3039.0000000000005</v>
      </c>
      <c r="C58" s="15">
        <f t="shared" si="12"/>
        <v>5.52</v>
      </c>
      <c r="D58" s="15">
        <f t="shared" si="13"/>
        <v>6.2099999999999991</v>
      </c>
      <c r="E58" s="15">
        <f t="shared" si="14"/>
        <v>5.75</v>
      </c>
      <c r="F58" s="15">
        <f t="shared" si="15"/>
        <v>54.077380952380949</v>
      </c>
      <c r="G58" s="3">
        <f t="shared" si="16"/>
        <v>1.5709983304099128E-2</v>
      </c>
      <c r="H58" s="3">
        <f t="shared" si="17"/>
        <v>0.14774865250283703</v>
      </c>
      <c r="I58" s="3">
        <f t="shared" si="0"/>
        <v>1.0928684037634175E-7</v>
      </c>
      <c r="J58" s="16">
        <f t="shared" si="1"/>
        <v>63.651465471536497</v>
      </c>
      <c r="K58" s="16">
        <f t="shared" si="2"/>
        <v>351.35608940288142</v>
      </c>
      <c r="L58" s="16">
        <f t="shared" si="3"/>
        <v>49.812461924728481</v>
      </c>
      <c r="M58" s="15">
        <f t="shared" si="4"/>
        <v>309.33538855256381</v>
      </c>
      <c r="N58" s="16">
        <f t="shared" si="5"/>
        <v>41.832488155096321</v>
      </c>
      <c r="O58" s="15">
        <f t="shared" si="6"/>
        <v>240.53680689180385</v>
      </c>
      <c r="P58" s="16">
        <f t="shared" si="7"/>
        <v>39.53171693379695</v>
      </c>
      <c r="Q58" s="15">
        <f t="shared" si="8"/>
        <v>2137.7717163306265</v>
      </c>
      <c r="R58" s="15">
        <f t="shared" si="9"/>
        <v>3039.0000011778757</v>
      </c>
      <c r="S58" s="15">
        <v>1530.2319246771935</v>
      </c>
      <c r="T58" s="17">
        <f t="shared" si="10"/>
        <v>7.8202800698919349E-6</v>
      </c>
      <c r="U58" s="3">
        <f t="shared" si="18"/>
        <v>1.8998701896627527E-12</v>
      </c>
      <c r="V58" s="18">
        <f t="shared" si="19"/>
        <v>0.24294145128858619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</row>
    <row r="59" spans="1:48" x14ac:dyDescent="0.25">
      <c r="A59" s="26"/>
      <c r="B59" s="26"/>
      <c r="C59" s="26"/>
      <c r="D59" s="26"/>
      <c r="E59" s="26"/>
      <c r="F59" s="26"/>
      <c r="G59" s="26"/>
      <c r="H59" s="26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 t="s">
        <v>75</v>
      </c>
      <c r="V59" s="18">
        <f>AVERAGE(V18:V58)</f>
        <v>419.27641065114881</v>
      </c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</row>
    <row r="60" spans="1:48" x14ac:dyDescent="0.25">
      <c r="A60" s="26"/>
      <c r="B60" s="26"/>
      <c r="C60" s="26"/>
      <c r="D60" s="26"/>
      <c r="E60" s="26"/>
      <c r="F60" s="26"/>
      <c r="G60" s="26"/>
      <c r="H60" s="26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</row>
    <row r="61" spans="1:48" x14ac:dyDescent="0.25">
      <c r="A61" s="26"/>
      <c r="B61" s="26"/>
      <c r="C61" s="26"/>
      <c r="D61" s="26"/>
      <c r="E61" s="26"/>
      <c r="F61" s="25"/>
      <c r="G61" s="26"/>
      <c r="H61" s="26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</row>
    <row r="62" spans="1:48" x14ac:dyDescent="0.25">
      <c r="A62" s="26"/>
      <c r="B62" s="26"/>
      <c r="C62" s="25"/>
      <c r="D62" s="26"/>
      <c r="E62" s="26"/>
      <c r="F62" s="26"/>
      <c r="G62" s="26"/>
      <c r="H62" s="25"/>
      <c r="I62" s="25"/>
      <c r="J62" s="26"/>
      <c r="K62" s="25"/>
      <c r="L62" s="25"/>
      <c r="M62" s="26"/>
      <c r="N62" s="25"/>
      <c r="O62" s="25"/>
      <c r="P62" s="26"/>
      <c r="Q62" s="25"/>
      <c r="R62" s="25"/>
      <c r="S62" s="26"/>
      <c r="T62" s="25"/>
      <c r="U62" s="25"/>
      <c r="V62" s="26"/>
      <c r="W62" s="25"/>
      <c r="X62" s="25"/>
      <c r="Y62" s="26"/>
      <c r="Z62" s="25"/>
      <c r="AA62" s="25"/>
      <c r="AB62" s="26"/>
      <c r="AC62" s="25"/>
      <c r="AD62" s="25"/>
      <c r="AE62" s="26"/>
      <c r="AF62" s="25"/>
      <c r="AG62" s="25"/>
      <c r="AH62" s="26"/>
      <c r="AI62" s="25"/>
      <c r="AJ62" s="25"/>
      <c r="AK62" s="26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</row>
    <row r="63" spans="1:48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</row>
    <row r="64" spans="1:48" x14ac:dyDescent="0.25">
      <c r="A64" s="26"/>
      <c r="B64" s="26"/>
      <c r="C64" s="27"/>
      <c r="D64" s="26"/>
      <c r="E64" s="26"/>
      <c r="F64" s="26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</row>
    <row r="65" spans="1:48" x14ac:dyDescent="0.25">
      <c r="A65" s="26"/>
      <c r="B65" s="26"/>
      <c r="C65" s="26"/>
      <c r="D65" s="26"/>
      <c r="E65" s="26"/>
      <c r="F65" s="26"/>
      <c r="G65" s="26"/>
      <c r="H65" s="26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</row>
    <row r="66" spans="1:48" x14ac:dyDescent="0.25">
      <c r="A66" s="26"/>
      <c r="B66" s="26"/>
      <c r="C66" s="26"/>
      <c r="D66" s="26"/>
      <c r="E66" s="26"/>
      <c r="F66" s="26"/>
      <c r="G66" s="26"/>
      <c r="H66" s="26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</row>
    <row r="67" spans="1:48" x14ac:dyDescent="0.25">
      <c r="A67" s="26"/>
      <c r="B67" s="26"/>
      <c r="C67" s="26"/>
      <c r="D67" s="26"/>
      <c r="E67" s="26"/>
      <c r="F67" s="26"/>
      <c r="G67" s="26"/>
      <c r="H67" s="26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</row>
    <row r="68" spans="1:48" x14ac:dyDescent="0.25">
      <c r="A68" s="26"/>
      <c r="B68" s="26"/>
      <c r="C68" s="26"/>
      <c r="D68" s="26"/>
      <c r="E68" s="26"/>
      <c r="F68" s="26"/>
      <c r="G68" s="26"/>
      <c r="H68" s="26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12"/>
    </row>
    <row r="69" spans="1:48" x14ac:dyDescent="0.25">
      <c r="A69" s="26"/>
      <c r="B69" s="26"/>
      <c r="C69" s="26"/>
      <c r="D69" s="26"/>
      <c r="E69" s="26"/>
      <c r="F69" s="26"/>
      <c r="G69" s="26"/>
      <c r="H69" s="26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12"/>
    </row>
    <row r="70" spans="1:48" x14ac:dyDescent="0.25">
      <c r="A70" s="26"/>
      <c r="B70" s="26"/>
      <c r="C70" s="26"/>
      <c r="D70" s="26"/>
      <c r="E70" s="26"/>
      <c r="F70" s="26"/>
      <c r="G70" s="26"/>
      <c r="H70" s="26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12"/>
    </row>
    <row r="71" spans="1:48" x14ac:dyDescent="0.25">
      <c r="A71" s="26"/>
      <c r="B71" s="26"/>
      <c r="C71" s="26"/>
      <c r="D71" s="26"/>
      <c r="E71" s="26"/>
      <c r="F71" s="26"/>
      <c r="G71" s="26"/>
      <c r="H71" s="26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12"/>
    </row>
    <row r="72" spans="1:48" x14ac:dyDescent="0.25">
      <c r="A72" s="26"/>
      <c r="B72" s="26"/>
      <c r="C72" s="26"/>
      <c r="D72" s="26"/>
      <c r="E72" s="26"/>
      <c r="F72" s="26"/>
      <c r="G72" s="26"/>
      <c r="H72" s="26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12"/>
    </row>
    <row r="73" spans="1:48" x14ac:dyDescent="0.25">
      <c r="A73" s="26"/>
      <c r="B73" s="26"/>
      <c r="C73" s="26"/>
      <c r="D73" s="26"/>
      <c r="E73" s="26"/>
      <c r="F73" s="26"/>
      <c r="G73" s="26"/>
      <c r="H73" s="26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12"/>
    </row>
    <row r="74" spans="1:48" x14ac:dyDescent="0.25">
      <c r="A74" s="26"/>
      <c r="B74" s="26"/>
      <c r="C74" s="26"/>
      <c r="D74" s="26"/>
      <c r="E74" s="26"/>
      <c r="F74" s="26"/>
      <c r="G74" s="26"/>
      <c r="H74" s="26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12"/>
    </row>
    <row r="75" spans="1:48" x14ac:dyDescent="0.25">
      <c r="A75" s="26"/>
      <c r="B75" s="26"/>
      <c r="C75" s="26"/>
      <c r="D75" s="26"/>
      <c r="E75" s="26"/>
      <c r="F75" s="26"/>
      <c r="G75" s="26"/>
      <c r="H75" s="26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12"/>
    </row>
    <row r="76" spans="1:48" x14ac:dyDescent="0.25">
      <c r="A76" s="26"/>
      <c r="B76" s="26"/>
      <c r="C76" s="26"/>
      <c r="D76" s="26"/>
      <c r="E76" s="26"/>
      <c r="F76" s="26"/>
      <c r="G76" s="26"/>
      <c r="H76" s="26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12"/>
    </row>
    <row r="77" spans="1:48" x14ac:dyDescent="0.25">
      <c r="A77" s="26"/>
      <c r="B77" s="26"/>
      <c r="C77" s="26"/>
      <c r="D77" s="26"/>
      <c r="E77" s="26"/>
      <c r="F77" s="26"/>
      <c r="G77" s="26"/>
      <c r="H77" s="26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12"/>
    </row>
    <row r="78" spans="1:48" x14ac:dyDescent="0.25">
      <c r="A78" s="26"/>
      <c r="B78" s="26"/>
      <c r="C78" s="26"/>
      <c r="D78" s="26"/>
      <c r="E78" s="26"/>
      <c r="F78" s="26"/>
      <c r="G78" s="26"/>
      <c r="H78" s="26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12"/>
    </row>
    <row r="79" spans="1:48" x14ac:dyDescent="0.25">
      <c r="A79" s="26"/>
      <c r="B79" s="26"/>
      <c r="C79" s="26"/>
      <c r="D79" s="26"/>
      <c r="E79" s="26"/>
      <c r="F79" s="26"/>
      <c r="G79" s="26"/>
      <c r="H79" s="26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12"/>
    </row>
    <row r="80" spans="1:48" x14ac:dyDescent="0.25">
      <c r="A80" s="26"/>
      <c r="B80" s="26"/>
      <c r="C80" s="26"/>
      <c r="D80" s="26"/>
      <c r="E80" s="26"/>
      <c r="F80" s="25"/>
      <c r="G80" s="26"/>
      <c r="H80" s="26"/>
      <c r="I80" s="25"/>
      <c r="J80" s="26"/>
      <c r="K80" s="26"/>
      <c r="L80" s="25"/>
      <c r="M80" s="26"/>
      <c r="N80" s="26"/>
      <c r="O80" s="25"/>
      <c r="P80" s="26"/>
      <c r="Q80" s="26"/>
      <c r="R80" s="25"/>
      <c r="S80" s="26"/>
      <c r="T80" s="26"/>
      <c r="U80" s="25"/>
      <c r="V80" s="26"/>
      <c r="W80" s="26"/>
      <c r="X80" s="25"/>
      <c r="Y80" s="26"/>
      <c r="Z80" s="26"/>
      <c r="AA80" s="25"/>
      <c r="AB80" s="26"/>
      <c r="AC80" s="26"/>
      <c r="AD80" s="25"/>
      <c r="AE80" s="26"/>
      <c r="AF80" s="26"/>
      <c r="AG80" s="25"/>
      <c r="AH80" s="26"/>
      <c r="AI80" s="26"/>
      <c r="AJ80" s="25"/>
      <c r="AK80" s="26"/>
      <c r="AL80" s="12"/>
    </row>
    <row r="81" spans="1:38" x14ac:dyDescent="0.25">
      <c r="A81" s="3"/>
      <c r="B81" s="3"/>
      <c r="C81" s="3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12"/>
    </row>
    <row r="82" spans="1:38" x14ac:dyDescent="0.25">
      <c r="A82" s="3"/>
      <c r="B82" s="48" t="s">
        <v>73</v>
      </c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25"/>
      <c r="S82" s="25"/>
      <c r="T82" s="49" t="s">
        <v>40</v>
      </c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25"/>
      <c r="AK82" s="25"/>
      <c r="AL82" s="12"/>
    </row>
    <row r="83" spans="1:38" x14ac:dyDescent="0.25">
      <c r="A83" s="3"/>
      <c r="B83" s="3">
        <v>10</v>
      </c>
      <c r="C83" s="3">
        <v>12</v>
      </c>
      <c r="D83" s="3">
        <v>14</v>
      </c>
      <c r="E83" s="3">
        <v>16</v>
      </c>
      <c r="F83" s="3">
        <v>18</v>
      </c>
      <c r="G83" s="3">
        <v>20</v>
      </c>
      <c r="H83" s="3">
        <v>22</v>
      </c>
      <c r="I83" s="3">
        <v>24</v>
      </c>
      <c r="J83" s="3">
        <v>26</v>
      </c>
      <c r="K83" s="3">
        <v>28</v>
      </c>
      <c r="L83" s="3">
        <v>30</v>
      </c>
      <c r="M83" s="3">
        <v>32</v>
      </c>
      <c r="N83" s="3">
        <v>34</v>
      </c>
      <c r="O83" s="3">
        <v>36</v>
      </c>
      <c r="P83" s="3">
        <v>38</v>
      </c>
      <c r="Q83" s="3">
        <v>40</v>
      </c>
      <c r="R83" s="25"/>
      <c r="S83" s="3"/>
      <c r="T83" s="3">
        <v>10</v>
      </c>
      <c r="U83" s="3">
        <v>12</v>
      </c>
      <c r="V83" s="3">
        <v>14</v>
      </c>
      <c r="W83" s="3">
        <v>16</v>
      </c>
      <c r="X83" s="3">
        <v>18</v>
      </c>
      <c r="Y83" s="3">
        <v>20</v>
      </c>
      <c r="Z83" s="3">
        <v>22</v>
      </c>
      <c r="AA83" s="3">
        <v>24</v>
      </c>
      <c r="AB83" s="3">
        <v>26</v>
      </c>
      <c r="AC83" s="3">
        <v>28</v>
      </c>
      <c r="AD83" s="3">
        <v>30</v>
      </c>
      <c r="AE83" s="3">
        <v>32</v>
      </c>
      <c r="AF83" s="3">
        <v>34</v>
      </c>
      <c r="AG83" s="3">
        <v>36</v>
      </c>
      <c r="AH83" s="3">
        <v>38</v>
      </c>
      <c r="AI83" s="3">
        <v>40</v>
      </c>
      <c r="AJ83" s="25"/>
      <c r="AK83" s="25"/>
      <c r="AL83" s="12"/>
    </row>
    <row r="84" spans="1:38" x14ac:dyDescent="0.25">
      <c r="A84" s="3"/>
      <c r="B84" s="3">
        <v>0</v>
      </c>
      <c r="C84" s="3">
        <v>1</v>
      </c>
      <c r="D84" s="26">
        <v>2</v>
      </c>
      <c r="E84" s="3">
        <v>3</v>
      </c>
      <c r="F84" s="3">
        <v>4</v>
      </c>
      <c r="G84" s="26">
        <v>5</v>
      </c>
      <c r="H84" s="3">
        <v>6</v>
      </c>
      <c r="I84" s="3">
        <v>7</v>
      </c>
      <c r="J84" s="26">
        <v>8</v>
      </c>
      <c r="K84" s="3">
        <v>9</v>
      </c>
      <c r="L84" s="3">
        <v>10</v>
      </c>
      <c r="M84" s="26">
        <v>11</v>
      </c>
      <c r="N84" s="3">
        <v>12</v>
      </c>
      <c r="O84" s="3">
        <v>13</v>
      </c>
      <c r="P84" s="26">
        <v>14</v>
      </c>
      <c r="Q84" s="3">
        <v>15</v>
      </c>
      <c r="R84" s="25"/>
      <c r="S84" s="3"/>
      <c r="T84" s="3">
        <v>0</v>
      </c>
      <c r="U84" s="3">
        <v>1</v>
      </c>
      <c r="V84" s="26">
        <v>2</v>
      </c>
      <c r="W84" s="3">
        <v>3</v>
      </c>
      <c r="X84" s="3">
        <v>4</v>
      </c>
      <c r="Y84" s="26">
        <v>5</v>
      </c>
      <c r="Z84" s="3">
        <v>6</v>
      </c>
      <c r="AA84" s="3">
        <v>7</v>
      </c>
      <c r="AB84" s="26">
        <v>8</v>
      </c>
      <c r="AC84" s="3">
        <v>9</v>
      </c>
      <c r="AD84" s="3">
        <v>10</v>
      </c>
      <c r="AE84" s="26">
        <v>11</v>
      </c>
      <c r="AF84" s="3">
        <v>12</v>
      </c>
      <c r="AG84" s="3">
        <v>13</v>
      </c>
      <c r="AH84" s="26">
        <v>14</v>
      </c>
      <c r="AI84" s="3">
        <v>15</v>
      </c>
      <c r="AJ84" s="25" t="s">
        <v>41</v>
      </c>
      <c r="AK84" s="25"/>
      <c r="AL84" s="12"/>
    </row>
    <row r="85" spans="1:38" x14ac:dyDescent="0.25">
      <c r="A85" s="15">
        <v>1</v>
      </c>
      <c r="B85" s="4">
        <f>S18</f>
        <v>2151.459138397177</v>
      </c>
      <c r="C85" s="3">
        <f>POWER($C$83^($K$8-1)/$B$83^($K$8-1)*((B85^$K$8)),1/$K$8)</f>
        <v>2209.2154385990461</v>
      </c>
      <c r="D85" s="3">
        <f>POWER($D$83^($K$8-1)/$C$83^($K$8-1)*((C85^$K$8)),1/$K$8)</f>
        <v>2259.2556697483105</v>
      </c>
      <c r="E85" s="3">
        <f>POWER($E$83^($K$8-1)/$D$83^($K$8-1)*((D85^$K$8)),1/$K$8)</f>
        <v>2303.5177397661651</v>
      </c>
      <c r="F85" s="3">
        <f>POWER($F$83^($K$8-1)/$E$83^($K$8-1)*((E85^$K$8)),1/$K$8)</f>
        <v>2343.2788839067753</v>
      </c>
      <c r="G85" s="3">
        <f>POWER($G$83^($K$8-1)/$F$83^($K$8-1)*((F85^$K$8)),1/$K$8)</f>
        <v>2379.4276459605021</v>
      </c>
      <c r="H85" s="3">
        <f>POWER($H$83^($K$8-1)/$G$83^($K$8-1)*((G85^$K$8)),1/$K$8)</f>
        <v>2412.6083413049478</v>
      </c>
      <c r="I85" s="3">
        <f>POWER($I$83^($K$8-1)/$H$83^($K$8-1)*((H85^$K$8)),1/$K$8)</f>
        <v>2443.3038009736515</v>
      </c>
      <c r="J85" s="3">
        <f>POWER($J$83^($K$8-1)/$I$83^($K$8-1)*((I85^$K$8)),1/$K$8)</f>
        <v>2471.8856421418409</v>
      </c>
      <c r="K85" s="3">
        <f>POWER($K$83^($K$8-1)/$J$83^($K$8-1)*((J85^$K$8)),1/$K$8)</f>
        <v>2498.6462926258664</v>
      </c>
      <c r="L85" s="3">
        <f>POWER($L$83^($K$8-1)/$K$83^($K$8-1)*((K85^$K$8)),1/$K$8)</f>
        <v>2523.8202038362647</v>
      </c>
      <c r="M85" s="3">
        <f>POWER($M$83^($K$8-1)/$L$83^($K$8-1)*((L85^$K$8)),1/$K$8)</f>
        <v>2547.5983694691126</v>
      </c>
      <c r="N85" s="3">
        <f>POWER($N$83^($K$8-1)/$M$83^($K$8-1)*((M85^$K$8)),1/$K$8)</f>
        <v>2570.1385429649649</v>
      </c>
      <c r="O85" s="3">
        <f>POWER($O$83^($K$8-1)/$N$83^($K$8-1)*((N85^$K$8)),1/$K$8)</f>
        <v>2591.5726025441004</v>
      </c>
      <c r="P85" s="3">
        <f>POWER($P$83^($K$8-1)/$O$83^($K$8-1)*((O85^$K$8)),1/$K$8)</f>
        <v>2612.0119721955534</v>
      </c>
      <c r="Q85" s="3">
        <f>POWER($Q$83^($K$8-1)/$P$83^($K$8-1)*((P85^$K$8)),1/$K$8)</f>
        <v>2631.5516856987892</v>
      </c>
      <c r="R85" s="25"/>
      <c r="S85" s="15">
        <v>1</v>
      </c>
      <c r="T85" s="3">
        <f>((4.17*10^13*$H18*$G18^0.5*EXP(-67837/B85))/($K$12*6)*$K$10*10^-6)</f>
        <v>0</v>
      </c>
      <c r="U85" s="3">
        <f t="shared" ref="U85:AI100" si="20">((4.17*10^13*$H18*$G18^0.5*EXP(-67837/C85))/($K$12*6)*$K$10*10^-6)</f>
        <v>0</v>
      </c>
      <c r="V85" s="3">
        <f t="shared" si="20"/>
        <v>0</v>
      </c>
      <c r="W85" s="3">
        <f t="shared" si="20"/>
        <v>0</v>
      </c>
      <c r="X85" s="3">
        <f t="shared" si="20"/>
        <v>0</v>
      </c>
      <c r="Y85" s="3">
        <f t="shared" si="20"/>
        <v>0</v>
      </c>
      <c r="Z85" s="3">
        <f t="shared" si="20"/>
        <v>0</v>
      </c>
      <c r="AA85" s="3">
        <f t="shared" si="20"/>
        <v>0</v>
      </c>
      <c r="AB85" s="3">
        <f t="shared" si="20"/>
        <v>0</v>
      </c>
      <c r="AC85" s="3">
        <f t="shared" si="20"/>
        <v>0</v>
      </c>
      <c r="AD85" s="3">
        <f t="shared" si="20"/>
        <v>0</v>
      </c>
      <c r="AE85" s="3">
        <f t="shared" si="20"/>
        <v>0</v>
      </c>
      <c r="AF85" s="3">
        <f t="shared" si="20"/>
        <v>0</v>
      </c>
      <c r="AG85" s="3">
        <f t="shared" si="20"/>
        <v>0</v>
      </c>
      <c r="AH85" s="3">
        <f t="shared" si="20"/>
        <v>0</v>
      </c>
      <c r="AI85" s="3">
        <f t="shared" si="20"/>
        <v>0</v>
      </c>
      <c r="AJ85" s="25">
        <f>SUM(T85:AI85)</f>
        <v>0</v>
      </c>
      <c r="AK85" s="25"/>
      <c r="AL85" s="12"/>
    </row>
    <row r="86" spans="1:38" x14ac:dyDescent="0.25">
      <c r="A86" s="15">
        <v>0.99</v>
      </c>
      <c r="B86" s="4">
        <f>S19</f>
        <v>2137.5542840839817</v>
      </c>
      <c r="C86" s="3">
        <f t="shared" ref="C86:C125" si="21">POWER($C$83^($K$8-1)/$B$83^($K$8-1)*((B86^$K$8)),1/$K$8)</f>
        <v>2194.9373060182588</v>
      </c>
      <c r="D86" s="3">
        <f t="shared" ref="D86:D125" si="22">POWER($D$83^($K$8-1)/$C$83^($K$8-1)*((C86^$K$8)),1/$K$8)</f>
        <v>2244.6541277606179</v>
      </c>
      <c r="E86" s="3">
        <f t="shared" ref="E86:E125" si="23">POWER($E$83^($K$8-1)/$D$83^($K$8-1)*((D86^$K$8)),1/$K$8)</f>
        <v>2288.6301325568702</v>
      </c>
      <c r="F86" s="3">
        <f t="shared" ref="F86:F125" si="24">POWER($F$83^($K$8-1)/$E$83^($K$8-1)*((E86^$K$8)),1/$K$8)</f>
        <v>2328.1343009052225</v>
      </c>
      <c r="G86" s="3">
        <f t="shared" ref="G86:G125" si="25">POWER($G$83^($K$8-1)/$F$83^($K$8-1)*((F86^$K$8)),1/$K$8)</f>
        <v>2364.0494339482984</v>
      </c>
      <c r="H86" s="3">
        <f t="shared" ref="H86:H125" si="26">POWER($H$83^($K$8-1)/$G$83^($K$8-1)*((G86^$K$8)),1/$K$8)</f>
        <v>2397.0156828612289</v>
      </c>
      <c r="I86" s="3">
        <f t="shared" ref="I86:I125" si="27">POWER($I$83^($K$8-1)/$H$83^($K$8-1)*((H86^$K$8)),1/$K$8)</f>
        <v>2427.5127581464471</v>
      </c>
      <c r="J86" s="3">
        <f t="shared" ref="J86:J125" si="28">POWER($J$83^($K$8-1)/$I$83^($K$8-1)*((I86^$K$8)),1/$K$8)</f>
        <v>2455.9098752218761</v>
      </c>
      <c r="K86" s="3">
        <f t="shared" ref="K86:K125" si="29">POWER($K$83^($K$8-1)/$J$83^($K$8-1)*((J86^$K$8)),1/$K$8)</f>
        <v>2482.4975719464392</v>
      </c>
      <c r="L86" s="3">
        <f t="shared" ref="L86:L125" si="30">POWER($L$83^($K$8-1)/$K$83^($K$8-1)*((K86^$K$8)),1/$K$8)</f>
        <v>2507.5087844740583</v>
      </c>
      <c r="M86" s="3">
        <f t="shared" ref="M86:M125" si="31">POWER($M$83^($K$8-1)/$L$83^($K$8-1)*((L86^$K$8)),1/$K$8)</f>
        <v>2531.1332721108624</v>
      </c>
      <c r="N86" s="3">
        <f t="shared" ref="N86:N125" si="32">POWER($N$83^($K$8-1)/$M$83^($K$8-1)*((M86^$K$8)),1/$K$8)</f>
        <v>2553.5277687388343</v>
      </c>
      <c r="O86" s="3">
        <f t="shared" ref="O86:O125" si="33">POWER($O$83^($K$8-1)/$N$83^($K$8-1)*((N86^$K$8)),1/$K$8)</f>
        <v>2574.8233002509155</v>
      </c>
      <c r="P86" s="3">
        <f t="shared" ref="P86:P125" si="34">POWER($P$83^($K$8-1)/$O$83^($K$8-1)*((O86^$K$8)),1/$K$8)</f>
        <v>2595.1305705042487</v>
      </c>
      <c r="Q86" s="3">
        <f t="shared" ref="Q86:Q125" si="35">POWER($Q$83^($K$8-1)/$P$83^($K$8-1)*((P86^$K$8)),1/$K$8)</f>
        <v>2614.543999076137</v>
      </c>
      <c r="R86" s="26"/>
      <c r="S86" s="15">
        <v>0.99</v>
      </c>
      <c r="T86" s="3">
        <f t="shared" ref="T86:AI101" si="36">((4.17*10^13*$H19*$G19^0.5*EXP(-67837/B86))/($K$12*6)*$K$10*10^-6)</f>
        <v>7.3867981672225722E-12</v>
      </c>
      <c r="U86" s="3">
        <f t="shared" si="20"/>
        <v>1.6934867666902994E-11</v>
      </c>
      <c r="V86" s="3">
        <f t="shared" si="20"/>
        <v>3.3579442734338471E-11</v>
      </c>
      <c r="W86" s="3">
        <f t="shared" si="20"/>
        <v>6.0016616078134241E-11</v>
      </c>
      <c r="X86" s="3">
        <f t="shared" si="20"/>
        <v>9.9243133799190194E-11</v>
      </c>
      <c r="Y86" s="3">
        <f t="shared" si="20"/>
        <v>1.5450742677220468E-10</v>
      </c>
      <c r="Z86" s="3">
        <f t="shared" si="20"/>
        <v>2.2926742184080082E-10</v>
      </c>
      <c r="AA86" s="3">
        <f t="shared" si="20"/>
        <v>3.2715443763630408E-10</v>
      </c>
      <c r="AB86" s="3">
        <f t="shared" si="20"/>
        <v>4.5194236080892899E-10</v>
      </c>
      <c r="AC86" s="3">
        <f t="shared" si="20"/>
        <v>6.0752133464161908E-10</v>
      </c>
      <c r="AD86" s="3">
        <f t="shared" si="20"/>
        <v>7.9787527765514935E-10</v>
      </c>
      <c r="AE86" s="3">
        <f t="shared" si="20"/>
        <v>1.0270626455184262E-9</v>
      </c>
      <c r="AF86" s="3">
        <f t="shared" si="20"/>
        <v>1.2991999398096576E-9</v>
      </c>
      <c r="AG86" s="3">
        <f t="shared" si="20"/>
        <v>1.6184475466277854E-9</v>
      </c>
      <c r="AH86" s="3">
        <f t="shared" si="20"/>
        <v>1.9889975557795007E-9</v>
      </c>
      <c r="AI86" s="3">
        <f t="shared" si="20"/>
        <v>2.4150632680563311E-9</v>
      </c>
      <c r="AJ86" s="25">
        <f t="shared" ref="AJ86:AJ125" si="37">SUM(T86:AI86)</f>
        <v>1.1134200073592495E-8</v>
      </c>
      <c r="AK86" s="26"/>
      <c r="AL86" s="12"/>
    </row>
    <row r="87" spans="1:38" x14ac:dyDescent="0.25">
      <c r="A87" s="15">
        <v>0.98</v>
      </c>
      <c r="B87" s="28">
        <f t="shared" ref="B87:B125" si="38">S20</f>
        <v>2123.5771537705923</v>
      </c>
      <c r="C87" s="3">
        <f t="shared" si="21"/>
        <v>2180.5849571752979</v>
      </c>
      <c r="D87" s="3">
        <f t="shared" si="22"/>
        <v>2229.9766884619758</v>
      </c>
      <c r="E87" s="3">
        <f t="shared" si="23"/>
        <v>2273.6651410990708</v>
      </c>
      <c r="F87" s="3">
        <f t="shared" si="24"/>
        <v>2312.9109979214709</v>
      </c>
      <c r="G87" s="3">
        <f t="shared" si="25"/>
        <v>2348.5912875743679</v>
      </c>
      <c r="H87" s="3">
        <f t="shared" si="26"/>
        <v>2381.3419753853277</v>
      </c>
      <c r="I87" s="3">
        <f t="shared" si="27"/>
        <v>2411.6396351054709</v>
      </c>
      <c r="J87" s="3">
        <f t="shared" si="28"/>
        <v>2439.8510679113388</v>
      </c>
      <c r="K87" s="3">
        <f t="shared" si="29"/>
        <v>2466.2649118806244</v>
      </c>
      <c r="L87" s="3">
        <f t="shared" si="30"/>
        <v>2491.1125800344716</v>
      </c>
      <c r="M87" s="3">
        <f t="shared" si="31"/>
        <v>2514.5825908728384</v>
      </c>
      <c r="N87" s="3">
        <f t="shared" si="32"/>
        <v>2536.8306534195813</v>
      </c>
      <c r="O87" s="3">
        <f t="shared" si="33"/>
        <v>2557.9869368099853</v>
      </c>
      <c r="P87" s="3">
        <f t="shared" si="34"/>
        <v>2578.1614210261405</v>
      </c>
      <c r="Q87" s="3">
        <f t="shared" si="35"/>
        <v>2597.4479082506191</v>
      </c>
      <c r="R87" s="3"/>
      <c r="S87" s="15">
        <v>0.98</v>
      </c>
      <c r="T87" s="3">
        <f t="shared" si="36"/>
        <v>8.4793577886176428E-12</v>
      </c>
      <c r="U87" s="3">
        <f t="shared" si="20"/>
        <v>1.9546101745139109E-11</v>
      </c>
      <c r="V87" s="3">
        <f t="shared" si="20"/>
        <v>3.8932166365666607E-11</v>
      </c>
      <c r="W87" s="3">
        <f t="shared" si="20"/>
        <v>6.9850018914283009E-11</v>
      </c>
      <c r="X87" s="3">
        <f t="shared" si="20"/>
        <v>1.1588658523133085E-10</v>
      </c>
      <c r="Y87" s="3">
        <f t="shared" si="20"/>
        <v>1.8094534512483732E-10</v>
      </c>
      <c r="Z87" s="3">
        <f t="shared" si="20"/>
        <v>2.6919593091011113E-10</v>
      </c>
      <c r="AA87" s="3">
        <f t="shared" si="20"/>
        <v>3.850306215963621E-10</v>
      </c>
      <c r="AB87" s="3">
        <f t="shared" si="20"/>
        <v>5.330269179652851E-10</v>
      </c>
      <c r="AC87" s="3">
        <f t="shared" si="20"/>
        <v>7.17915376889307E-10</v>
      </c>
      <c r="AD87" s="3">
        <f t="shared" si="20"/>
        <v>9.4455195275016214E-10</v>
      </c>
      <c r="AE87" s="3">
        <f t="shared" si="20"/>
        <v>1.2178941865148177E-9</v>
      </c>
      <c r="AF87" s="3">
        <f t="shared" si="20"/>
        <v>1.5429806764200191E-9</v>
      </c>
      <c r="AG87" s="3">
        <f t="shared" si="20"/>
        <v>1.9249133494807394E-9</v>
      </c>
      <c r="AH87" s="3">
        <f t="shared" si="20"/>
        <v>2.3688421274378821E-9</v>
      </c>
      <c r="AI87" s="3">
        <f t="shared" si="20"/>
        <v>2.8799516441969788E-9</v>
      </c>
      <c r="AJ87" s="25">
        <f t="shared" si="37"/>
        <v>1.3217942359331541E-8</v>
      </c>
      <c r="AK87" s="3"/>
      <c r="AL87" s="12"/>
    </row>
    <row r="88" spans="1:38" x14ac:dyDescent="0.25">
      <c r="A88" s="15">
        <v>0.97</v>
      </c>
      <c r="B88" s="28">
        <f t="shared" si="38"/>
        <v>2109.526544551295</v>
      </c>
      <c r="C88" s="3">
        <f t="shared" si="21"/>
        <v>2166.1571568722343</v>
      </c>
      <c r="D88" s="3">
        <f t="shared" si="22"/>
        <v>2215.2220886763762</v>
      </c>
      <c r="E88" s="3">
        <f t="shared" si="23"/>
        <v>2258.6214774693321</v>
      </c>
      <c r="F88" s="3">
        <f t="shared" si="24"/>
        <v>2297.6076648011704</v>
      </c>
      <c r="G88" s="3">
        <f t="shared" si="25"/>
        <v>2333.0518764731692</v>
      </c>
      <c r="H88" s="3">
        <f t="shared" si="26"/>
        <v>2365.5858699599889</v>
      </c>
      <c r="I88" s="3">
        <f t="shared" si="27"/>
        <v>2395.6830657712812</v>
      </c>
      <c r="J88" s="3">
        <f t="shared" si="28"/>
        <v>2423.7078381503484</v>
      </c>
      <c r="K88" s="3">
        <f t="shared" si="29"/>
        <v>2449.9469154063395</v>
      </c>
      <c r="L88" s="3">
        <f t="shared" si="30"/>
        <v>2474.630179420396</v>
      </c>
      <c r="M88" s="3">
        <f t="shared" si="31"/>
        <v>2497.9449013632907</v>
      </c>
      <c r="N88" s="3">
        <f t="shared" si="32"/>
        <v>2520.0457600129771</v>
      </c>
      <c r="O88" s="3">
        <f t="shared" si="33"/>
        <v>2541.0620632430564</v>
      </c>
      <c r="P88" s="3">
        <f t="shared" si="34"/>
        <v>2561.1030633550818</v>
      </c>
      <c r="Q88" s="3">
        <f t="shared" si="35"/>
        <v>2580.2619418912095</v>
      </c>
      <c r="R88" s="3"/>
      <c r="S88" s="15">
        <v>0.97</v>
      </c>
      <c r="T88" s="3">
        <f t="shared" si="36"/>
        <v>8.3967616209762546E-12</v>
      </c>
      <c r="U88" s="3">
        <f t="shared" si="20"/>
        <v>1.9463672187319764E-11</v>
      </c>
      <c r="V88" s="3">
        <f t="shared" si="20"/>
        <v>3.8946313575918171E-11</v>
      </c>
      <c r="W88" s="3">
        <f t="shared" si="20"/>
        <v>7.0147976471288835E-11</v>
      </c>
      <c r="X88" s="3">
        <f t="shared" si="20"/>
        <v>1.1677401656449291E-10</v>
      </c>
      <c r="Y88" s="3">
        <f t="shared" si="20"/>
        <v>1.8287291150463553E-10</v>
      </c>
      <c r="Z88" s="3">
        <f t="shared" si="20"/>
        <v>2.727844064011361E-10</v>
      </c>
      <c r="AA88" s="3">
        <f t="shared" si="20"/>
        <v>3.910943554571881E-10</v>
      </c>
      <c r="AB88" s="3">
        <f t="shared" si="20"/>
        <v>5.4259557500893283E-10</v>
      </c>
      <c r="AC88" s="3">
        <f t="shared" si="20"/>
        <v>7.3225396419356985E-10</v>
      </c>
      <c r="AD88" s="3">
        <f t="shared" si="20"/>
        <v>9.6517918672343056E-10</v>
      </c>
      <c r="AE88" s="3">
        <f t="shared" si="20"/>
        <v>1.2465992798460899E-9</v>
      </c>
      <c r="AF88" s="3">
        <f t="shared" si="20"/>
        <v>1.5818386374099423E-9</v>
      </c>
      <c r="AG88" s="3">
        <f t="shared" si="20"/>
        <v>1.9762988913923233E-9</v>
      </c>
      <c r="AH88" s="3">
        <f t="shared" si="20"/>
        <v>2.4354422858128999E-9</v>
      </c>
      <c r="AI88" s="3">
        <f t="shared" si="20"/>
        <v>2.964777197474676E-9</v>
      </c>
      <c r="AJ88" s="25">
        <f t="shared" si="37"/>
        <v>1.3545465431644821E-8</v>
      </c>
      <c r="AK88" s="3"/>
      <c r="AL88" s="12"/>
    </row>
    <row r="89" spans="1:38" x14ac:dyDescent="0.25">
      <c r="A89" s="15">
        <v>0.96</v>
      </c>
      <c r="B89" s="28">
        <f t="shared" si="38"/>
        <v>2095.401266031814</v>
      </c>
      <c r="C89" s="3">
        <f t="shared" si="21"/>
        <v>2151.652682758448</v>
      </c>
      <c r="D89" s="3">
        <f t="shared" si="22"/>
        <v>2200.3890783661327</v>
      </c>
      <c r="E89" s="3">
        <f t="shared" si="23"/>
        <v>2243.4978671399235</v>
      </c>
      <c r="F89" s="3">
        <f t="shared" si="24"/>
        <v>2282.2230050168987</v>
      </c>
      <c r="G89" s="3">
        <f t="shared" si="25"/>
        <v>2317.4298841163045</v>
      </c>
      <c r="H89" s="3">
        <f t="shared" si="26"/>
        <v>2349.7460316980614</v>
      </c>
      <c r="I89" s="3">
        <f t="shared" si="27"/>
        <v>2379.6416982730502</v>
      </c>
      <c r="J89" s="3">
        <f t="shared" si="28"/>
        <v>2407.478818253845</v>
      </c>
      <c r="K89" s="3">
        <f t="shared" si="29"/>
        <v>2433.5422000319613</v>
      </c>
      <c r="L89" s="3">
        <f t="shared" si="30"/>
        <v>2458.0601862115818</v>
      </c>
      <c r="M89" s="3">
        <f t="shared" si="31"/>
        <v>2481.2187940055942</v>
      </c>
      <c r="N89" s="3">
        <f t="shared" si="32"/>
        <v>2503.1716664710093</v>
      </c>
      <c r="O89" s="3">
        <f t="shared" si="33"/>
        <v>2524.0472456427251</v>
      </c>
      <c r="P89" s="3">
        <f t="shared" si="34"/>
        <v>2543.9540522746438</v>
      </c>
      <c r="Q89" s="3">
        <f t="shared" si="35"/>
        <v>2562.9846439702319</v>
      </c>
      <c r="R89" s="3"/>
      <c r="S89" s="15">
        <v>0.96</v>
      </c>
      <c r="T89" s="3">
        <f t="shared" si="36"/>
        <v>7.8080799982303246E-12</v>
      </c>
      <c r="U89" s="3">
        <f t="shared" si="20"/>
        <v>1.8201973146427833E-11</v>
      </c>
      <c r="V89" s="3">
        <f t="shared" si="20"/>
        <v>3.6592386902510523E-11</v>
      </c>
      <c r="W89" s="3">
        <f t="shared" si="20"/>
        <v>6.6170163354385487E-11</v>
      </c>
      <c r="X89" s="3">
        <f t="shared" si="20"/>
        <v>1.1053130287296547E-10</v>
      </c>
      <c r="Y89" s="3">
        <f t="shared" si="20"/>
        <v>1.7362075273769243E-10</v>
      </c>
      <c r="Z89" s="3">
        <f t="shared" si="20"/>
        <v>2.5968240298845488E-10</v>
      </c>
      <c r="AA89" s="3">
        <f t="shared" si="20"/>
        <v>3.7321513941252717E-10</v>
      </c>
      <c r="AB89" s="3">
        <f t="shared" si="20"/>
        <v>5.1893444531130088E-10</v>
      </c>
      <c r="AC89" s="3">
        <f t="shared" si="20"/>
        <v>7.0173893607611411E-10</v>
      </c>
      <c r="AD89" s="3">
        <f t="shared" si="20"/>
        <v>9.266812128423434E-10</v>
      </c>
      <c r="AE89" s="3">
        <f t="shared" si="20"/>
        <v>1.1989424689667323E-9</v>
      </c>
      <c r="AF89" s="3">
        <f t="shared" si="20"/>
        <v>1.5238103458352766E-9</v>
      </c>
      <c r="AG89" s="3">
        <f t="shared" si="20"/>
        <v>1.9066595988729151E-9</v>
      </c>
      <c r="AH89" s="3">
        <f t="shared" si="20"/>
        <v>2.3529351946729114E-9</v>
      </c>
      <c r="AI89" s="3">
        <f t="shared" si="20"/>
        <v>2.8681375137059994E-9</v>
      </c>
      <c r="AJ89" s="25">
        <f t="shared" si="37"/>
        <v>1.3043661917696787E-8</v>
      </c>
      <c r="AK89" s="3"/>
      <c r="AL89" s="12"/>
    </row>
    <row r="90" spans="1:38" x14ac:dyDescent="0.25">
      <c r="A90" s="15">
        <v>0.95</v>
      </c>
      <c r="B90" s="28">
        <f t="shared" si="38"/>
        <v>2081.2001428340955</v>
      </c>
      <c r="C90" s="3">
        <f t="shared" si="21"/>
        <v>2137.0703279026566</v>
      </c>
      <c r="D90" s="3">
        <f t="shared" si="22"/>
        <v>2185.4764232621465</v>
      </c>
      <c r="E90" s="3">
        <f t="shared" si="23"/>
        <v>2228.2930516606407</v>
      </c>
      <c r="F90" s="3">
        <f t="shared" si="24"/>
        <v>2266.7557383962735</v>
      </c>
      <c r="G90" s="3">
        <f t="shared" si="25"/>
        <v>2301.7240105827209</v>
      </c>
      <c r="H90" s="3">
        <f t="shared" si="26"/>
        <v>2333.8211425513236</v>
      </c>
      <c r="I90" s="3">
        <f t="shared" si="27"/>
        <v>2363.5141977931057</v>
      </c>
      <c r="J90" s="3">
        <f t="shared" si="28"/>
        <v>2391.1626577894285</v>
      </c>
      <c r="K90" s="3">
        <f t="shared" si="29"/>
        <v>2417.0494007052989</v>
      </c>
      <c r="L90" s="3">
        <f t="shared" si="30"/>
        <v>2441.4012216029082</v>
      </c>
      <c r="M90" s="3">
        <f t="shared" si="31"/>
        <v>2464.4028770042205</v>
      </c>
      <c r="N90" s="3">
        <f t="shared" si="32"/>
        <v>2486.206968684075</v>
      </c>
      <c r="O90" s="3">
        <f t="shared" si="33"/>
        <v>2506.9410681896061</v>
      </c>
      <c r="P90" s="3">
        <f t="shared" si="34"/>
        <v>2526.7129607990719</v>
      </c>
      <c r="Q90" s="3">
        <f t="shared" si="35"/>
        <v>2545.6145768270471</v>
      </c>
      <c r="R90" s="3"/>
      <c r="S90" s="15">
        <v>0.95</v>
      </c>
      <c r="T90" s="3">
        <f t="shared" si="36"/>
        <v>7.0011372370589627E-12</v>
      </c>
      <c r="U90" s="3">
        <f t="shared" si="20"/>
        <v>1.6415380657042322E-11</v>
      </c>
      <c r="V90" s="3">
        <f t="shared" si="20"/>
        <v>3.3158327306865863E-11</v>
      </c>
      <c r="W90" s="3">
        <f t="shared" si="20"/>
        <v>6.020320058378637E-11</v>
      </c>
      <c r="X90" s="3">
        <f t="shared" si="20"/>
        <v>1.0091671423747562E-10</v>
      </c>
      <c r="Y90" s="3">
        <f t="shared" si="20"/>
        <v>1.5900751571015526E-10</v>
      </c>
      <c r="Z90" s="3">
        <f t="shared" si="20"/>
        <v>2.3847978426514589E-10</v>
      </c>
      <c r="AA90" s="3">
        <f t="shared" si="20"/>
        <v>3.4359206130431299E-10</v>
      </c>
      <c r="AB90" s="3">
        <f t="shared" si="20"/>
        <v>4.7882098651569748E-10</v>
      </c>
      <c r="AC90" s="3">
        <f t="shared" si="20"/>
        <v>6.4882946587030352E-10</v>
      </c>
      <c r="AD90" s="3">
        <f t="shared" si="20"/>
        <v>8.5843876756204695E-10</v>
      </c>
      <c r="AE90" s="3">
        <f t="shared" si="20"/>
        <v>1.1126040644755275E-9</v>
      </c>
      <c r="AF90" s="3">
        <f t="shared" si="20"/>
        <v>1.4163929853775454E-9</v>
      </c>
      <c r="AG90" s="3">
        <f t="shared" si="20"/>
        <v>1.7749667867645061E-9</v>
      </c>
      <c r="AH90" s="3">
        <f t="shared" si="20"/>
        <v>2.1935638061599106E-9</v>
      </c>
      <c r="AI90" s="3">
        <f t="shared" si="20"/>
        <v>2.6774849026149339E-9</v>
      </c>
      <c r="AJ90" s="25">
        <f t="shared" si="37"/>
        <v>1.2119875886642314E-8</v>
      </c>
      <c r="AK90" s="3"/>
      <c r="AL90" s="12"/>
    </row>
    <row r="91" spans="1:38" x14ac:dyDescent="0.25">
      <c r="A91" s="15">
        <v>0.94</v>
      </c>
      <c r="B91" s="28">
        <f t="shared" si="38"/>
        <v>2066.9220172351743</v>
      </c>
      <c r="C91" s="3">
        <f t="shared" si="21"/>
        <v>2122.4089035026113</v>
      </c>
      <c r="D91" s="3">
        <f t="shared" si="22"/>
        <v>2170.4829076349929</v>
      </c>
      <c r="E91" s="3">
        <f t="shared" si="23"/>
        <v>2213.0057914841677</v>
      </c>
      <c r="F91" s="3">
        <f t="shared" si="24"/>
        <v>2251.2046039960869</v>
      </c>
      <c r="G91" s="3">
        <f t="shared" si="25"/>
        <v>2285.932975477177</v>
      </c>
      <c r="H91" s="3">
        <f t="shared" si="26"/>
        <v>2317.8099042696504</v>
      </c>
      <c r="I91" s="3">
        <f t="shared" si="27"/>
        <v>2347.2992495637786</v>
      </c>
      <c r="J91" s="3">
        <f t="shared" si="28"/>
        <v>2374.7580266092291</v>
      </c>
      <c r="K91" s="3">
        <f t="shared" si="29"/>
        <v>2400.467172878291</v>
      </c>
      <c r="L91" s="3">
        <f t="shared" si="30"/>
        <v>2424.6519274999655</v>
      </c>
      <c r="M91" s="3">
        <f t="shared" si="31"/>
        <v>2447.4957794694774</v>
      </c>
      <c r="N91" s="3">
        <f t="shared" si="32"/>
        <v>2469.1502836333748</v>
      </c>
      <c r="O91" s="3">
        <f t="shared" si="33"/>
        <v>2489.7421363310054</v>
      </c>
      <c r="P91" s="3">
        <f t="shared" si="34"/>
        <v>2509.3783833770312</v>
      </c>
      <c r="Q91" s="3">
        <f t="shared" si="35"/>
        <v>2528.1503243958059</v>
      </c>
      <c r="R91" s="3"/>
      <c r="S91" s="15">
        <v>0.94</v>
      </c>
      <c r="T91" s="3">
        <f t="shared" si="36"/>
        <v>6.1246220595183986E-12</v>
      </c>
      <c r="U91" s="3">
        <f t="shared" si="20"/>
        <v>1.4445020407561014E-11</v>
      </c>
      <c r="V91" s="3">
        <f t="shared" si="20"/>
        <v>2.9320345978184321E-11</v>
      </c>
      <c r="W91" s="3">
        <f t="shared" si="20"/>
        <v>5.3454638087757823E-11</v>
      </c>
      <c r="X91" s="3">
        <f t="shared" si="20"/>
        <v>8.9924630394790231E-11</v>
      </c>
      <c r="Y91" s="3">
        <f t="shared" si="20"/>
        <v>1.4213374907815116E-10</v>
      </c>
      <c r="Z91" s="3">
        <f t="shared" si="20"/>
        <v>2.1377019683058427E-10</v>
      </c>
      <c r="AA91" s="3">
        <f t="shared" si="20"/>
        <v>3.0876939378217104E-10</v>
      </c>
      <c r="AB91" s="3">
        <f t="shared" si="20"/>
        <v>4.312806166432607E-10</v>
      </c>
      <c r="AC91" s="3">
        <f t="shared" si="20"/>
        <v>5.8563749997649058E-10</v>
      </c>
      <c r="AD91" s="3">
        <f t="shared" si="20"/>
        <v>7.7633200673204298E-10</v>
      </c>
      <c r="AE91" s="3">
        <f t="shared" si="20"/>
        <v>1.0079914753136779E-9</v>
      </c>
      <c r="AF91" s="3">
        <f t="shared" si="20"/>
        <v>1.2853583760563668E-9</v>
      </c>
      <c r="AG91" s="3">
        <f t="shared" si="20"/>
        <v>1.6132724454546805E-9</v>
      </c>
      <c r="AH91" s="3">
        <f t="shared" si="20"/>
        <v>1.99665490407924E-9</v>
      </c>
      <c r="AI91" s="3">
        <f t="shared" si="20"/>
        <v>2.4404945001976038E-9</v>
      </c>
      <c r="AJ91" s="25">
        <f t="shared" si="37"/>
        <v>1.0994964421072081E-8</v>
      </c>
      <c r="AK91" s="3"/>
      <c r="AL91" s="12"/>
    </row>
    <row r="92" spans="1:38" x14ac:dyDescent="0.25">
      <c r="A92" s="15">
        <v>0.93</v>
      </c>
      <c r="B92" s="28">
        <f t="shared" si="38"/>
        <v>2052.5657519422193</v>
      </c>
      <c r="C92" s="3">
        <f t="shared" si="21"/>
        <v>2107.6672417346595</v>
      </c>
      <c r="D92" s="3">
        <f t="shared" si="22"/>
        <v>2155.4073372090129</v>
      </c>
      <c r="E92" s="3">
        <f t="shared" si="23"/>
        <v>2197.6348689372726</v>
      </c>
      <c r="F92" s="3">
        <f t="shared" si="24"/>
        <v>2235.568363124783</v>
      </c>
      <c r="G92" s="3">
        <f t="shared" si="25"/>
        <v>2270.0555209993522</v>
      </c>
      <c r="H92" s="3">
        <f t="shared" si="26"/>
        <v>2301.7110415129191</v>
      </c>
      <c r="I92" s="3">
        <f t="shared" si="27"/>
        <v>2330.9955620188712</v>
      </c>
      <c r="J92" s="3">
        <f t="shared" si="28"/>
        <v>2358.2636180382751</v>
      </c>
      <c r="K92" s="3">
        <f t="shared" si="29"/>
        <v>2383.7941957299008</v>
      </c>
      <c r="L92" s="3">
        <f t="shared" si="30"/>
        <v>2407.810969774418</v>
      </c>
      <c r="M92" s="3">
        <f t="shared" si="31"/>
        <v>2430.4961547035423</v>
      </c>
      <c r="N92" s="3">
        <f t="shared" si="32"/>
        <v>2452.000252706021</v>
      </c>
      <c r="O92" s="3">
        <f t="shared" si="33"/>
        <v>2472.4490801236766</v>
      </c>
      <c r="P92" s="3">
        <f t="shared" si="34"/>
        <v>2491.9489392607247</v>
      </c>
      <c r="Q92" s="3">
        <f t="shared" si="35"/>
        <v>2510.5904955997285</v>
      </c>
      <c r="R92" s="3"/>
      <c r="S92" s="15">
        <v>0.93</v>
      </c>
      <c r="T92" s="3">
        <f t="shared" si="36"/>
        <v>5.2597605032855191E-12</v>
      </c>
      <c r="U92" s="3">
        <f t="shared" si="20"/>
        <v>1.2479902255135307E-11</v>
      </c>
      <c r="V92" s="3">
        <f t="shared" si="20"/>
        <v>2.5457310494086712E-11</v>
      </c>
      <c r="W92" s="3">
        <f t="shared" si="20"/>
        <v>4.6607204042429269E-11</v>
      </c>
      <c r="X92" s="3">
        <f t="shared" si="20"/>
        <v>7.8691221034492335E-11</v>
      </c>
      <c r="Y92" s="3">
        <f t="shared" si="20"/>
        <v>1.2477725618804692E-10</v>
      </c>
      <c r="Z92" s="3">
        <f t="shared" si="20"/>
        <v>1.8820238233947216E-10</v>
      </c>
      <c r="AA92" s="3">
        <f t="shared" si="20"/>
        <v>2.7253928006816306E-10</v>
      </c>
      <c r="AB92" s="3">
        <f t="shared" si="20"/>
        <v>3.8156616049918263E-10</v>
      </c>
      <c r="AC92" s="3">
        <f t="shared" si="20"/>
        <v>5.1923996950051612E-10</v>
      </c>
      <c r="AD92" s="3">
        <f t="shared" si="20"/>
        <v>6.8967258405263386E-10</v>
      </c>
      <c r="AE92" s="3">
        <f t="shared" si="20"/>
        <v>8.9710969308757404E-10</v>
      </c>
      <c r="AF92" s="3">
        <f t="shared" si="20"/>
        <v>1.1459120649691983E-9</v>
      </c>
      <c r="AG92" s="3">
        <f t="shared" si="20"/>
        <v>1.4405389263163396E-9</v>
      </c>
      <c r="AH92" s="3">
        <f t="shared" si="20"/>
        <v>1.7855332039895859E-9</v>
      </c>
      <c r="AI92" s="3">
        <f t="shared" si="20"/>
        <v>2.1855084096958899E-9</v>
      </c>
      <c r="AJ92" s="25">
        <f t="shared" si="37"/>
        <v>9.7990953290360309E-9</v>
      </c>
      <c r="AK92" s="3"/>
      <c r="AL92" s="12"/>
    </row>
    <row r="93" spans="1:38" x14ac:dyDescent="0.25">
      <c r="A93" s="15">
        <v>0.92</v>
      </c>
      <c r="B93" s="28">
        <f t="shared" si="38"/>
        <v>2038.1302330052245</v>
      </c>
      <c r="C93" s="3">
        <f t="shared" si="21"/>
        <v>2092.8441987446099</v>
      </c>
      <c r="D93" s="3">
        <f t="shared" si="22"/>
        <v>2140.2485422209493</v>
      </c>
      <c r="E93" s="3">
        <f t="shared" si="23"/>
        <v>2182.1790913393447</v>
      </c>
      <c r="F93" s="3">
        <f t="shared" si="24"/>
        <v>2219.8458025148261</v>
      </c>
      <c r="G93" s="3">
        <f t="shared" si="25"/>
        <v>2254.0904151651512</v>
      </c>
      <c r="H93" s="3">
        <f t="shared" si="26"/>
        <v>2285.5233051172359</v>
      </c>
      <c r="I93" s="3">
        <f t="shared" si="27"/>
        <v>2314.6018701014586</v>
      </c>
      <c r="J93" s="3">
        <f t="shared" si="28"/>
        <v>2341.6781522209662</v>
      </c>
      <c r="K93" s="3">
        <f t="shared" si="29"/>
        <v>2367.0291755487979</v>
      </c>
      <c r="L93" s="3">
        <f t="shared" si="30"/>
        <v>2390.8770416807688</v>
      </c>
      <c r="M93" s="3">
        <f t="shared" si="31"/>
        <v>2413.4026836494181</v>
      </c>
      <c r="N93" s="3">
        <f t="shared" si="32"/>
        <v>2434.7555451745056</v>
      </c>
      <c r="O93" s="3">
        <f t="shared" si="33"/>
        <v>2455.0605577423098</v>
      </c>
      <c r="P93" s="3">
        <f t="shared" si="34"/>
        <v>2474.4232760420541</v>
      </c>
      <c r="Q93" s="3">
        <f t="shared" si="35"/>
        <v>2492.9337279137385</v>
      </c>
      <c r="R93" s="3"/>
      <c r="S93" s="15">
        <v>0.92</v>
      </c>
      <c r="T93" s="3">
        <f t="shared" si="36"/>
        <v>4.4504995619545812E-12</v>
      </c>
      <c r="U93" s="3">
        <f t="shared" si="20"/>
        <v>1.062457914878609E-11</v>
      </c>
      <c r="V93" s="3">
        <f t="shared" si="20"/>
        <v>2.1782408249629941E-11</v>
      </c>
      <c r="W93" s="3">
        <f t="shared" si="20"/>
        <v>4.0050379477051376E-11</v>
      </c>
      <c r="X93" s="3">
        <f t="shared" si="20"/>
        <v>6.7872055164017518E-11</v>
      </c>
      <c r="Y93" s="3">
        <f t="shared" si="20"/>
        <v>1.0797374718027119E-10</v>
      </c>
      <c r="Z93" s="3">
        <f t="shared" si="20"/>
        <v>1.633322904908579E-10</v>
      </c>
      <c r="AA93" s="3">
        <f t="shared" si="20"/>
        <v>2.3714554523425068E-10</v>
      </c>
      <c r="AB93" s="3">
        <f t="shared" si="20"/>
        <v>3.3280572876466269E-10</v>
      </c>
      <c r="AC93" s="3">
        <f t="shared" si="20"/>
        <v>4.5387547213001585E-10</v>
      </c>
      <c r="AD93" s="3">
        <f t="shared" si="20"/>
        <v>6.0406640353357594E-10</v>
      </c>
      <c r="AE93" s="3">
        <f t="shared" si="20"/>
        <v>7.872200283229999E-10</v>
      </c>
      <c r="AF93" s="3">
        <f t="shared" si="20"/>
        <v>1.0072906719138278E-9</v>
      </c>
      <c r="AG93" s="3">
        <f t="shared" si="20"/>
        <v>1.2683302634859668E-9</v>
      </c>
      <c r="AH93" s="3">
        <f t="shared" si="20"/>
        <v>1.5744747561651668E-9</v>
      </c>
      <c r="AI93" s="3">
        <f t="shared" si="20"/>
        <v>1.9299319994226548E-9</v>
      </c>
      <c r="AJ93" s="25">
        <f t="shared" si="37"/>
        <v>8.6112268282456897E-9</v>
      </c>
      <c r="AK93" s="3"/>
      <c r="AL93" s="12"/>
    </row>
    <row r="94" spans="1:38" x14ac:dyDescent="0.25">
      <c r="A94" s="15">
        <v>0.91</v>
      </c>
      <c r="B94" s="28">
        <f t="shared" si="38"/>
        <v>2023.6143728675329</v>
      </c>
      <c r="C94" s="3">
        <f t="shared" si="21"/>
        <v>2077.9386577801542</v>
      </c>
      <c r="D94" s="3">
        <f t="shared" si="22"/>
        <v>2125.0053806232886</v>
      </c>
      <c r="E94" s="3">
        <f t="shared" si="23"/>
        <v>2166.6372942685221</v>
      </c>
      <c r="F94" s="3">
        <f t="shared" si="24"/>
        <v>2204.0357376452066</v>
      </c>
      <c r="G94" s="3">
        <f t="shared" si="25"/>
        <v>2238.0364551804637</v>
      </c>
      <c r="H94" s="3">
        <f t="shared" si="26"/>
        <v>2269.2454755157405</v>
      </c>
      <c r="I94" s="3">
        <f t="shared" si="27"/>
        <v>2298.1169387282116</v>
      </c>
      <c r="J94" s="3">
        <f t="shared" si="28"/>
        <v>2325.0003796259316</v>
      </c>
      <c r="K94" s="3">
        <f t="shared" si="29"/>
        <v>2350.1708492761722</v>
      </c>
      <c r="L94" s="3">
        <f t="shared" si="30"/>
        <v>2373.8488674348664</v>
      </c>
      <c r="M94" s="3">
        <f t="shared" si="31"/>
        <v>2396.2140785031552</v>
      </c>
      <c r="N94" s="3">
        <f t="shared" si="32"/>
        <v>2417.4148618408858</v>
      </c>
      <c r="O94" s="3">
        <f t="shared" si="33"/>
        <v>2437.5752591541</v>
      </c>
      <c r="P94" s="3">
        <f t="shared" si="34"/>
        <v>2456.8000733561707</v>
      </c>
      <c r="Q94" s="3">
        <f t="shared" si="35"/>
        <v>2475.1786910957157</v>
      </c>
      <c r="R94" s="3"/>
      <c r="S94" s="15">
        <v>0.91</v>
      </c>
      <c r="T94" s="3">
        <f t="shared" si="36"/>
        <v>3.7188060599580099E-12</v>
      </c>
      <c r="U94" s="3">
        <f t="shared" si="20"/>
        <v>8.9334104873193465E-12</v>
      </c>
      <c r="V94" s="3">
        <f t="shared" si="20"/>
        <v>1.840975546790564E-11</v>
      </c>
      <c r="W94" s="3">
        <f t="shared" si="20"/>
        <v>3.399742995713653E-11</v>
      </c>
      <c r="X94" s="3">
        <f t="shared" si="20"/>
        <v>5.7832734563424753E-11</v>
      </c>
      <c r="Y94" s="3">
        <f t="shared" si="20"/>
        <v>9.2309674751461696E-11</v>
      </c>
      <c r="Z94" s="3">
        <f t="shared" si="20"/>
        <v>1.400523873513534E-10</v>
      </c>
      <c r="AA94" s="3">
        <f t="shared" si="20"/>
        <v>2.0388960720459575E-10</v>
      </c>
      <c r="AB94" s="3">
        <f t="shared" si="20"/>
        <v>2.8683136417196301E-10</v>
      </c>
      <c r="AC94" s="3">
        <f t="shared" si="20"/>
        <v>3.9204789172999005E-10</v>
      </c>
      <c r="AD94" s="3">
        <f t="shared" si="20"/>
        <v>5.2285062765485872E-10</v>
      </c>
      <c r="AE94" s="3">
        <f t="shared" si="20"/>
        <v>6.8267514375459733E-10</v>
      </c>
      <c r="AF94" s="3">
        <f t="shared" si="20"/>
        <v>8.7506582827833036E-10</v>
      </c>
      <c r="AG94" s="3">
        <f t="shared" si="20"/>
        <v>1.1036621469600978E-9</v>
      </c>
      <c r="AH94" s="3">
        <f t="shared" si="20"/>
        <v>1.3721863187109457E-9</v>
      </c>
      <c r="AI94" s="3">
        <f t="shared" si="20"/>
        <v>1.6844322554049613E-9</v>
      </c>
      <c r="AJ94" s="25">
        <f t="shared" si="37"/>
        <v>7.4788953825089004E-9</v>
      </c>
      <c r="AK94" s="3"/>
      <c r="AL94" s="12"/>
    </row>
    <row r="95" spans="1:38" x14ac:dyDescent="0.25">
      <c r="A95" s="15">
        <v>0.9</v>
      </c>
      <c r="B95" s="28">
        <f t="shared" si="38"/>
        <v>2009.0171135531673</v>
      </c>
      <c r="C95" s="3">
        <f t="shared" si="21"/>
        <v>2062.9495324637628</v>
      </c>
      <c r="D95" s="3">
        <f t="shared" si="22"/>
        <v>2109.6767414313117</v>
      </c>
      <c r="E95" s="3">
        <f t="shared" si="23"/>
        <v>2151.0083449742961</v>
      </c>
      <c r="F95" s="3">
        <f t="shared" si="24"/>
        <v>2188.1370162129456</v>
      </c>
      <c r="G95" s="3">
        <f t="shared" si="25"/>
        <v>2221.8924709662283</v>
      </c>
      <c r="H95" s="3">
        <f t="shared" si="26"/>
        <v>2252.8763663128266</v>
      </c>
      <c r="I95" s="3">
        <f t="shared" si="27"/>
        <v>2281.539566409087</v>
      </c>
      <c r="J95" s="3">
        <f t="shared" si="28"/>
        <v>2308.2290847080631</v>
      </c>
      <c r="K95" s="3">
        <f t="shared" si="29"/>
        <v>2333.2179882074188</v>
      </c>
      <c r="L95" s="3">
        <f t="shared" si="30"/>
        <v>2356.7252059528764</v>
      </c>
      <c r="M95" s="3">
        <f t="shared" si="31"/>
        <v>2378.9290864880572</v>
      </c>
      <c r="N95" s="3">
        <f t="shared" si="32"/>
        <v>2399.9769388443724</v>
      </c>
      <c r="O95" s="3">
        <f t="shared" si="33"/>
        <v>2419.9919099581052</v>
      </c>
      <c r="P95" s="3">
        <f t="shared" si="34"/>
        <v>2439.0780467511099</v>
      </c>
      <c r="Q95" s="3">
        <f t="shared" si="35"/>
        <v>2457.3240910850832</v>
      </c>
      <c r="R95" s="3"/>
      <c r="S95" s="15">
        <v>0.9</v>
      </c>
      <c r="T95" s="3">
        <f t="shared" si="36"/>
        <v>3.073323944030166E-12</v>
      </c>
      <c r="U95" s="3">
        <f t="shared" si="20"/>
        <v>7.4299790667531762E-12</v>
      </c>
      <c r="V95" s="3">
        <f t="shared" si="20"/>
        <v>1.5392176217728252E-11</v>
      </c>
      <c r="W95" s="3">
        <f t="shared" si="20"/>
        <v>2.8551814183422009E-11</v>
      </c>
      <c r="X95" s="3">
        <f t="shared" si="20"/>
        <v>4.875709097167549E-11</v>
      </c>
      <c r="Y95" s="3">
        <f t="shared" si="20"/>
        <v>7.8088446803691261E-11</v>
      </c>
      <c r="Z95" s="3">
        <f t="shared" si="20"/>
        <v>1.1883531383526176E-10</v>
      </c>
      <c r="AA95" s="3">
        <f t="shared" si="20"/>
        <v>1.73474317365736E-10</v>
      </c>
      <c r="AB95" s="3">
        <f t="shared" si="20"/>
        <v>2.4464918184769406E-10</v>
      </c>
      <c r="AC95" s="3">
        <f t="shared" si="20"/>
        <v>3.3515239056870681E-10</v>
      </c>
      <c r="AD95" s="3">
        <f t="shared" si="20"/>
        <v>4.479085432730152E-10</v>
      </c>
      <c r="AE95" s="3">
        <f t="shared" si="20"/>
        <v>5.8595930555623834E-10</v>
      </c>
      <c r="AF95" s="3">
        <f t="shared" si="20"/>
        <v>7.5244982301327757E-10</v>
      </c>
      <c r="AG95" s="3">
        <f t="shared" si="20"/>
        <v>9.5061646831863026E-10</v>
      </c>
      <c r="AH95" s="3">
        <f t="shared" si="20"/>
        <v>1.1837757931140357E-9</v>
      </c>
      <c r="AI95" s="3">
        <f t="shared" si="20"/>
        <v>1.4553145645103978E-9</v>
      </c>
      <c r="AJ95" s="25">
        <f t="shared" si="37"/>
        <v>6.4294285325902934E-9</v>
      </c>
      <c r="AK95" s="3"/>
      <c r="AL95" s="12"/>
    </row>
    <row r="96" spans="1:38" x14ac:dyDescent="0.25">
      <c r="A96" s="15">
        <v>0.89</v>
      </c>
      <c r="B96" s="28">
        <f t="shared" si="38"/>
        <v>1994.3374299886034</v>
      </c>
      <c r="C96" s="3">
        <f t="shared" si="21"/>
        <v>2047.8757702036323</v>
      </c>
      <c r="D96" s="3">
        <f t="shared" si="22"/>
        <v>2094.2615482113019</v>
      </c>
      <c r="E96" s="3">
        <f t="shared" si="23"/>
        <v>2135.291145934058</v>
      </c>
      <c r="F96" s="3">
        <f t="shared" si="24"/>
        <v>2172.1485217510431</v>
      </c>
      <c r="G96" s="3">
        <f t="shared" si="25"/>
        <v>2205.6573288321797</v>
      </c>
      <c r="H96" s="3">
        <f t="shared" si="26"/>
        <v>2236.4148280091199</v>
      </c>
      <c r="I96" s="3">
        <f t="shared" si="27"/>
        <v>2264.8685890197112</v>
      </c>
      <c r="J96" s="3">
        <f t="shared" si="28"/>
        <v>2291.3630897250187</v>
      </c>
      <c r="K96" s="3">
        <f t="shared" si="29"/>
        <v>2316.1694018499588</v>
      </c>
      <c r="L96" s="3">
        <f t="shared" si="30"/>
        <v>2339.5048547479923</v>
      </c>
      <c r="M96" s="3">
        <f t="shared" si="31"/>
        <v>2361.5464937880843</v>
      </c>
      <c r="N96" s="3">
        <f t="shared" si="32"/>
        <v>2382.4405516295469</v>
      </c>
      <c r="O96" s="3">
        <f t="shared" si="33"/>
        <v>2402.3092753865421</v>
      </c>
      <c r="P96" s="3">
        <f t="shared" si="34"/>
        <v>2421.255951720646</v>
      </c>
      <c r="Q96" s="3">
        <f t="shared" si="35"/>
        <v>2439.368674065809</v>
      </c>
      <c r="R96" s="3"/>
      <c r="S96" s="15">
        <v>0.89</v>
      </c>
      <c r="T96" s="3">
        <f t="shared" si="36"/>
        <v>2.514616800134779E-12</v>
      </c>
      <c r="U96" s="3">
        <f t="shared" si="20"/>
        <v>6.1188949345510103E-12</v>
      </c>
      <c r="V96" s="3">
        <f t="shared" si="20"/>
        <v>1.2744233146320431E-11</v>
      </c>
      <c r="W96" s="3">
        <f t="shared" si="20"/>
        <v>2.3747752205040273E-11</v>
      </c>
      <c r="X96" s="3">
        <f t="shared" si="20"/>
        <v>4.0713387496962523E-11</v>
      </c>
      <c r="Y96" s="3">
        <f t="shared" si="20"/>
        <v>6.5432250439839546E-11</v>
      </c>
      <c r="Z96" s="3">
        <f t="shared" si="20"/>
        <v>9.9883298261850123E-11</v>
      </c>
      <c r="AA96" s="3">
        <f t="shared" si="20"/>
        <v>1.4621496632243065E-10</v>
      </c>
      <c r="AB96" s="3">
        <f t="shared" si="20"/>
        <v>2.0672805666420678E-10</v>
      </c>
      <c r="AC96" s="3">
        <f t="shared" si="20"/>
        <v>2.8385998167997291E-10</v>
      </c>
      <c r="AD96" s="3">
        <f t="shared" si="20"/>
        <v>3.8017035736969856E-10</v>
      </c>
      <c r="AE96" s="3">
        <f t="shared" si="20"/>
        <v>4.9832788648324409E-10</v>
      </c>
      <c r="AF96" s="3">
        <f t="shared" si="20"/>
        <v>6.4109844587602169E-10</v>
      </c>
      <c r="AG96" s="3">
        <f t="shared" si="20"/>
        <v>8.113342823041156E-10</v>
      </c>
      <c r="AH96" s="3">
        <f t="shared" si="20"/>
        <v>1.0119642196134935E-9</v>
      </c>
      <c r="AI96" s="3">
        <f t="shared" si="20"/>
        <v>1.2459847837734045E-9</v>
      </c>
      <c r="AJ96" s="25">
        <f t="shared" si="37"/>
        <v>5.4768374133712864E-9</v>
      </c>
      <c r="AK96" s="3"/>
      <c r="AL96" s="12"/>
    </row>
    <row r="97" spans="1:38" x14ac:dyDescent="0.25">
      <c r="A97" s="15">
        <v>0.88</v>
      </c>
      <c r="B97" s="28">
        <f t="shared" si="38"/>
        <v>1979.5743334549145</v>
      </c>
      <c r="C97" s="3">
        <f t="shared" si="21"/>
        <v>2032.7163557385009</v>
      </c>
      <c r="D97" s="3">
        <f t="shared" si="22"/>
        <v>2078.7587627056332</v>
      </c>
      <c r="E97" s="3">
        <f t="shared" si="23"/>
        <v>2119.4846385492269</v>
      </c>
      <c r="F97" s="3">
        <f t="shared" si="24"/>
        <v>2156.0691773883855</v>
      </c>
      <c r="G97" s="3">
        <f t="shared" si="25"/>
        <v>2189.3299352947793</v>
      </c>
      <c r="H97" s="3">
        <f t="shared" si="26"/>
        <v>2219.8597518726483</v>
      </c>
      <c r="I97" s="3">
        <f t="shared" si="27"/>
        <v>2248.10288372178</v>
      </c>
      <c r="J97" s="3">
        <f t="shared" si="28"/>
        <v>2274.4012587035054</v>
      </c>
      <c r="K97" s="3">
        <f t="shared" si="29"/>
        <v>2299.023941932433</v>
      </c>
      <c r="L97" s="3">
        <f t="shared" si="30"/>
        <v>2322.1866539799908</v>
      </c>
      <c r="M97" s="3">
        <f t="shared" si="31"/>
        <v>2344.0651296355841</v>
      </c>
      <c r="N97" s="3">
        <f t="shared" si="32"/>
        <v>2364.8045190702587</v>
      </c>
      <c r="O97" s="3">
        <f t="shared" si="33"/>
        <v>2384.5261644630737</v>
      </c>
      <c r="P97" s="3">
        <f t="shared" si="34"/>
        <v>2403.3325878953833</v>
      </c>
      <c r="Q97" s="3">
        <f t="shared" si="35"/>
        <v>2421.3112306888875</v>
      </c>
      <c r="R97" s="3"/>
      <c r="S97" s="15">
        <v>0.88</v>
      </c>
      <c r="T97" s="3">
        <f t="shared" si="36"/>
        <v>2.0384747872583439E-12</v>
      </c>
      <c r="U97" s="3">
        <f t="shared" si="20"/>
        <v>4.9932890273551899E-12</v>
      </c>
      <c r="V97" s="3">
        <f t="shared" si="20"/>
        <v>1.0456919092724653E-11</v>
      </c>
      <c r="W97" s="3">
        <f t="shared" si="20"/>
        <v>1.9576201826733049E-11</v>
      </c>
      <c r="X97" s="3">
        <f t="shared" si="20"/>
        <v>3.3696836004084068E-11</v>
      </c>
      <c r="Y97" s="3">
        <f t="shared" si="20"/>
        <v>5.434760861421561E-11</v>
      </c>
      <c r="Z97" s="3">
        <f t="shared" si="20"/>
        <v>8.3224548153802551E-11</v>
      </c>
      <c r="AA97" s="3">
        <f t="shared" si="20"/>
        <v>1.2217564580347023E-10</v>
      </c>
      <c r="AB97" s="3">
        <f t="shared" si="20"/>
        <v>1.7318645932608962E-10</v>
      </c>
      <c r="AC97" s="3">
        <f t="shared" si="20"/>
        <v>2.383667330237704E-10</v>
      </c>
      <c r="AD97" s="3">
        <f t="shared" si="20"/>
        <v>3.1993806607802406E-10</v>
      </c>
      <c r="AE97" s="3">
        <f t="shared" si="20"/>
        <v>4.202226062856116E-10</v>
      </c>
      <c r="AF97" s="3">
        <f t="shared" si="20"/>
        <v>5.4163271719111337E-10</v>
      </c>
      <c r="AG97" s="3">
        <f t="shared" si="20"/>
        <v>6.8666155283987261E-10</v>
      </c>
      <c r="AH97" s="3">
        <f t="shared" si="20"/>
        <v>8.578744694025378E-10</v>
      </c>
      <c r="AI97" s="3">
        <f t="shared" si="20"/>
        <v>1.057901202968153E-9</v>
      </c>
      <c r="AJ97" s="25">
        <f t="shared" si="37"/>
        <v>4.6262933304248159E-9</v>
      </c>
      <c r="AK97" s="3"/>
      <c r="AL97" s="12"/>
    </row>
    <row r="98" spans="1:38" x14ac:dyDescent="0.25">
      <c r="A98" s="15">
        <v>0.87</v>
      </c>
      <c r="B98" s="28">
        <f t="shared" si="38"/>
        <v>1964.7268751644233</v>
      </c>
      <c r="C98" s="3">
        <f t="shared" si="21"/>
        <v>2017.4703148103235</v>
      </c>
      <c r="D98" s="3">
        <f t="shared" si="22"/>
        <v>2063.1673885886544</v>
      </c>
      <c r="E98" s="3">
        <f t="shared" si="23"/>
        <v>2103.5878069746968</v>
      </c>
      <c r="F98" s="3">
        <f t="shared" si="24"/>
        <v>2139.8979497453106</v>
      </c>
      <c r="G98" s="3">
        <f t="shared" si="25"/>
        <v>2172.9092410328562</v>
      </c>
      <c r="H98" s="3">
        <f t="shared" si="26"/>
        <v>2203.2100739496468</v>
      </c>
      <c r="I98" s="3">
        <f t="shared" si="27"/>
        <v>2231.2413730249141</v>
      </c>
      <c r="J98" s="3">
        <f t="shared" si="28"/>
        <v>2257.3425015486273</v>
      </c>
      <c r="K98" s="3">
        <f t="shared" si="29"/>
        <v>2281.7805065585708</v>
      </c>
      <c r="L98" s="3">
        <f t="shared" si="30"/>
        <v>2304.7694906509755</v>
      </c>
      <c r="M98" s="3">
        <f t="shared" si="31"/>
        <v>2326.4838705465527</v>
      </c>
      <c r="N98" s="3">
        <f t="shared" si="32"/>
        <v>2347.0677077423484</v>
      </c>
      <c r="O98" s="3">
        <f t="shared" si="33"/>
        <v>2366.6414343111787</v>
      </c>
      <c r="P98" s="3">
        <f t="shared" si="34"/>
        <v>2385.3068033850936</v>
      </c>
      <c r="Q98" s="3">
        <f t="shared" si="35"/>
        <v>2403.1506004471244</v>
      </c>
      <c r="R98" s="3"/>
      <c r="S98" s="15">
        <v>0.87</v>
      </c>
      <c r="T98" s="3">
        <f t="shared" si="36"/>
        <v>1.6380466815416922E-12</v>
      </c>
      <c r="U98" s="3">
        <f t="shared" si="20"/>
        <v>4.0396889499211791E-12</v>
      </c>
      <c r="V98" s="3">
        <f t="shared" si="20"/>
        <v>8.5072833438250487E-12</v>
      </c>
      <c r="W98" s="3">
        <f t="shared" si="20"/>
        <v>1.6001973385964511E-11</v>
      </c>
      <c r="X98" s="3">
        <f t="shared" si="20"/>
        <v>2.7657736551818949E-11</v>
      </c>
      <c r="Y98" s="3">
        <f t="shared" si="20"/>
        <v>4.4768930528510018E-11</v>
      </c>
      <c r="Z98" s="3">
        <f t="shared" si="20"/>
        <v>6.8777488000774595E-11</v>
      </c>
      <c r="AA98" s="3">
        <f t="shared" si="20"/>
        <v>1.012603703428991E-10</v>
      </c>
      <c r="AB98" s="3">
        <f t="shared" si="20"/>
        <v>1.4391760057045398E-10</v>
      </c>
      <c r="AC98" s="3">
        <f t="shared" si="20"/>
        <v>1.9856103011931072E-10</v>
      </c>
      <c r="AD98" s="3">
        <f t="shared" si="20"/>
        <v>2.6710389878224449E-10</v>
      </c>
      <c r="AE98" s="3">
        <f t="shared" si="20"/>
        <v>3.5155119276092056E-10</v>
      </c>
      <c r="AF98" s="3">
        <f t="shared" si="20"/>
        <v>4.5399077545219585E-10</v>
      </c>
      <c r="AG98" s="3">
        <f t="shared" si="20"/>
        <v>5.7658524951982745E-10</v>
      </c>
      <c r="AH98" s="3">
        <f t="shared" si="20"/>
        <v>7.2156450123926496E-10</v>
      </c>
      <c r="AI98" s="3">
        <f t="shared" si="20"/>
        <v>8.9121887558169616E-10</v>
      </c>
      <c r="AJ98" s="25">
        <f t="shared" si="37"/>
        <v>3.8771446418111695E-9</v>
      </c>
      <c r="AK98" s="3"/>
      <c r="AL98" s="12"/>
    </row>
    <row r="99" spans="1:38" x14ac:dyDescent="0.25">
      <c r="A99" s="15">
        <v>0.86</v>
      </c>
      <c r="B99" s="28">
        <f t="shared" si="38"/>
        <v>1949.7941499539413</v>
      </c>
      <c r="C99" s="3">
        <f t="shared" si="21"/>
        <v>2002.1367179566407</v>
      </c>
      <c r="D99" s="3">
        <f t="shared" si="22"/>
        <v>2047.4864753449544</v>
      </c>
      <c r="E99" s="3">
        <f t="shared" si="23"/>
        <v>2087.5996820730911</v>
      </c>
      <c r="F99" s="3">
        <f t="shared" si="24"/>
        <v>2123.6338529561108</v>
      </c>
      <c r="G99" s="3">
        <f t="shared" si="25"/>
        <v>2156.394244972174</v>
      </c>
      <c r="H99" s="3">
        <f t="shared" si="26"/>
        <v>2186.4647792060714</v>
      </c>
      <c r="I99" s="3">
        <f t="shared" si="27"/>
        <v>2214.2830289808608</v>
      </c>
      <c r="J99" s="3">
        <f t="shared" si="28"/>
        <v>2240.1857782871598</v>
      </c>
      <c r="K99" s="3">
        <f t="shared" si="29"/>
        <v>2264.4380444963981</v>
      </c>
      <c r="L99" s="3">
        <f t="shared" si="30"/>
        <v>2287.252302937793</v>
      </c>
      <c r="M99" s="3">
        <f t="shared" si="31"/>
        <v>2308.8016446938732</v>
      </c>
      <c r="N99" s="3">
        <f t="shared" si="32"/>
        <v>2329.2290363355778</v>
      </c>
      <c r="O99" s="3">
        <f t="shared" si="33"/>
        <v>2348.6539946028743</v>
      </c>
      <c r="P99" s="3">
        <f t="shared" si="34"/>
        <v>2367.1774992625251</v>
      </c>
      <c r="Q99" s="3">
        <f t="shared" si="35"/>
        <v>2384.8856761925131</v>
      </c>
      <c r="R99" s="3"/>
      <c r="S99" s="15">
        <v>0.86</v>
      </c>
      <c r="T99" s="3">
        <f t="shared" si="36"/>
        <v>1.3052237772949469E-12</v>
      </c>
      <c r="U99" s="3">
        <f t="shared" si="20"/>
        <v>3.241223449433003E-12</v>
      </c>
      <c r="V99" s="3">
        <f t="shared" si="20"/>
        <v>6.8648186552504149E-12</v>
      </c>
      <c r="W99" s="3">
        <f t="shared" si="20"/>
        <v>1.2975171493886823E-11</v>
      </c>
      <c r="X99" s="3">
        <f t="shared" si="20"/>
        <v>2.2520405995806765E-11</v>
      </c>
      <c r="Y99" s="3">
        <f t="shared" si="20"/>
        <v>3.6587958410317137E-11</v>
      </c>
      <c r="Z99" s="3">
        <f t="shared" si="20"/>
        <v>5.6394385118324164E-11</v>
      </c>
      <c r="AA99" s="3">
        <f t="shared" si="20"/>
        <v>8.327519587570359E-11</v>
      </c>
      <c r="AB99" s="3">
        <f t="shared" si="20"/>
        <v>1.1867502608308061E-10</v>
      </c>
      <c r="AC99" s="3">
        <f t="shared" si="20"/>
        <v>1.6413831303559766E-10</v>
      </c>
      <c r="AD99" s="3">
        <f t="shared" si="20"/>
        <v>2.2130055328262265E-10</v>
      </c>
      <c r="AE99" s="3">
        <f t="shared" si="20"/>
        <v>2.9188016635857714E-10</v>
      </c>
      <c r="AF99" s="3">
        <f t="shared" si="20"/>
        <v>3.7767095984359642E-10</v>
      </c>
      <c r="AG99" s="3">
        <f t="shared" si="20"/>
        <v>4.805351734978126E-10</v>
      </c>
      <c r="AH99" s="3">
        <f t="shared" si="20"/>
        <v>6.0239707099698516E-10</v>
      </c>
      <c r="AI99" s="3">
        <f t="shared" si="20"/>
        <v>7.452370434737744E-10</v>
      </c>
      <c r="AJ99" s="25">
        <f t="shared" si="37"/>
        <v>3.2249986893480639E-9</v>
      </c>
      <c r="AK99" s="3"/>
      <c r="AL99" s="12"/>
    </row>
    <row r="100" spans="1:38" x14ac:dyDescent="0.25">
      <c r="A100" s="15">
        <v>0.85</v>
      </c>
      <c r="B100" s="28">
        <f t="shared" si="38"/>
        <v>1934.7753000844807</v>
      </c>
      <c r="C100" s="3">
        <f t="shared" si="21"/>
        <v>1986.714684412314</v>
      </c>
      <c r="D100" s="3">
        <f t="shared" si="22"/>
        <v>2031.7151222594593</v>
      </c>
      <c r="E100" s="3">
        <f t="shared" si="23"/>
        <v>2071.5193454830328</v>
      </c>
      <c r="F100" s="3">
        <f t="shared" si="24"/>
        <v>2107.2759528075226</v>
      </c>
      <c r="G100" s="3">
        <f t="shared" si="25"/>
        <v>2139.783998487761</v>
      </c>
      <c r="H100" s="3">
        <f t="shared" si="26"/>
        <v>2169.6229057885444</v>
      </c>
      <c r="I100" s="3">
        <f t="shared" si="27"/>
        <v>2197.2268774986442</v>
      </c>
      <c r="J100" s="3">
        <f t="shared" si="28"/>
        <v>2222.9301034331811</v>
      </c>
      <c r="K100" s="3">
        <f t="shared" si="29"/>
        <v>2246.9955595911165</v>
      </c>
      <c r="L100" s="3">
        <f t="shared" si="30"/>
        <v>2269.6340846493626</v>
      </c>
      <c r="M100" s="3">
        <f t="shared" si="31"/>
        <v>2291.0174364066388</v>
      </c>
      <c r="N100" s="3">
        <f t="shared" si="32"/>
        <v>2311.2874801927769</v>
      </c>
      <c r="O100" s="3">
        <f t="shared" si="33"/>
        <v>2330.5628121357022</v>
      </c>
      <c r="P100" s="3">
        <f t="shared" si="34"/>
        <v>2348.9436341765004</v>
      </c>
      <c r="Q100" s="3">
        <f t="shared" si="35"/>
        <v>2366.5154087838227</v>
      </c>
      <c r="R100" s="3"/>
      <c r="S100" s="15">
        <v>0.85</v>
      </c>
      <c r="T100" s="3">
        <f t="shared" si="36"/>
        <v>1.031531612217071E-12</v>
      </c>
      <c r="U100" s="3">
        <f t="shared" si="20"/>
        <v>2.5797222123214791E-12</v>
      </c>
      <c r="V100" s="3">
        <f t="shared" si="20"/>
        <v>5.4957000478657542E-12</v>
      </c>
      <c r="W100" s="3">
        <f t="shared" si="20"/>
        <v>1.0438865173984844E-11</v>
      </c>
      <c r="X100" s="3">
        <f t="shared" si="20"/>
        <v>1.8195971550890827E-11</v>
      </c>
      <c r="Y100" s="3">
        <f t="shared" si="20"/>
        <v>2.9673806953542234E-11</v>
      </c>
      <c r="Z100" s="3">
        <f t="shared" si="20"/>
        <v>4.5891211935571992E-11</v>
      </c>
      <c r="AA100" s="3">
        <f t="shared" si="20"/>
        <v>6.7970955068778595E-11</v>
      </c>
      <c r="AB100" s="3">
        <f t="shared" si="20"/>
        <v>9.7131762484633929E-11</v>
      </c>
      <c r="AC100" s="3">
        <f t="shared" si="20"/>
        <v>1.34680668487698E-10</v>
      </c>
      <c r="AD100" s="3">
        <f t="shared" si="20"/>
        <v>1.8200577459900527E-10</v>
      </c>
      <c r="AE100" s="3">
        <f t="shared" si="20"/>
        <v>2.4056945612897951E-10</v>
      </c>
      <c r="AF100" s="3">
        <f t="shared" si="20"/>
        <v>3.1190202615002244E-10</v>
      </c>
      <c r="AG100" s="3">
        <f t="shared" si="20"/>
        <v>3.975958492851753E-10</v>
      </c>
      <c r="AH100" s="3">
        <f t="shared" si="20"/>
        <v>4.9929988762978804E-10</v>
      </c>
      <c r="AI100" s="3">
        <f t="shared" si="20"/>
        <v>6.1871465563864338E-10</v>
      </c>
      <c r="AJ100" s="25">
        <f t="shared" si="37"/>
        <v>2.6631778449591184E-9</v>
      </c>
      <c r="AK100" s="3"/>
      <c r="AL100" s="12"/>
    </row>
    <row r="101" spans="1:38" x14ac:dyDescent="0.25">
      <c r="A101" s="15">
        <v>0.84</v>
      </c>
      <c r="B101" s="28">
        <f t="shared" si="38"/>
        <v>1919.6696333677994</v>
      </c>
      <c r="C101" s="3">
        <f t="shared" si="21"/>
        <v>1971.2035034071801</v>
      </c>
      <c r="D101" s="3">
        <f t="shared" si="22"/>
        <v>2015.8526024625851</v>
      </c>
      <c r="E101" s="3">
        <f t="shared" si="23"/>
        <v>2055.3460560945123</v>
      </c>
      <c r="F101" s="3">
        <f t="shared" si="24"/>
        <v>2090.823495397196</v>
      </c>
      <c r="G101" s="3">
        <f t="shared" si="25"/>
        <v>2123.077736047137</v>
      </c>
      <c r="H101" s="3">
        <f t="shared" si="26"/>
        <v>2152.6836774893759</v>
      </c>
      <c r="I101" s="3">
        <f t="shared" si="27"/>
        <v>2180.0721324949304</v>
      </c>
      <c r="J101" s="3">
        <f t="shared" si="28"/>
        <v>2205.5746817077343</v>
      </c>
      <c r="K101" s="3">
        <f t="shared" si="29"/>
        <v>2229.4522479540656</v>
      </c>
      <c r="L101" s="3">
        <f t="shared" si="30"/>
        <v>2251.9140237978331</v>
      </c>
      <c r="M101" s="3">
        <f t="shared" si="31"/>
        <v>2273.1304260468551</v>
      </c>
      <c r="N101" s="3">
        <f t="shared" si="32"/>
        <v>2293.2422124241061</v>
      </c>
      <c r="O101" s="3">
        <f t="shared" si="33"/>
        <v>2312.3670531238517</v>
      </c>
      <c r="P101" s="3">
        <f t="shared" si="34"/>
        <v>2330.604367765256</v>
      </c>
      <c r="Q101" s="3">
        <f t="shared" si="35"/>
        <v>2348.0389515727888</v>
      </c>
      <c r="R101" s="3"/>
      <c r="S101" s="15">
        <v>0.84</v>
      </c>
      <c r="T101" s="3">
        <f t="shared" si="36"/>
        <v>8.0869287241947155E-13</v>
      </c>
      <c r="U101" s="3">
        <f t="shared" si="36"/>
        <v>2.0370727803221397E-12</v>
      </c>
      <c r="V101" s="3">
        <f t="shared" si="36"/>
        <v>4.3655720559257336E-12</v>
      </c>
      <c r="W101" s="3">
        <f t="shared" si="36"/>
        <v>8.3342003917160398E-12</v>
      </c>
      <c r="X101" s="3">
        <f t="shared" si="36"/>
        <v>1.4590992528387574E-11</v>
      </c>
      <c r="Y101" s="3">
        <f t="shared" si="36"/>
        <v>2.3886591875517572E-11</v>
      </c>
      <c r="Z101" s="3">
        <f t="shared" si="36"/>
        <v>3.7068112524822295E-11</v>
      </c>
      <c r="AA101" s="3">
        <f t="shared" si="36"/>
        <v>5.5072742244720405E-11</v>
      </c>
      <c r="AB101" s="3">
        <f t="shared" si="36"/>
        <v>7.892136258450824E-11</v>
      </c>
      <c r="AC101" s="3">
        <f t="shared" si="36"/>
        <v>1.0971234818442135E-10</v>
      </c>
      <c r="AD101" s="3">
        <f t="shared" si="36"/>
        <v>1.4861563685381669E-10</v>
      </c>
      <c r="AE101" s="3">
        <f t="shared" si="36"/>
        <v>1.9686711804123823E-10</v>
      </c>
      <c r="AF101" s="3">
        <f t="shared" si="36"/>
        <v>2.5576335990838207E-10</v>
      </c>
      <c r="AG101" s="3">
        <f t="shared" si="36"/>
        <v>3.2665667821854189E-10</v>
      </c>
      <c r="AH101" s="3">
        <f t="shared" si="36"/>
        <v>4.109505398764144E-10</v>
      </c>
      <c r="AI101" s="3">
        <f t="shared" si="36"/>
        <v>5.1009528783228308E-10</v>
      </c>
      <c r="AJ101" s="25">
        <f t="shared" si="37"/>
        <v>2.1837463087734371E-9</v>
      </c>
      <c r="AK101" s="3"/>
      <c r="AL101" s="12"/>
    </row>
    <row r="102" spans="1:38" x14ac:dyDescent="0.25">
      <c r="A102" s="15">
        <v>0.83</v>
      </c>
      <c r="B102" s="28">
        <f t="shared" si="38"/>
        <v>1904.4760559739527</v>
      </c>
      <c r="C102" s="3">
        <f t="shared" si="21"/>
        <v>1955.6020517472414</v>
      </c>
      <c r="D102" s="3">
        <f t="shared" si="22"/>
        <v>1999.8977673192219</v>
      </c>
      <c r="E102" s="3">
        <f t="shared" si="23"/>
        <v>2039.0786427690091</v>
      </c>
      <c r="F102" s="3">
        <f t="shared" si="24"/>
        <v>2074.2752893715265</v>
      </c>
      <c r="G102" s="3">
        <f t="shared" si="25"/>
        <v>2106.2742479181952</v>
      </c>
      <c r="H102" s="3">
        <f t="shared" si="26"/>
        <v>2135.6458677069568</v>
      </c>
      <c r="I102" s="3">
        <f t="shared" si="27"/>
        <v>2162.8175517621398</v>
      </c>
      <c r="J102" s="3">
        <f t="shared" si="28"/>
        <v>2188.1182563718567</v>
      </c>
      <c r="K102" s="3">
        <f t="shared" si="29"/>
        <v>2211.8068392408222</v>
      </c>
      <c r="L102" s="3">
        <f t="shared" si="30"/>
        <v>2234.0908372400304</v>
      </c>
      <c r="M102" s="3">
        <f t="shared" si="31"/>
        <v>2255.1393183822192</v>
      </c>
      <c r="N102" s="3">
        <f t="shared" si="32"/>
        <v>2275.0919263375481</v>
      </c>
      <c r="O102" s="3">
        <f t="shared" si="33"/>
        <v>2294.0653999779511</v>
      </c>
      <c r="P102" s="3">
        <f t="shared" si="34"/>
        <v>2312.1583720477752</v>
      </c>
      <c r="Q102" s="3">
        <f t="shared" si="35"/>
        <v>2329.4549666441417</v>
      </c>
      <c r="R102" s="3"/>
      <c r="S102" s="15">
        <v>0.83</v>
      </c>
      <c r="T102" s="3">
        <f t="shared" ref="T102:AI117" si="39">((4.17*10^13*$H35*$G35^0.5*EXP(-67837/B102))/($K$12*6)*$K$10*10^-6)</f>
        <v>6.2895576158319727E-13</v>
      </c>
      <c r="U102" s="3">
        <f t="shared" si="39"/>
        <v>1.5960405336008902E-12</v>
      </c>
      <c r="V102" s="3">
        <f t="shared" si="39"/>
        <v>3.4412757028542E-12</v>
      </c>
      <c r="W102" s="3">
        <f t="shared" si="39"/>
        <v>6.6036280107284355E-12</v>
      </c>
      <c r="X102" s="3">
        <f t="shared" si="39"/>
        <v>1.161298516587743E-11</v>
      </c>
      <c r="Y102" s="3">
        <f t="shared" si="39"/>
        <v>1.9086268692185143E-11</v>
      </c>
      <c r="Z102" s="3">
        <f t="shared" si="39"/>
        <v>2.97228093056033E-11</v>
      </c>
      <c r="AA102" s="3">
        <f t="shared" si="39"/>
        <v>4.4299391583174864E-11</v>
      </c>
      <c r="AB102" s="3">
        <f t="shared" si="39"/>
        <v>6.366521828738474E-11</v>
      </c>
      <c r="AC102" s="3">
        <f t="shared" si="39"/>
        <v>8.8736947112378765E-11</v>
      </c>
      <c r="AD102" s="3">
        <f t="shared" si="39"/>
        <v>1.2049389100201692E-10</v>
      </c>
      <c r="AE102" s="3">
        <f t="shared" si="39"/>
        <v>1.5997343395076228E-10</v>
      </c>
      <c r="AF102" s="3">
        <f t="shared" si="39"/>
        <v>2.082666890956551E-10</v>
      </c>
      <c r="AG102" s="3">
        <f t="shared" si="39"/>
        <v>2.6651440985823819E-10</v>
      </c>
      <c r="AH102" s="3">
        <f t="shared" si="39"/>
        <v>3.3590315471030449E-10</v>
      </c>
      <c r="AI102" s="3">
        <f t="shared" si="39"/>
        <v>4.1766169978470769E-10</v>
      </c>
      <c r="AJ102" s="25">
        <f t="shared" si="37"/>
        <v>1.7782067985570558E-9</v>
      </c>
      <c r="AK102" s="3"/>
      <c r="AL102" s="12"/>
    </row>
    <row r="103" spans="1:38" x14ac:dyDescent="0.25">
      <c r="A103" s="15">
        <v>0.82</v>
      </c>
      <c r="B103" s="28">
        <f t="shared" si="38"/>
        <v>1889.1942187905584</v>
      </c>
      <c r="C103" s="3">
        <f t="shared" si="21"/>
        <v>1939.9099709481334</v>
      </c>
      <c r="D103" s="3">
        <f t="shared" si="22"/>
        <v>1983.8502502250906</v>
      </c>
      <c r="E103" s="3">
        <f t="shared" si="23"/>
        <v>2022.7167317199394</v>
      </c>
      <c r="F103" s="3">
        <f t="shared" si="24"/>
        <v>2057.6309544919791</v>
      </c>
      <c r="G103" s="3">
        <f t="shared" si="25"/>
        <v>2089.3731479966223</v>
      </c>
      <c r="H103" s="3">
        <f t="shared" si="26"/>
        <v>2118.5090849528187</v>
      </c>
      <c r="I103" s="3">
        <f t="shared" si="27"/>
        <v>2145.4627388309195</v>
      </c>
      <c r="J103" s="3">
        <f t="shared" si="28"/>
        <v>2170.5604263182868</v>
      </c>
      <c r="K103" s="3">
        <f t="shared" si="29"/>
        <v>2194.0589280017352</v>
      </c>
      <c r="L103" s="3">
        <f t="shared" si="30"/>
        <v>2216.1641154413915</v>
      </c>
      <c r="M103" s="3">
        <f t="shared" si="31"/>
        <v>2237.043700019738</v>
      </c>
      <c r="N103" s="3">
        <f t="shared" si="32"/>
        <v>2256.8362048825652</v>
      </c>
      <c r="O103" s="3">
        <f t="shared" si="33"/>
        <v>2275.657432169402</v>
      </c>
      <c r="P103" s="3">
        <f t="shared" si="34"/>
        <v>2293.6052231788167</v>
      </c>
      <c r="Q103" s="3">
        <f t="shared" si="35"/>
        <v>2310.7630269819779</v>
      </c>
      <c r="R103" s="3"/>
      <c r="S103" s="15">
        <v>0.82</v>
      </c>
      <c r="T103" s="3">
        <f t="shared" si="39"/>
        <v>4.8529537337451307E-13</v>
      </c>
      <c r="U103" s="3">
        <f t="shared" si="39"/>
        <v>1.2407988521722054E-12</v>
      </c>
      <c r="V103" s="3">
        <f t="shared" si="39"/>
        <v>2.692006236866938E-12</v>
      </c>
      <c r="W103" s="3">
        <f t="shared" si="39"/>
        <v>5.193126646687055E-12</v>
      </c>
      <c r="X103" s="3">
        <f t="shared" si="39"/>
        <v>9.1743079251792255E-12</v>
      </c>
      <c r="Y103" s="3">
        <f t="shared" si="39"/>
        <v>1.5138955515081092E-11</v>
      </c>
      <c r="Z103" s="3">
        <f t="shared" si="39"/>
        <v>2.3660331260212266E-11</v>
      </c>
      <c r="AA103" s="3">
        <f t="shared" si="39"/>
        <v>3.5377784172252742E-11</v>
      </c>
      <c r="AB103" s="3">
        <f t="shared" si="39"/>
        <v>5.0992835832653987E-11</v>
      </c>
      <c r="AC103" s="3">
        <f t="shared" si="39"/>
        <v>7.126526077586828E-11</v>
      </c>
      <c r="AD103" s="3">
        <f t="shared" si="39"/>
        <v>9.7009249214088853E-11</v>
      </c>
      <c r="AE103" s="3">
        <f t="shared" si="39"/>
        <v>1.2908970503705329E-10</v>
      </c>
      <c r="AF103" s="3">
        <f t="shared" si="39"/>
        <v>1.6841870950720218E-10</v>
      </c>
      <c r="AG103" s="3">
        <f t="shared" si="39"/>
        <v>2.1595216630773692E-10</v>
      </c>
      <c r="AH103" s="3">
        <f t="shared" si="39"/>
        <v>2.7268663393980687E-10</v>
      </c>
      <c r="AI103" s="3">
        <f t="shared" si="39"/>
        <v>3.3965634519408324E-10</v>
      </c>
      <c r="AJ103" s="25">
        <f t="shared" si="37"/>
        <v>1.4380335117903195E-9</v>
      </c>
      <c r="AK103" s="3"/>
      <c r="AL103" s="12"/>
    </row>
    <row r="104" spans="1:38" x14ac:dyDescent="0.25">
      <c r="A104" s="15">
        <v>0.81</v>
      </c>
      <c r="B104" s="28">
        <f t="shared" si="38"/>
        <v>1873.8233791697483</v>
      </c>
      <c r="C104" s="3">
        <f t="shared" si="21"/>
        <v>1924.1264984254685</v>
      </c>
      <c r="D104" s="3">
        <f t="shared" si="22"/>
        <v>1967.7092713227521</v>
      </c>
      <c r="E104" s="3">
        <f t="shared" si="23"/>
        <v>2006.2595278113308</v>
      </c>
      <c r="F104" s="3">
        <f t="shared" si="24"/>
        <v>2040.8896818976968</v>
      </c>
      <c r="G104" s="3">
        <f t="shared" si="25"/>
        <v>2072.3736149436113</v>
      </c>
      <c r="H104" s="3">
        <f t="shared" si="26"/>
        <v>2101.2724964347312</v>
      </c>
      <c r="I104" s="3">
        <f t="shared" si="27"/>
        <v>2128.0068503134821</v>
      </c>
      <c r="J104" s="3">
        <f t="shared" si="28"/>
        <v>2152.9003382932565</v>
      </c>
      <c r="K104" s="3">
        <f t="shared" si="29"/>
        <v>2176.2076517457049</v>
      </c>
      <c r="L104" s="3">
        <f t="shared" si="30"/>
        <v>2198.1329872212041</v>
      </c>
      <c r="M104" s="3">
        <f t="shared" si="31"/>
        <v>2218.8426915708742</v>
      </c>
      <c r="N104" s="3">
        <f t="shared" si="32"/>
        <v>2238.4741608901268</v>
      </c>
      <c r="O104" s="3">
        <f t="shared" si="33"/>
        <v>2257.1422551304959</v>
      </c>
      <c r="P104" s="3">
        <f t="shared" si="34"/>
        <v>2274.944019535335</v>
      </c>
      <c r="Q104" s="3">
        <f t="shared" si="35"/>
        <v>2291.9622242184691</v>
      </c>
      <c r="R104" s="3"/>
      <c r="S104" s="15">
        <v>0.81</v>
      </c>
      <c r="T104" s="3">
        <f t="shared" si="39"/>
        <v>3.7147815892759444E-13</v>
      </c>
      <c r="U104" s="3">
        <f t="shared" si="39"/>
        <v>9.571341492305893E-13</v>
      </c>
      <c r="V104" s="3">
        <f t="shared" si="39"/>
        <v>2.0898097340366119E-12</v>
      </c>
      <c r="W104" s="3">
        <f t="shared" si="39"/>
        <v>4.0532214203202152E-12</v>
      </c>
      <c r="X104" s="3">
        <f t="shared" si="39"/>
        <v>7.1940265393310287E-12</v>
      </c>
      <c r="Y104" s="3">
        <f t="shared" si="39"/>
        <v>1.1920074183677042E-11</v>
      </c>
      <c r="Z104" s="3">
        <f t="shared" si="39"/>
        <v>1.8697976874717124E-11</v>
      </c>
      <c r="AA104" s="3">
        <f t="shared" si="39"/>
        <v>2.8050303059467429E-11</v>
      </c>
      <c r="AB104" s="3">
        <f t="shared" si="39"/>
        <v>4.0552585019549998E-11</v>
      </c>
      <c r="AC104" s="3">
        <f t="shared" si="39"/>
        <v>5.6830268321484817E-11</v>
      </c>
      <c r="AD104" s="3">
        <f t="shared" si="39"/>
        <v>7.7555684058896414E-11</v>
      </c>
      <c r="AE104" s="3">
        <f t="shared" si="39"/>
        <v>1.0344509543017229E-10</v>
      </c>
      <c r="AF104" s="3">
        <f t="shared" si="39"/>
        <v>1.3525585038170102E-10</v>
      </c>
      <c r="AG104" s="3">
        <f t="shared" si="39"/>
        <v>1.73783658768238E-10</v>
      </c>
      <c r="AH104" s="3">
        <f t="shared" si="39"/>
        <v>2.1986000356973144E-10</v>
      </c>
      <c r="AI104" s="3">
        <f t="shared" si="39"/>
        <v>2.7434968973884652E-10</v>
      </c>
      <c r="AJ104" s="25">
        <f t="shared" si="37"/>
        <v>1.1549668594083281E-9</v>
      </c>
      <c r="AK104" s="3"/>
      <c r="AL104" s="12"/>
    </row>
    <row r="105" spans="1:38" x14ac:dyDescent="0.25">
      <c r="A105" s="15">
        <v>0.8</v>
      </c>
      <c r="B105" s="28">
        <f t="shared" si="38"/>
        <v>1858.3629761722009</v>
      </c>
      <c r="C105" s="3">
        <f t="shared" si="21"/>
        <v>1908.2510581814165</v>
      </c>
      <c r="D105" s="3">
        <f t="shared" si="22"/>
        <v>1951.4742415676344</v>
      </c>
      <c r="E105" s="3">
        <f t="shared" si="23"/>
        <v>1989.7064304583803</v>
      </c>
      <c r="F105" s="3">
        <f t="shared" si="24"/>
        <v>2024.0508606371495</v>
      </c>
      <c r="G105" s="3">
        <f t="shared" si="25"/>
        <v>2055.2750283827436</v>
      </c>
      <c r="H105" s="3">
        <f t="shared" si="26"/>
        <v>2083.9354731252379</v>
      </c>
      <c r="I105" s="3">
        <f t="shared" si="27"/>
        <v>2110.4492491792898</v>
      </c>
      <c r="J105" s="3">
        <f t="shared" si="28"/>
        <v>2135.1373478142318</v>
      </c>
      <c r="K105" s="3">
        <f t="shared" si="29"/>
        <v>2158.2523590130259</v>
      </c>
      <c r="L105" s="3">
        <f t="shared" si="30"/>
        <v>2179.9967945562926</v>
      </c>
      <c r="M105" s="3">
        <f t="shared" si="31"/>
        <v>2200.5356288128869</v>
      </c>
      <c r="N105" s="3">
        <f t="shared" si="32"/>
        <v>2220.0051242607046</v>
      </c>
      <c r="O105" s="3">
        <f t="shared" si="33"/>
        <v>2238.5191931733075</v>
      </c>
      <c r="P105" s="3">
        <f t="shared" si="34"/>
        <v>2256.1740801003516</v>
      </c>
      <c r="Q105" s="3">
        <f t="shared" si="35"/>
        <v>2273.0518722421393</v>
      </c>
      <c r="R105" s="3"/>
      <c r="S105" s="15">
        <v>0.8</v>
      </c>
      <c r="T105" s="3">
        <f t="shared" si="39"/>
        <v>2.8208374231341057E-13</v>
      </c>
      <c r="U105" s="3">
        <f t="shared" si="39"/>
        <v>7.3254983054410924E-13</v>
      </c>
      <c r="V105" s="3">
        <f t="shared" si="39"/>
        <v>1.609876229852084E-12</v>
      </c>
      <c r="W105" s="3">
        <f t="shared" si="39"/>
        <v>3.1396374284022915E-12</v>
      </c>
      <c r="X105" s="3">
        <f t="shared" si="39"/>
        <v>5.599176465339301E-12</v>
      </c>
      <c r="Y105" s="3">
        <f t="shared" si="39"/>
        <v>9.3165597236499979E-12</v>
      </c>
      <c r="Z105" s="3">
        <f t="shared" si="39"/>
        <v>1.4668908477296247E-11</v>
      </c>
      <c r="AA105" s="3">
        <f t="shared" si="39"/>
        <v>2.2080359298893294E-11</v>
      </c>
      <c r="AB105" s="3">
        <f t="shared" si="39"/>
        <v>3.2019820589765291E-11</v>
      </c>
      <c r="AC105" s="3">
        <f t="shared" si="39"/>
        <v>4.4998636382850388E-11</v>
      </c>
      <c r="AD105" s="3">
        <f t="shared" si="39"/>
        <v>6.1568231116424062E-11</v>
      </c>
      <c r="AE105" s="3">
        <f t="shared" si="39"/>
        <v>8.2317783845218462E-11</v>
      </c>
      <c r="AF105" s="3">
        <f t="shared" si="39"/>
        <v>1.0787196322065861E-10</v>
      </c>
      <c r="AG105" s="3">
        <f t="shared" si="39"/>
        <v>1.3888874286468652E-10</v>
      </c>
      <c r="AH105" s="3">
        <f t="shared" si="39"/>
        <v>1.7605730873363531E-10</v>
      </c>
      <c r="AI105" s="3">
        <f t="shared" si="39"/>
        <v>2.2009606455993717E-10</v>
      </c>
      <c r="AJ105" s="25">
        <f t="shared" si="37"/>
        <v>9.2124770250946651E-10</v>
      </c>
      <c r="AK105" s="3"/>
      <c r="AL105" s="12"/>
    </row>
    <row r="106" spans="1:38" x14ac:dyDescent="0.25">
      <c r="A106" s="15">
        <v>0.79</v>
      </c>
      <c r="B106" s="28">
        <f t="shared" si="38"/>
        <v>1842.8125204079013</v>
      </c>
      <c r="C106" s="3">
        <f t="shared" si="21"/>
        <v>1892.2831476881984</v>
      </c>
      <c r="D106" s="3">
        <f t="shared" si="22"/>
        <v>1935.1446470493572</v>
      </c>
      <c r="E106" s="3">
        <f t="shared" si="23"/>
        <v>1973.056915682469</v>
      </c>
      <c r="F106" s="3">
        <f t="shared" si="24"/>
        <v>2007.1139576872954</v>
      </c>
      <c r="G106" s="3">
        <f t="shared" si="25"/>
        <v>2038.0768470682585</v>
      </c>
      <c r="H106" s="3">
        <f t="shared" si="26"/>
        <v>2066.4974662309974</v>
      </c>
      <c r="I106" s="3">
        <f t="shared" si="27"/>
        <v>2092.7893796527451</v>
      </c>
      <c r="J106" s="3">
        <f t="shared" si="28"/>
        <v>2117.2708926041296</v>
      </c>
      <c r="K106" s="3">
        <f t="shared" si="29"/>
        <v>2140.1924814393951</v>
      </c>
      <c r="L106" s="3">
        <f t="shared" si="30"/>
        <v>2161.7549633560739</v>
      </c>
      <c r="M106" s="3">
        <f t="shared" si="31"/>
        <v>2182.1219322464008</v>
      </c>
      <c r="N106" s="3">
        <f t="shared" si="32"/>
        <v>2201.4285103677344</v>
      </c>
      <c r="O106" s="3">
        <f t="shared" si="33"/>
        <v>2219.7876567956914</v>
      </c>
      <c r="P106" s="3">
        <f t="shared" si="34"/>
        <v>2237.2948107223979</v>
      </c>
      <c r="Q106" s="3">
        <f t="shared" si="35"/>
        <v>2254.0313724568528</v>
      </c>
      <c r="R106" s="3"/>
      <c r="S106" s="15">
        <v>0.79</v>
      </c>
      <c r="T106" s="3">
        <f t="shared" si="39"/>
        <v>2.1247286133086221E-13</v>
      </c>
      <c r="U106" s="3">
        <f t="shared" si="39"/>
        <v>5.5623712141214521E-13</v>
      </c>
      <c r="V106" s="3">
        <f t="shared" si="39"/>
        <v>1.2305544994017604E-12</v>
      </c>
      <c r="W106" s="3">
        <f t="shared" si="39"/>
        <v>2.4134357589006167E-12</v>
      </c>
      <c r="X106" s="3">
        <f t="shared" si="39"/>
        <v>4.3251434143101671E-12</v>
      </c>
      <c r="Y106" s="3">
        <f t="shared" si="39"/>
        <v>7.2276636382829681E-12</v>
      </c>
      <c r="Z106" s="3">
        <f t="shared" si="39"/>
        <v>1.1423619570176544E-11</v>
      </c>
      <c r="AA106" s="3">
        <f t="shared" si="39"/>
        <v>1.7254834796545656E-11</v>
      </c>
      <c r="AB106" s="3">
        <f t="shared" si="39"/>
        <v>2.5100688545136825E-11</v>
      </c>
      <c r="AC106" s="3">
        <f t="shared" si="39"/>
        <v>3.5376358798418453E-11</v>
      </c>
      <c r="AD106" s="3">
        <f t="shared" si="39"/>
        <v>4.8531018733324996E-11</v>
      </c>
      <c r="AE106" s="3">
        <f t="shared" si="39"/>
        <v>6.5046030790995836E-11</v>
      </c>
      <c r="AF106" s="3">
        <f t="shared" si="39"/>
        <v>8.5433168105308418E-11</v>
      </c>
      <c r="AG106" s="3">
        <f t="shared" si="39"/>
        <v>1.1023288288481831E-10</v>
      </c>
      <c r="AH106" s="3">
        <f t="shared" si="39"/>
        <v>1.4001263426157245E-10</v>
      </c>
      <c r="AI106" s="3">
        <f t="shared" si="39"/>
        <v>1.7536528315843263E-10</v>
      </c>
      <c r="AJ106" s="25">
        <f t="shared" si="37"/>
        <v>7.2974202693836855E-10</v>
      </c>
      <c r="AK106" s="3"/>
      <c r="AL106" s="12"/>
    </row>
    <row r="107" spans="1:38" x14ac:dyDescent="0.25">
      <c r="A107" s="15">
        <v>0.78</v>
      </c>
      <c r="B107" s="28">
        <f t="shared" si="38"/>
        <v>1827.1715980600334</v>
      </c>
      <c r="C107" s="3">
        <f t="shared" si="21"/>
        <v>1876.2223420200116</v>
      </c>
      <c r="D107" s="3">
        <f t="shared" si="22"/>
        <v>1918.7200532172665</v>
      </c>
      <c r="E107" s="3">
        <f t="shared" si="23"/>
        <v>1956.3105404194632</v>
      </c>
      <c r="F107" s="3">
        <f t="shared" si="24"/>
        <v>1990.0785223362468</v>
      </c>
      <c r="G107" s="3">
        <f t="shared" si="25"/>
        <v>2020.7786133353288</v>
      </c>
      <c r="H107" s="3">
        <f t="shared" si="26"/>
        <v>2048.9580117051328</v>
      </c>
      <c r="I107" s="3">
        <f t="shared" si="27"/>
        <v>2075.0267717829283</v>
      </c>
      <c r="J107" s="3">
        <f t="shared" si="28"/>
        <v>2099.3004972145372</v>
      </c>
      <c r="K107" s="3">
        <f t="shared" si="29"/>
        <v>2122.0275384292036</v>
      </c>
      <c r="L107" s="3">
        <f t="shared" si="30"/>
        <v>2143.4070081829223</v>
      </c>
      <c r="M107" s="3">
        <f t="shared" si="31"/>
        <v>2163.601111860241</v>
      </c>
      <c r="N107" s="3">
        <f t="shared" si="32"/>
        <v>2182.7438248646108</v>
      </c>
      <c r="O107" s="3">
        <f t="shared" si="33"/>
        <v>2200.9471475283635</v>
      </c>
      <c r="P107" s="3">
        <f t="shared" si="34"/>
        <v>2218.3057090008383</v>
      </c>
      <c r="Q107" s="3">
        <f t="shared" si="35"/>
        <v>2234.9002187036494</v>
      </c>
      <c r="R107" s="3"/>
      <c r="S107" s="15">
        <v>0.78</v>
      </c>
      <c r="T107" s="3">
        <f t="shared" si="39"/>
        <v>1.5873061353267501E-13</v>
      </c>
      <c r="U107" s="3">
        <f t="shared" si="39"/>
        <v>4.1898162924290292E-13</v>
      </c>
      <c r="V107" s="3">
        <f t="shared" si="39"/>
        <v>9.3322801148528195E-13</v>
      </c>
      <c r="W107" s="3">
        <f t="shared" si="39"/>
        <v>1.840885633791697E-12</v>
      </c>
      <c r="X107" s="3">
        <f t="shared" si="39"/>
        <v>3.3155869871440663E-12</v>
      </c>
      <c r="Y107" s="3">
        <f t="shared" si="39"/>
        <v>5.5650202080549436E-12</v>
      </c>
      <c r="Z107" s="3">
        <f t="shared" si="39"/>
        <v>8.8302776296477191E-12</v>
      </c>
      <c r="AA107" s="3">
        <f t="shared" si="39"/>
        <v>1.3384884295580523E-11</v>
      </c>
      <c r="AB107" s="3">
        <f t="shared" si="39"/>
        <v>1.9533624410419472E-11</v>
      </c>
      <c r="AC107" s="3">
        <f t="shared" si="39"/>
        <v>2.7611247606969664E-11</v>
      </c>
      <c r="AD107" s="3">
        <f t="shared" si="39"/>
        <v>3.7981111953594046E-11</v>
      </c>
      <c r="AE107" s="3">
        <f t="shared" si="39"/>
        <v>5.1033803240015717E-11</v>
      </c>
      <c r="AF107" s="3">
        <f t="shared" si="39"/>
        <v>6.7185757878794695E-11</v>
      </c>
      <c r="AG107" s="3">
        <f t="shared" si="39"/>
        <v>8.6877908137365201E-11</v>
      </c>
      <c r="AH107" s="3">
        <f t="shared" si="39"/>
        <v>1.1057436228787247E-10</v>
      </c>
      <c r="AI107" s="3">
        <f t="shared" si="39"/>
        <v>1.3876112788946949E-10</v>
      </c>
      <c r="AJ107" s="25">
        <f t="shared" si="37"/>
        <v>5.7400653841298054E-10</v>
      </c>
      <c r="AK107" s="3"/>
      <c r="AL107" s="12"/>
    </row>
    <row r="108" spans="1:38" x14ac:dyDescent="0.25">
      <c r="A108" s="15">
        <v>0.77</v>
      </c>
      <c r="B108" s="28">
        <f t="shared" si="38"/>
        <v>1811.4398748274757</v>
      </c>
      <c r="C108" s="3">
        <f t="shared" si="21"/>
        <v>1860.0682979013657</v>
      </c>
      <c r="D108" s="3">
        <f t="shared" si="22"/>
        <v>1902.200109020444</v>
      </c>
      <c r="E108" s="3">
        <f t="shared" si="23"/>
        <v>1939.4669467408569</v>
      </c>
      <c r="F108" s="3">
        <f t="shared" si="24"/>
        <v>1972.9441904772743</v>
      </c>
      <c r="G108" s="3">
        <f t="shared" si="25"/>
        <v>2003.3799574603063</v>
      </c>
      <c r="H108" s="3">
        <f t="shared" si="26"/>
        <v>2031.316734668264</v>
      </c>
      <c r="I108" s="3">
        <f t="shared" si="27"/>
        <v>2057.1610459208941</v>
      </c>
      <c r="J108" s="3">
        <f t="shared" si="28"/>
        <v>2081.2257775553567</v>
      </c>
      <c r="K108" s="3">
        <f t="shared" si="29"/>
        <v>2103.7571417341824</v>
      </c>
      <c r="L108" s="3">
        <f t="shared" si="30"/>
        <v>2124.952536876966</v>
      </c>
      <c r="M108" s="3">
        <f t="shared" si="31"/>
        <v>2144.9727717998021</v>
      </c>
      <c r="N108" s="3">
        <f t="shared" si="32"/>
        <v>2163.9506683943587</v>
      </c>
      <c r="O108" s="3">
        <f t="shared" si="33"/>
        <v>2181.9972626838507</v>
      </c>
      <c r="P108" s="3">
        <f t="shared" si="34"/>
        <v>2199.2063690722525</v>
      </c>
      <c r="Q108" s="3">
        <f t="shared" si="35"/>
        <v>2215.6580020829688</v>
      </c>
      <c r="R108" s="3"/>
      <c r="S108" s="15">
        <v>0.77</v>
      </c>
      <c r="T108" s="3">
        <f t="shared" si="39"/>
        <v>1.1759542273533534E-13</v>
      </c>
      <c r="U108" s="3">
        <f t="shared" si="39"/>
        <v>3.1302972677896623E-13</v>
      </c>
      <c r="V108" s="3">
        <f t="shared" si="39"/>
        <v>7.0209976211168573E-13</v>
      </c>
      <c r="W108" s="3">
        <f t="shared" si="39"/>
        <v>1.3931573789793341E-12</v>
      </c>
      <c r="X108" s="3">
        <f t="shared" si="39"/>
        <v>2.5220460833485517E-12</v>
      </c>
      <c r="Y108" s="3">
        <f t="shared" si="39"/>
        <v>4.2521891009009525E-12</v>
      </c>
      <c r="Z108" s="3">
        <f t="shared" si="39"/>
        <v>6.7742546982119789E-12</v>
      </c>
      <c r="AA108" s="3">
        <f t="shared" si="39"/>
        <v>1.0305535932244233E-11</v>
      </c>
      <c r="AB108" s="3">
        <f t="shared" si="39"/>
        <v>1.508914170548049E-11</v>
      </c>
      <c r="AC108" s="3">
        <f t="shared" si="39"/>
        <v>2.1393067703000129E-11</v>
      </c>
      <c r="AD108" s="3">
        <f t="shared" si="39"/>
        <v>2.9509195864507807E-11</v>
      </c>
      <c r="AE108" s="3">
        <f t="shared" si="39"/>
        <v>3.9752256937861342E-11</v>
      </c>
      <c r="AF108" s="3">
        <f t="shared" si="39"/>
        <v>5.2458780604929809E-11</v>
      </c>
      <c r="AG108" s="3">
        <f t="shared" si="39"/>
        <v>6.7986050454903619E-11</v>
      </c>
      <c r="AH108" s="3">
        <f t="shared" si="39"/>
        <v>8.6711075871679411E-11</v>
      </c>
      <c r="AI108" s="3">
        <f t="shared" si="39"/>
        <v>1.0902958912425704E-10</v>
      </c>
      <c r="AJ108" s="25">
        <f t="shared" si="37"/>
        <v>4.4830906637193064E-10</v>
      </c>
      <c r="AK108" s="3"/>
      <c r="AL108" s="12"/>
    </row>
    <row r="109" spans="1:38" x14ac:dyDescent="0.25">
      <c r="A109" s="15">
        <v>0.76</v>
      </c>
      <c r="B109" s="28">
        <f t="shared" si="38"/>
        <v>1795.6170997455549</v>
      </c>
      <c r="C109" s="3">
        <f t="shared" si="21"/>
        <v>1843.8207576303919</v>
      </c>
      <c r="D109" s="3">
        <f t="shared" si="22"/>
        <v>1885.5845509198998</v>
      </c>
      <c r="E109" s="3">
        <f t="shared" si="23"/>
        <v>1922.525865944551</v>
      </c>
      <c r="F109" s="3">
        <f t="shared" si="24"/>
        <v>1955.7106887701973</v>
      </c>
      <c r="G109" s="3">
        <f t="shared" si="25"/>
        <v>1985.8806018863079</v>
      </c>
      <c r="H109" s="3">
        <f t="shared" si="26"/>
        <v>2013.5733536930265</v>
      </c>
      <c r="I109" s="3">
        <f t="shared" si="27"/>
        <v>2039.1919170586968</v>
      </c>
      <c r="J109" s="3">
        <f t="shared" si="28"/>
        <v>2063.0464452846181</v>
      </c>
      <c r="K109" s="3">
        <f t="shared" si="29"/>
        <v>2085.3809998907641</v>
      </c>
      <c r="L109" s="3">
        <f t="shared" si="30"/>
        <v>2106.3912550381347</v>
      </c>
      <c r="M109" s="3">
        <f t="shared" si="31"/>
        <v>2126.2366148913234</v>
      </c>
      <c r="N109" s="3">
        <f t="shared" si="32"/>
        <v>2145.048741153938</v>
      </c>
      <c r="O109" s="3">
        <f t="shared" si="33"/>
        <v>2162.9376999588603</v>
      </c>
      <c r="P109" s="3">
        <f t="shared" si="34"/>
        <v>2179.996486249132</v>
      </c>
      <c r="Q109" s="3">
        <f t="shared" si="35"/>
        <v>2196.3044156280134</v>
      </c>
      <c r="R109" s="3"/>
      <c r="S109" s="15">
        <v>0.76</v>
      </c>
      <c r="T109" s="3">
        <f t="shared" si="39"/>
        <v>8.6382108237833491E-14</v>
      </c>
      <c r="U109" s="3">
        <f t="shared" si="39"/>
        <v>2.3193470358322629E-13</v>
      </c>
      <c r="V109" s="3">
        <f t="shared" si="39"/>
        <v>5.2392642813938996E-13</v>
      </c>
      <c r="W109" s="3">
        <f t="shared" si="39"/>
        <v>1.0459094551357031E-12</v>
      </c>
      <c r="X109" s="3">
        <f t="shared" si="39"/>
        <v>1.9033480707903511E-12</v>
      </c>
      <c r="Y109" s="3">
        <f t="shared" si="39"/>
        <v>3.2238648648708692E-12</v>
      </c>
      <c r="Z109" s="3">
        <f t="shared" si="39"/>
        <v>5.1571287665296705E-12</v>
      </c>
      <c r="AA109" s="3">
        <f t="shared" si="39"/>
        <v>7.8744937318367395E-12</v>
      </c>
      <c r="AB109" s="3">
        <f t="shared" si="39"/>
        <v>1.1568466468083372E-11</v>
      </c>
      <c r="AC109" s="3">
        <f t="shared" si="39"/>
        <v>1.6452059738644319E-11</v>
      </c>
      <c r="AD109" s="3">
        <f t="shared" si="39"/>
        <v>2.2758072130171803E-11</v>
      </c>
      <c r="AE109" s="3">
        <f t="shared" si="39"/>
        <v>3.073832389087152E-11</v>
      </c>
      <c r="AF109" s="3">
        <f t="shared" si="39"/>
        <v>4.0662870289007969E-11</v>
      </c>
      <c r="AG109" s="3">
        <f t="shared" si="39"/>
        <v>5.281920799873316E-11</v>
      </c>
      <c r="AH109" s="3">
        <f t="shared" si="39"/>
        <v>6.7511485668096609E-11</v>
      </c>
      <c r="AI109" s="3">
        <f t="shared" si="39"/>
        <v>8.5059726619956293E-11</v>
      </c>
      <c r="AJ109" s="25">
        <f t="shared" si="37"/>
        <v>3.4761720093268881E-10</v>
      </c>
      <c r="AK109" s="3"/>
      <c r="AL109" s="12"/>
    </row>
    <row r="110" spans="1:38" x14ac:dyDescent="0.25">
      <c r="A110" s="15">
        <v>0.75</v>
      </c>
      <c r="B110" s="28">
        <f t="shared" si="38"/>
        <v>1779.7031088400811</v>
      </c>
      <c r="C110" s="3">
        <f t="shared" si="21"/>
        <v>1827.4795528309899</v>
      </c>
      <c r="D110" s="3">
        <f t="shared" si="22"/>
        <v>1868.8732067257008</v>
      </c>
      <c r="E110" s="3">
        <f t="shared" si="23"/>
        <v>1905.4871224671629</v>
      </c>
      <c r="F110" s="3">
        <f t="shared" si="24"/>
        <v>1938.3778386212243</v>
      </c>
      <c r="G110" s="3">
        <f t="shared" si="25"/>
        <v>1968.2803652644525</v>
      </c>
      <c r="H110" s="3">
        <f t="shared" si="26"/>
        <v>1995.7276849016612</v>
      </c>
      <c r="I110" s="3">
        <f t="shared" si="27"/>
        <v>2021.1191989791116</v>
      </c>
      <c r="J110" s="3">
        <f t="shared" si="28"/>
        <v>2044.7623120067158</v>
      </c>
      <c r="K110" s="3">
        <f t="shared" si="29"/>
        <v>2066.8989224637862</v>
      </c>
      <c r="L110" s="3">
        <f t="shared" si="30"/>
        <v>2087.7229703126295</v>
      </c>
      <c r="M110" s="3">
        <f t="shared" si="31"/>
        <v>2107.3924469687472</v>
      </c>
      <c r="N110" s="3">
        <f t="shared" si="32"/>
        <v>2126.0378472593834</v>
      </c>
      <c r="O110" s="3">
        <f t="shared" si="33"/>
        <v>2143.7682618358226</v>
      </c>
      <c r="P110" s="3">
        <f t="shared" si="34"/>
        <v>2160.6758614561054</v>
      </c>
      <c r="Q110" s="3">
        <f t="shared" si="35"/>
        <v>2176.8392587741955</v>
      </c>
      <c r="R110" s="3"/>
      <c r="S110" s="15">
        <v>0.75</v>
      </c>
      <c r="T110" s="3">
        <f t="shared" si="39"/>
        <v>6.2904721279364921E-14</v>
      </c>
      <c r="U110" s="3">
        <f t="shared" si="39"/>
        <v>1.7039653136448402E-13</v>
      </c>
      <c r="V110" s="3">
        <f t="shared" si="39"/>
        <v>3.8773045273053644E-13</v>
      </c>
      <c r="W110" s="3">
        <f t="shared" si="39"/>
        <v>7.7882211902398966E-13</v>
      </c>
      <c r="X110" s="3">
        <f t="shared" si="39"/>
        <v>1.4249102923455089E-12</v>
      </c>
      <c r="Y110" s="3">
        <f t="shared" si="39"/>
        <v>2.4248929751077535E-12</v>
      </c>
      <c r="Z110" s="3">
        <f t="shared" si="39"/>
        <v>3.8953649743322687E-12</v>
      </c>
      <c r="AA110" s="3">
        <f t="shared" si="39"/>
        <v>5.9704419515572471E-12</v>
      </c>
      <c r="AB110" s="3">
        <f t="shared" si="39"/>
        <v>8.8014334440678936E-12</v>
      </c>
      <c r="AC110" s="3">
        <f t="shared" si="39"/>
        <v>1.2556410768024822E-11</v>
      </c>
      <c r="AD110" s="3">
        <f t="shared" si="39"/>
        <v>1.7419703596868924E-11</v>
      </c>
      <c r="AE110" s="3">
        <f t="shared" si="39"/>
        <v>2.3591350139341117E-11</v>
      </c>
      <c r="AF110" s="3">
        <f t="shared" si="39"/>
        <v>3.1286519323125462E-11</v>
      </c>
      <c r="AG110" s="3">
        <f t="shared" si="39"/>
        <v>4.0734918574468147E-11</v>
      </c>
      <c r="AH110" s="3">
        <f t="shared" si="39"/>
        <v>5.2180197207196315E-11</v>
      </c>
      <c r="AI110" s="3">
        <f t="shared" si="39"/>
        <v>6.587935276423961E-11</v>
      </c>
      <c r="AJ110" s="25">
        <f t="shared" si="37"/>
        <v>2.6756534983507342E-10</v>
      </c>
      <c r="AK110" s="3"/>
      <c r="AL110" s="12"/>
    </row>
    <row r="111" spans="1:38" x14ac:dyDescent="0.25">
      <c r="A111" s="15">
        <v>0.74</v>
      </c>
      <c r="B111" s="28">
        <f t="shared" si="38"/>
        <v>1763.6978285769408</v>
      </c>
      <c r="C111" s="3">
        <f t="shared" si="21"/>
        <v>1811.0446079950034</v>
      </c>
      <c r="D111" s="3">
        <f t="shared" si="22"/>
        <v>1852.0659992193791</v>
      </c>
      <c r="E111" s="3">
        <f t="shared" si="23"/>
        <v>1888.3506375774045</v>
      </c>
      <c r="F111" s="3">
        <f t="shared" si="24"/>
        <v>1920.9455599400824</v>
      </c>
      <c r="G111" s="3">
        <f t="shared" si="25"/>
        <v>1950.579166268948</v>
      </c>
      <c r="H111" s="3">
        <f t="shared" si="26"/>
        <v>1977.7796458343025</v>
      </c>
      <c r="I111" s="3">
        <f t="shared" si="27"/>
        <v>2002.9428081731419</v>
      </c>
      <c r="J111" s="3">
        <f t="shared" si="28"/>
        <v>2026.3732932357666</v>
      </c>
      <c r="K111" s="3">
        <f t="shared" si="29"/>
        <v>2048.3108240527117</v>
      </c>
      <c r="L111" s="3">
        <f t="shared" si="30"/>
        <v>2068.9475964394951</v>
      </c>
      <c r="M111" s="3">
        <f t="shared" si="31"/>
        <v>2088.4401809584092</v>
      </c>
      <c r="N111" s="3">
        <f t="shared" si="32"/>
        <v>2106.9178988666372</v>
      </c>
      <c r="O111" s="3">
        <f t="shared" si="33"/>
        <v>2124.4888597380914</v>
      </c>
      <c r="P111" s="3">
        <f t="shared" si="34"/>
        <v>2141.2444054179437</v>
      </c>
      <c r="Q111" s="3">
        <f t="shared" si="35"/>
        <v>2157.2624415784344</v>
      </c>
      <c r="R111" s="3"/>
      <c r="S111" s="15">
        <v>0.74</v>
      </c>
      <c r="T111" s="3">
        <f t="shared" si="39"/>
        <v>4.5402832603971784E-14</v>
      </c>
      <c r="U111" s="3">
        <f t="shared" si="39"/>
        <v>1.2410458992034756E-13</v>
      </c>
      <c r="V111" s="3">
        <f t="shared" si="39"/>
        <v>2.845098801379627E-13</v>
      </c>
      <c r="W111" s="3">
        <f t="shared" si="39"/>
        <v>5.7511482588407232E-13</v>
      </c>
      <c r="X111" s="3">
        <f t="shared" si="39"/>
        <v>1.0579973691011564E-12</v>
      </c>
      <c r="Y111" s="3">
        <f t="shared" si="39"/>
        <v>1.8091936996167163E-12</v>
      </c>
      <c r="Z111" s="3">
        <f t="shared" si="39"/>
        <v>2.9188296767318793E-12</v>
      </c>
      <c r="AA111" s="3">
        <f t="shared" si="39"/>
        <v>4.4910726823313059E-12</v>
      </c>
      <c r="AB111" s="3">
        <f t="shared" si="39"/>
        <v>6.6439529684832836E-12</v>
      </c>
      <c r="AC111" s="3">
        <f t="shared" si="39"/>
        <v>9.5090912082495774E-12</v>
      </c>
      <c r="AD111" s="3">
        <f t="shared" si="39"/>
        <v>1.3231359739765946E-11</v>
      </c>
      <c r="AE111" s="3">
        <f t="shared" si="39"/>
        <v>1.7968498127815744E-11</v>
      </c>
      <c r="AF111" s="3">
        <f t="shared" si="39"/>
        <v>2.38906985422747E-11</v>
      </c>
      <c r="AG111" s="3">
        <f t="shared" si="39"/>
        <v>3.1180172612095576E-11</v>
      </c>
      <c r="AH111" s="3">
        <f t="shared" si="39"/>
        <v>4.0030708521564542E-11</v>
      </c>
      <c r="AI111" s="3">
        <f t="shared" si="39"/>
        <v>5.0647224927681559E-11</v>
      </c>
      <c r="AJ111" s="25">
        <f t="shared" si="37"/>
        <v>2.0440793220425836E-10</v>
      </c>
      <c r="AK111" s="3"/>
      <c r="AL111" s="12"/>
    </row>
    <row r="112" spans="1:38" x14ac:dyDescent="0.25">
      <c r="A112" s="15">
        <v>0.73</v>
      </c>
      <c r="B112" s="28">
        <f t="shared" si="38"/>
        <v>1747.6012786281947</v>
      </c>
      <c r="C112" s="3">
        <f t="shared" si="21"/>
        <v>1794.5159433225974</v>
      </c>
      <c r="D112" s="3">
        <f t="shared" si="22"/>
        <v>1835.1629490586479</v>
      </c>
      <c r="E112" s="3">
        <f t="shared" si="23"/>
        <v>1871.1164323377029</v>
      </c>
      <c r="F112" s="3">
        <f t="shared" si="24"/>
        <v>1903.4138741527577</v>
      </c>
      <c r="G112" s="3">
        <f t="shared" si="25"/>
        <v>1932.7770266563109</v>
      </c>
      <c r="H112" s="3">
        <f t="shared" si="26"/>
        <v>1959.7292585508574</v>
      </c>
      <c r="I112" s="3">
        <f t="shared" si="27"/>
        <v>1984.6627669813611</v>
      </c>
      <c r="J112" s="3">
        <f t="shared" si="28"/>
        <v>2007.8794115736855</v>
      </c>
      <c r="K112" s="3">
        <f t="shared" si="29"/>
        <v>2029.6167275041412</v>
      </c>
      <c r="L112" s="3">
        <f t="shared" si="30"/>
        <v>2050.0651564955183</v>
      </c>
      <c r="M112" s="3">
        <f t="shared" si="31"/>
        <v>2069.3798401545146</v>
      </c>
      <c r="N112" s="3">
        <f t="shared" si="32"/>
        <v>2087.688919476002</v>
      </c>
      <c r="O112" s="3">
        <f t="shared" si="33"/>
        <v>2105.099517361954</v>
      </c>
      <c r="P112" s="3">
        <f t="shared" si="34"/>
        <v>2121.7021420178162</v>
      </c>
      <c r="Q112" s="3">
        <f t="shared" si="35"/>
        <v>2137.5739881025693</v>
      </c>
      <c r="R112" s="3"/>
      <c r="S112" s="15">
        <v>0.73</v>
      </c>
      <c r="T112" s="3">
        <f t="shared" si="39"/>
        <v>3.2473516754856485E-14</v>
      </c>
      <c r="U112" s="3">
        <f t="shared" si="39"/>
        <v>8.9589385213544638E-14</v>
      </c>
      <c r="V112" s="3">
        <f t="shared" si="39"/>
        <v>2.069592068057587E-13</v>
      </c>
      <c r="W112" s="3">
        <f t="shared" si="39"/>
        <v>4.2107287407240786E-13</v>
      </c>
      <c r="X112" s="3">
        <f t="shared" si="39"/>
        <v>7.7897877679159947E-13</v>
      </c>
      <c r="Y112" s="3">
        <f t="shared" si="39"/>
        <v>1.3386658705512733E-12</v>
      </c>
      <c r="Z112" s="3">
        <f t="shared" si="39"/>
        <v>2.1692477147107906E-12</v>
      </c>
      <c r="AA112" s="3">
        <f t="shared" si="39"/>
        <v>3.3509980334214877E-12</v>
      </c>
      <c r="AB112" s="3">
        <f t="shared" si="39"/>
        <v>4.9752757284269311E-12</v>
      </c>
      <c r="AC112" s="3">
        <f t="shared" si="39"/>
        <v>7.1443682428273436E-12</v>
      </c>
      <c r="AD112" s="3">
        <f t="shared" si="39"/>
        <v>9.971275285790462E-12</v>
      </c>
      <c r="AE112" s="3">
        <f t="shared" si="39"/>
        <v>1.3579449702294352E-11</v>
      </c>
      <c r="AF112" s="3">
        <f t="shared" si="39"/>
        <v>1.8102508308491201E-11</v>
      </c>
      <c r="AG112" s="3">
        <f t="shared" si="39"/>
        <v>2.3683922499643852E-11</v>
      </c>
      <c r="AH112" s="3">
        <f t="shared" si="39"/>
        <v>3.0476696137589255E-11</v>
      </c>
      <c r="AI112" s="3">
        <f t="shared" si="39"/>
        <v>3.8643036461961059E-11</v>
      </c>
      <c r="AJ112" s="25">
        <f t="shared" si="37"/>
        <v>1.5496451774534618E-10</v>
      </c>
      <c r="AK112" s="3"/>
      <c r="AL112" s="12"/>
    </row>
    <row r="113" spans="1:38" x14ac:dyDescent="0.25">
      <c r="A113" s="15">
        <v>0.72</v>
      </c>
      <c r="B113" s="28">
        <f t="shared" si="38"/>
        <v>1731.4135747470918</v>
      </c>
      <c r="C113" s="3">
        <f t="shared" si="21"/>
        <v>1777.8936776744372</v>
      </c>
      <c r="D113" s="3">
        <f t="shared" si="22"/>
        <v>1818.1641777964467</v>
      </c>
      <c r="E113" s="3">
        <f t="shared" si="23"/>
        <v>1853.7846306823949</v>
      </c>
      <c r="F113" s="3">
        <f t="shared" si="24"/>
        <v>1885.7829073328251</v>
      </c>
      <c r="G113" s="3">
        <f t="shared" si="25"/>
        <v>1914.8740744449985</v>
      </c>
      <c r="H113" s="3">
        <f t="shared" si="26"/>
        <v>1941.5766528549777</v>
      </c>
      <c r="I113" s="3">
        <f t="shared" si="27"/>
        <v>1966.2792068589049</v>
      </c>
      <c r="J113" s="3">
        <f t="shared" si="28"/>
        <v>1989.2808000133684</v>
      </c>
      <c r="K113" s="3">
        <f t="shared" si="29"/>
        <v>2010.8167672507582</v>
      </c>
      <c r="L113" s="3">
        <f t="shared" si="30"/>
        <v>2031.0757862677945</v>
      </c>
      <c r="M113" s="3">
        <f t="shared" si="31"/>
        <v>2050.2115616234769</v>
      </c>
      <c r="N113" s="3">
        <f t="shared" si="32"/>
        <v>2068.3510473666024</v>
      </c>
      <c r="O113" s="3">
        <f t="shared" si="33"/>
        <v>2085.600374139734</v>
      </c>
      <c r="P113" s="3">
        <f t="shared" si="34"/>
        <v>2102.0492117877311</v>
      </c>
      <c r="Q113" s="3">
        <f t="shared" si="35"/>
        <v>2117.7740399298877</v>
      </c>
      <c r="R113" s="3"/>
      <c r="S113" s="15">
        <v>0.72</v>
      </c>
      <c r="T113" s="3">
        <f t="shared" si="39"/>
        <v>2.3010246244634975E-14</v>
      </c>
      <c r="U113" s="3">
        <f t="shared" si="39"/>
        <v>6.4086867000699143E-14</v>
      </c>
      <c r="V113" s="3">
        <f t="shared" si="39"/>
        <v>1.4920966200476581E-13</v>
      </c>
      <c r="W113" s="3">
        <f t="shared" si="39"/>
        <v>3.056001038741791E-13</v>
      </c>
      <c r="X113" s="3">
        <f t="shared" si="39"/>
        <v>5.6861685146864409E-13</v>
      </c>
      <c r="Y113" s="3">
        <f t="shared" si="39"/>
        <v>9.8212049643140748E-13</v>
      </c>
      <c r="Z113" s="3">
        <f t="shared" si="39"/>
        <v>1.5986806375577831E-12</v>
      </c>
      <c r="AA113" s="3">
        <f t="shared" si="39"/>
        <v>2.4796621724970032E-12</v>
      </c>
      <c r="AB113" s="3">
        <f t="shared" si="39"/>
        <v>3.6952196576478242E-12</v>
      </c>
      <c r="AC113" s="3">
        <f t="shared" si="39"/>
        <v>5.3242221293516438E-12</v>
      </c>
      <c r="AD113" s="3">
        <f t="shared" si="39"/>
        <v>7.4541257296366174E-12</v>
      </c>
      <c r="AE113" s="3">
        <f t="shared" si="39"/>
        <v>1.0180807572906736E-11</v>
      </c>
      <c r="AF113" s="3">
        <f t="shared" si="39"/>
        <v>1.3608371276851089E-11</v>
      </c>
      <c r="AG113" s="3">
        <f t="shared" si="39"/>
        <v>1.7848932255567304E-11</v>
      </c>
      <c r="AH113" s="3">
        <f t="shared" si="39"/>
        <v>2.302238907394628E-11</v>
      </c>
      <c r="AI113" s="3">
        <f t="shared" si="39"/>
        <v>2.9256185765906568E-11</v>
      </c>
      <c r="AJ113" s="25">
        <f t="shared" si="37"/>
        <v>1.1656124049889318E-10</v>
      </c>
      <c r="AK113" s="3"/>
      <c r="AL113" s="12"/>
    </row>
    <row r="114" spans="1:38" x14ac:dyDescent="0.25">
      <c r="A114" s="15">
        <v>0.71</v>
      </c>
      <c r="B114" s="28">
        <f t="shared" si="38"/>
        <v>1715.1349327187449</v>
      </c>
      <c r="C114" s="3">
        <f t="shared" si="21"/>
        <v>1761.1780326284247</v>
      </c>
      <c r="D114" s="3">
        <f t="shared" si="22"/>
        <v>1801.0699120295662</v>
      </c>
      <c r="E114" s="3">
        <f t="shared" si="23"/>
        <v>1836.3554636476301</v>
      </c>
      <c r="F114" s="3">
        <f t="shared" si="24"/>
        <v>1868.0528945043611</v>
      </c>
      <c r="G114" s="3">
        <f t="shared" si="25"/>
        <v>1896.870548284704</v>
      </c>
      <c r="H114" s="3">
        <f t="shared" si="26"/>
        <v>1923.3220707242842</v>
      </c>
      <c r="I114" s="3">
        <f t="shared" si="27"/>
        <v>1947.7923728620597</v>
      </c>
      <c r="J114" s="3">
        <f t="shared" si="28"/>
        <v>1970.5777064777831</v>
      </c>
      <c r="K114" s="3">
        <f t="shared" si="29"/>
        <v>1991.9111938995443</v>
      </c>
      <c r="L114" s="3">
        <f t="shared" si="30"/>
        <v>2011.97973888817</v>
      </c>
      <c r="M114" s="3">
        <f t="shared" si="31"/>
        <v>2030.9356008820228</v>
      </c>
      <c r="N114" s="3">
        <f t="shared" si="32"/>
        <v>2048.9045403158798</v>
      </c>
      <c r="O114" s="3">
        <f t="shared" si="33"/>
        <v>2065.991689998647</v>
      </c>
      <c r="P114" s="3">
        <f t="shared" si="34"/>
        <v>2082.2858767049188</v>
      </c>
      <c r="Q114" s="3">
        <f t="shared" si="35"/>
        <v>2097.8628609973907</v>
      </c>
      <c r="R114" s="3"/>
      <c r="S114" s="15">
        <v>0.71</v>
      </c>
      <c r="T114" s="3">
        <f t="shared" si="39"/>
        <v>1.6149176176259751E-14</v>
      </c>
      <c r="U114" s="3">
        <f t="shared" si="39"/>
        <v>4.541719141295808E-14</v>
      </c>
      <c r="V114" s="3">
        <f t="shared" si="39"/>
        <v>1.0659374116101603E-13</v>
      </c>
      <c r="W114" s="3">
        <f t="shared" si="39"/>
        <v>2.1980794945653262E-13</v>
      </c>
      <c r="X114" s="3">
        <f t="shared" si="39"/>
        <v>4.1140453275712972E-13</v>
      </c>
      <c r="Y114" s="3">
        <f t="shared" si="39"/>
        <v>7.1427722653168593E-13</v>
      </c>
      <c r="Z114" s="3">
        <f t="shared" si="39"/>
        <v>1.1680785453452218E-12</v>
      </c>
      <c r="AA114" s="3">
        <f t="shared" si="39"/>
        <v>1.8193328399285858E-12</v>
      </c>
      <c r="AB114" s="3">
        <f t="shared" si="39"/>
        <v>2.7214742270595066E-12</v>
      </c>
      <c r="AC114" s="3">
        <f t="shared" si="39"/>
        <v>3.9348264619356311E-12</v>
      </c>
      <c r="AD114" s="3">
        <f t="shared" si="39"/>
        <v>5.5265381989566088E-12</v>
      </c>
      <c r="AE114" s="3">
        <f t="shared" si="39"/>
        <v>7.570484221987171E-12</v>
      </c>
      <c r="AF114" s="3">
        <f t="shared" si="39"/>
        <v>1.0147140975819153E-11</v>
      </c>
      <c r="AG114" s="3">
        <f t="shared" si="39"/>
        <v>1.3343442967554984E-11</v>
      </c>
      <c r="AH114" s="3">
        <f t="shared" si="39"/>
        <v>1.7252625223551281E-11</v>
      </c>
      <c r="AI114" s="3">
        <f t="shared" si="39"/>
        <v>2.1974055900015456E-11</v>
      </c>
      <c r="AJ114" s="25">
        <f t="shared" si="37"/>
        <v>8.6971649379649186E-11</v>
      </c>
      <c r="AK114" s="3"/>
      <c r="AL114" s="12"/>
    </row>
    <row r="115" spans="1:38" x14ac:dyDescent="0.25">
      <c r="A115" s="15">
        <v>0.7</v>
      </c>
      <c r="B115" s="28">
        <f t="shared" si="38"/>
        <v>1698.7656693660679</v>
      </c>
      <c r="C115" s="3">
        <f t="shared" si="21"/>
        <v>1744.3693335126368</v>
      </c>
      <c r="D115" s="3">
        <f t="shared" si="22"/>
        <v>1783.8804844549884</v>
      </c>
      <c r="E115" s="3">
        <f t="shared" si="23"/>
        <v>1818.8292704483997</v>
      </c>
      <c r="F115" s="3">
        <f t="shared" si="24"/>
        <v>1850.2241807375653</v>
      </c>
      <c r="G115" s="3">
        <f t="shared" si="25"/>
        <v>1878.766798568877</v>
      </c>
      <c r="H115" s="3">
        <f t="shared" si="26"/>
        <v>1904.9658674384013</v>
      </c>
      <c r="I115" s="3">
        <f t="shared" si="27"/>
        <v>1929.202624790649</v>
      </c>
      <c r="J115" s="3">
        <f t="shared" si="28"/>
        <v>1951.7704949757003</v>
      </c>
      <c r="K115" s="3">
        <f t="shared" si="29"/>
        <v>1972.9003754000282</v>
      </c>
      <c r="L115" s="3">
        <f t="shared" si="30"/>
        <v>1992.7773860132795</v>
      </c>
      <c r="M115" s="3">
        <f t="shared" si="31"/>
        <v>2011.5523330883477</v>
      </c>
      <c r="N115" s="3">
        <f t="shared" si="32"/>
        <v>2029.3497768012867</v>
      </c>
      <c r="O115" s="3">
        <f t="shared" si="33"/>
        <v>2046.273846572514</v>
      </c>
      <c r="P115" s="3">
        <f t="shared" si="34"/>
        <v>2062.4125214130868</v>
      </c>
      <c r="Q115" s="3">
        <f t="shared" si="35"/>
        <v>2077.8408388262033</v>
      </c>
      <c r="R115" s="3"/>
      <c r="S115" s="15">
        <v>0.7</v>
      </c>
      <c r="T115" s="3">
        <f t="shared" si="39"/>
        <v>1.1222794997935084E-14</v>
      </c>
      <c r="U115" s="3">
        <f t="shared" si="39"/>
        <v>3.1878520538393927E-14</v>
      </c>
      <c r="V115" s="3">
        <f t="shared" si="39"/>
        <v>7.5436204249907468E-14</v>
      </c>
      <c r="W115" s="3">
        <f t="shared" si="39"/>
        <v>1.5664632733280881E-13</v>
      </c>
      <c r="X115" s="3">
        <f t="shared" si="39"/>
        <v>2.9496402733547457E-13</v>
      </c>
      <c r="Y115" s="3">
        <f t="shared" si="39"/>
        <v>5.1484386666989215E-13</v>
      </c>
      <c r="Z115" s="3">
        <f t="shared" si="39"/>
        <v>8.4593906637038353E-13</v>
      </c>
      <c r="AA115" s="3">
        <f t="shared" si="39"/>
        <v>1.32322452439247E-12</v>
      </c>
      <c r="AB115" s="3">
        <f t="shared" si="39"/>
        <v>1.98705946455694E-12</v>
      </c>
      <c r="AC115" s="3">
        <f t="shared" si="39"/>
        <v>2.8832025069183895E-12</v>
      </c>
      <c r="AD115" s="3">
        <f t="shared" si="39"/>
        <v>4.0627894112323958E-12</v>
      </c>
      <c r="AE115" s="3">
        <f t="shared" si="39"/>
        <v>5.5822816884018305E-12</v>
      </c>
      <c r="AF115" s="3">
        <f t="shared" si="39"/>
        <v>7.5033926280668395E-12</v>
      </c>
      <c r="AG115" s="3">
        <f t="shared" si="39"/>
        <v>9.8929959783290716E-12</v>
      </c>
      <c r="AH115" s="3">
        <f t="shared" si="39"/>
        <v>1.2823021469147162E-11</v>
      </c>
      <c r="AI115" s="3">
        <f t="shared" si="39"/>
        <v>1.6370340538736891E-11</v>
      </c>
      <c r="AJ115" s="25">
        <f t="shared" si="37"/>
        <v>6.4359239017276783E-11</v>
      </c>
      <c r="AK115" s="3"/>
      <c r="AL115" s="12"/>
    </row>
    <row r="116" spans="1:38" x14ac:dyDescent="0.25">
      <c r="A116" s="15">
        <v>0.69</v>
      </c>
      <c r="B116" s="28">
        <f t="shared" si="38"/>
        <v>1682.3062040478897</v>
      </c>
      <c r="C116" s="3">
        <f t="shared" si="21"/>
        <v>1727.4680109436677</v>
      </c>
      <c r="D116" s="3">
        <f t="shared" si="22"/>
        <v>1766.5963354430662</v>
      </c>
      <c r="E116" s="3">
        <f t="shared" si="23"/>
        <v>1801.2065000825455</v>
      </c>
      <c r="F116" s="3">
        <f t="shared" si="24"/>
        <v>1832.2972227804557</v>
      </c>
      <c r="G116" s="3">
        <f t="shared" si="25"/>
        <v>1860.5632890915924</v>
      </c>
      <c r="H116" s="3">
        <f t="shared" si="26"/>
        <v>1886.508513258929</v>
      </c>
      <c r="I116" s="3">
        <f t="shared" si="27"/>
        <v>1910.5104388893812</v>
      </c>
      <c r="J116" s="3">
        <f t="shared" si="28"/>
        <v>1932.8596473229552</v>
      </c>
      <c r="K116" s="3">
        <f t="shared" si="29"/>
        <v>1953.7847987841972</v>
      </c>
      <c r="L116" s="3">
        <f t="shared" si="30"/>
        <v>1973.4692195819603</v>
      </c>
      <c r="M116" s="3">
        <f t="shared" si="31"/>
        <v>1992.0622548160945</v>
      </c>
      <c r="N116" s="3">
        <f t="shared" si="32"/>
        <v>2009.6872577899542</v>
      </c>
      <c r="O116" s="3">
        <f t="shared" si="33"/>
        <v>2026.4473490063624</v>
      </c>
      <c r="P116" s="3">
        <f t="shared" si="34"/>
        <v>2042.4296550412723</v>
      </c>
      <c r="Q116" s="3">
        <f t="shared" si="35"/>
        <v>2057.7084863540035</v>
      </c>
      <c r="R116" s="3"/>
      <c r="S116" s="15">
        <v>0.69</v>
      </c>
      <c r="T116" s="3">
        <f t="shared" si="39"/>
        <v>7.7205893234291788E-15</v>
      </c>
      <c r="U116" s="3">
        <f t="shared" si="39"/>
        <v>2.2155602178819874E-14</v>
      </c>
      <c r="V116" s="3">
        <f t="shared" si="39"/>
        <v>5.2871933760588079E-14</v>
      </c>
      <c r="W116" s="3">
        <f t="shared" si="39"/>
        <v>1.1057842534337565E-13</v>
      </c>
      <c r="X116" s="3">
        <f t="shared" si="39"/>
        <v>2.0951172076786953E-13</v>
      </c>
      <c r="Y116" s="3">
        <f t="shared" si="39"/>
        <v>3.6768981027470564E-13</v>
      </c>
      <c r="Z116" s="3">
        <f t="shared" si="39"/>
        <v>6.070929041839122E-13</v>
      </c>
      <c r="AA116" s="3">
        <f t="shared" si="39"/>
        <v>9.5378517627089653E-13</v>
      </c>
      <c r="AB116" s="3">
        <f t="shared" si="39"/>
        <v>1.4379887900098174E-12</v>
      </c>
      <c r="AC116" s="3">
        <f t="shared" si="39"/>
        <v>2.0941196200347734E-12</v>
      </c>
      <c r="AD116" s="3">
        <f t="shared" si="39"/>
        <v>2.9607923503025002E-12</v>
      </c>
      <c r="AE116" s="3">
        <f t="shared" si="39"/>
        <v>4.0808011882391477E-12</v>
      </c>
      <c r="AF116" s="3">
        <f t="shared" si="39"/>
        <v>5.5010812540186116E-12</v>
      </c>
      <c r="AG116" s="3">
        <f t="shared" si="39"/>
        <v>7.2726547467093144E-12</v>
      </c>
      <c r="AH116" s="3">
        <f t="shared" si="39"/>
        <v>9.4505652150639592E-12</v>
      </c>
      <c r="AI116" s="3">
        <f t="shared" si="39"/>
        <v>1.2093802635536871E-11</v>
      </c>
      <c r="AJ116" s="25">
        <f t="shared" si="37"/>
        <v>4.7223211962018592E-11</v>
      </c>
      <c r="AK116" s="3"/>
      <c r="AL116" s="12"/>
    </row>
    <row r="117" spans="1:38" x14ac:dyDescent="0.25">
      <c r="A117" s="15">
        <v>0.68</v>
      </c>
      <c r="B117" s="28">
        <f t="shared" si="38"/>
        <v>1665.7570596243027</v>
      </c>
      <c r="C117" s="3">
        <f t="shared" si="21"/>
        <v>1710.4746018178832</v>
      </c>
      <c r="D117" s="3">
        <f t="shared" si="22"/>
        <v>1749.218014051228</v>
      </c>
      <c r="E117" s="3">
        <f t="shared" si="23"/>
        <v>1783.4877123643264</v>
      </c>
      <c r="F117" s="3">
        <f t="shared" si="24"/>
        <v>1814.2725901102754</v>
      </c>
      <c r="G117" s="3">
        <f t="shared" si="25"/>
        <v>1842.2605981151748</v>
      </c>
      <c r="H117" s="3">
        <f t="shared" si="26"/>
        <v>1867.9505945119581</v>
      </c>
      <c r="I117" s="3">
        <f t="shared" si="27"/>
        <v>1891.7164089441355</v>
      </c>
      <c r="J117" s="3">
        <f t="shared" si="28"/>
        <v>1913.8457642515468</v>
      </c>
      <c r="K117" s="3">
        <f t="shared" si="29"/>
        <v>1934.5650712875645</v>
      </c>
      <c r="L117" s="3">
        <f t="shared" si="30"/>
        <v>1954.0558529476427</v>
      </c>
      <c r="M117" s="3">
        <f t="shared" si="31"/>
        <v>1972.4659851973963</v>
      </c>
      <c r="N117" s="3">
        <f t="shared" si="32"/>
        <v>1989.917607891864</v>
      </c>
      <c r="O117" s="3">
        <f t="shared" si="33"/>
        <v>2006.5128271191982</v>
      </c>
      <c r="P117" s="3">
        <f t="shared" si="34"/>
        <v>2022.3379123757741</v>
      </c>
      <c r="Q117" s="3">
        <f t="shared" si="35"/>
        <v>2037.4664431157535</v>
      </c>
      <c r="R117" s="3"/>
      <c r="S117" s="15">
        <v>0.68</v>
      </c>
      <c r="T117" s="3">
        <f t="shared" si="39"/>
        <v>5.2561608307285182E-15</v>
      </c>
      <c r="U117" s="3">
        <f t="shared" si="39"/>
        <v>1.5242292174077668E-14</v>
      </c>
      <c r="V117" s="3">
        <f t="shared" si="39"/>
        <v>3.6689749551588919E-14</v>
      </c>
      <c r="W117" s="3">
        <f t="shared" si="39"/>
        <v>7.7298941616604156E-14</v>
      </c>
      <c r="X117" s="3">
        <f t="shared" si="39"/>
        <v>1.4739025971438893E-13</v>
      </c>
      <c r="Y117" s="3">
        <f t="shared" si="39"/>
        <v>2.6011709039684849E-13</v>
      </c>
      <c r="Z117" s="3">
        <f t="shared" si="39"/>
        <v>4.3162442242602059E-13</v>
      </c>
      <c r="AA117" s="3">
        <f t="shared" si="39"/>
        <v>6.8116230320120847E-13</v>
      </c>
      <c r="AB117" s="3">
        <f t="shared" si="39"/>
        <v>1.0311621910517272E-12</v>
      </c>
      <c r="AC117" s="3">
        <f t="shared" si="39"/>
        <v>1.5072829963778293E-12</v>
      </c>
      <c r="AD117" s="3">
        <f t="shared" si="39"/>
        <v>2.1384324627533843E-12</v>
      </c>
      <c r="AE117" s="3">
        <f t="shared" si="39"/>
        <v>2.956768554798571E-12</v>
      </c>
      <c r="AF117" s="3">
        <f t="shared" si="39"/>
        <v>3.9976846937021468E-12</v>
      </c>
      <c r="AG117" s="3">
        <f t="shared" si="39"/>
        <v>5.2997819976643116E-12</v>
      </c>
      <c r="AH117" s="3">
        <f t="shared" si="39"/>
        <v>6.9048311225558384E-12</v>
      </c>
      <c r="AI117" s="3">
        <f t="shared" ref="AD117:AI125" si="40">((4.17*10^13*$H50*$G50^0.5*EXP(-67837/Q117))/($K$12*6)*$K$10*10^-6)</f>
        <v>8.8577258374492367E-12</v>
      </c>
      <c r="AJ117" s="25">
        <f t="shared" si="37"/>
        <v>3.4348451076264508E-11</v>
      </c>
      <c r="AK117" s="3"/>
      <c r="AL117" s="12"/>
    </row>
    <row r="118" spans="1:38" x14ac:dyDescent="0.25">
      <c r="A118" s="15">
        <v>0.67</v>
      </c>
      <c r="B118" s="28">
        <f t="shared" si="38"/>
        <v>1649.1188627947474</v>
      </c>
      <c r="C118" s="3">
        <f t="shared" si="21"/>
        <v>1693.3897496585764</v>
      </c>
      <c r="D118" s="3">
        <f t="shared" si="22"/>
        <v>1731.746178379012</v>
      </c>
      <c r="E118" s="3">
        <f t="shared" si="23"/>
        <v>1765.6735782863923</v>
      </c>
      <c r="F118" s="3">
        <f t="shared" si="24"/>
        <v>1796.1509653017142</v>
      </c>
      <c r="G118" s="3">
        <f t="shared" si="25"/>
        <v>1823.8594187441029</v>
      </c>
      <c r="H118" s="3">
        <f t="shared" si="26"/>
        <v>1849.2928139671851</v>
      </c>
      <c r="I118" s="3">
        <f t="shared" si="27"/>
        <v>1872.8212466659022</v>
      </c>
      <c r="J118" s="3">
        <f t="shared" si="28"/>
        <v>1894.7295657980872</v>
      </c>
      <c r="K118" s="3">
        <f t="shared" si="29"/>
        <v>1915.2419207418775</v>
      </c>
      <c r="L118" s="3">
        <f t="shared" si="30"/>
        <v>1934.5380212749862</v>
      </c>
      <c r="M118" s="3">
        <f t="shared" si="31"/>
        <v>1952.7642663232659</v>
      </c>
      <c r="N118" s="3">
        <f t="shared" si="32"/>
        <v>1970.0415757637641</v>
      </c>
      <c r="O118" s="3">
        <f t="shared" si="33"/>
        <v>1986.4710358113077</v>
      </c>
      <c r="P118" s="3">
        <f t="shared" si="34"/>
        <v>2002.1380542706761</v>
      </c>
      <c r="Q118" s="3">
        <f t="shared" si="35"/>
        <v>2017.1154756572564</v>
      </c>
      <c r="R118" s="3"/>
      <c r="S118" s="15">
        <v>0.67</v>
      </c>
      <c r="T118" s="3">
        <f t="shared" ref="T118:AC125" si="41">((4.17*10^13*$H51*$G51^0.5*EXP(-67837/B118))/($K$12*6)*$K$10*10^-6)</f>
        <v>3.5401227648487662E-15</v>
      </c>
      <c r="U118" s="3">
        <f t="shared" si="41"/>
        <v>1.0376836983455071E-14</v>
      </c>
      <c r="V118" s="3">
        <f t="shared" si="41"/>
        <v>2.5200456708475028E-14</v>
      </c>
      <c r="W118" s="3">
        <f t="shared" si="41"/>
        <v>5.3493664468695065E-14</v>
      </c>
      <c r="X118" s="3">
        <f t="shared" si="41"/>
        <v>1.0266573595969358E-13</v>
      </c>
      <c r="Y118" s="3">
        <f t="shared" si="41"/>
        <v>1.8222779528577893E-13</v>
      </c>
      <c r="Z118" s="3">
        <f t="shared" si="41"/>
        <v>3.0392800598697465E-13</v>
      </c>
      <c r="AA118" s="3">
        <f t="shared" si="41"/>
        <v>4.8185284228939012E-13</v>
      </c>
      <c r="AB118" s="3">
        <f t="shared" si="41"/>
        <v>7.3249997944024782E-13</v>
      </c>
      <c r="AC118" s="3">
        <f t="shared" si="41"/>
        <v>1.0748276030542303E-12</v>
      </c>
      <c r="AD118" s="3">
        <f t="shared" si="40"/>
        <v>1.5302842142717165E-12</v>
      </c>
      <c r="AE118" s="3">
        <f t="shared" si="40"/>
        <v>2.1228223568453394E-12</v>
      </c>
      <c r="AF118" s="3">
        <f t="shared" si="40"/>
        <v>2.8788991296549206E-12</v>
      </c>
      <c r="AG118" s="3">
        <f t="shared" si="40"/>
        <v>3.8274658716639536E-12</v>
      </c>
      <c r="AH118" s="3">
        <f t="shared" si="40"/>
        <v>4.9999490072231796E-12</v>
      </c>
      <c r="AI118" s="3">
        <f t="shared" si="40"/>
        <v>6.4302237072434871E-12</v>
      </c>
      <c r="AJ118" s="25">
        <f t="shared" si="37"/>
        <v>2.4760257329844383E-11</v>
      </c>
      <c r="AK118" s="3"/>
      <c r="AL118" s="12"/>
    </row>
    <row r="119" spans="1:38" x14ac:dyDescent="0.25">
      <c r="A119" s="15">
        <v>0.66</v>
      </c>
      <c r="B119" s="28">
        <f t="shared" si="38"/>
        <v>1632.3923437363039</v>
      </c>
      <c r="C119" s="3">
        <f t="shared" si="21"/>
        <v>1676.2142042445653</v>
      </c>
      <c r="D119" s="3">
        <f t="shared" si="22"/>
        <v>1714.1815951882338</v>
      </c>
      <c r="E119" s="3">
        <f t="shared" si="23"/>
        <v>1747.7648796325284</v>
      </c>
      <c r="F119" s="3">
        <f t="shared" si="24"/>
        <v>1777.9331436329699</v>
      </c>
      <c r="G119" s="3">
        <f t="shared" si="25"/>
        <v>1805.3605585249907</v>
      </c>
      <c r="H119" s="3">
        <f t="shared" si="26"/>
        <v>1830.5359904323184</v>
      </c>
      <c r="I119" s="3">
        <f t="shared" si="27"/>
        <v>1853.8257812800273</v>
      </c>
      <c r="J119" s="3">
        <f t="shared" si="28"/>
        <v>1875.5118908882232</v>
      </c>
      <c r="K119" s="3">
        <f t="shared" si="29"/>
        <v>1895.8161951549873</v>
      </c>
      <c r="L119" s="3">
        <f t="shared" si="30"/>
        <v>1914.9165811155433</v>
      </c>
      <c r="M119" s="3">
        <f t="shared" si="31"/>
        <v>1932.9579628152544</v>
      </c>
      <c r="N119" s="3">
        <f t="shared" si="32"/>
        <v>1950.0600336770474</v>
      </c>
      <c r="O119" s="3">
        <f t="shared" si="33"/>
        <v>1966.3228546285209</v>
      </c>
      <c r="P119" s="3">
        <f t="shared" si="34"/>
        <v>1981.830967208658</v>
      </c>
      <c r="Q119" s="3">
        <f t="shared" si="35"/>
        <v>1996.6564770927257</v>
      </c>
      <c r="R119" s="3"/>
      <c r="S119" s="15">
        <v>0.66</v>
      </c>
      <c r="T119" s="3">
        <f t="shared" si="41"/>
        <v>2.358059489018956E-15</v>
      </c>
      <c r="U119" s="3">
        <f t="shared" si="41"/>
        <v>6.9885500962476611E-15</v>
      </c>
      <c r="V119" s="3">
        <f t="shared" si="41"/>
        <v>1.7126908250770974E-14</v>
      </c>
      <c r="W119" s="3">
        <f t="shared" si="41"/>
        <v>3.6637216419435316E-14</v>
      </c>
      <c r="X119" s="3">
        <f t="shared" si="41"/>
        <v>7.0785891085375862E-14</v>
      </c>
      <c r="Y119" s="3">
        <f t="shared" si="41"/>
        <v>1.2638314192981197E-13</v>
      </c>
      <c r="Z119" s="3">
        <f t="shared" si="41"/>
        <v>2.1189543425678658E-13</v>
      </c>
      <c r="AA119" s="3">
        <f t="shared" si="41"/>
        <v>3.3753289291080566E-13</v>
      </c>
      <c r="AB119" s="3">
        <f t="shared" si="41"/>
        <v>5.1531535742156807E-13</v>
      </c>
      <c r="AC119" s="3">
        <f t="shared" si="41"/>
        <v>7.5912040134943281E-13</v>
      </c>
      <c r="AD119" s="3">
        <f t="shared" si="40"/>
        <v>1.084716195111356E-12</v>
      </c>
      <c r="AE119" s="3">
        <f t="shared" si="40"/>
        <v>1.5097816780295254E-12</v>
      </c>
      <c r="AF119" s="3">
        <f t="shared" si="40"/>
        <v>2.0539161341007021E-12</v>
      </c>
      <c r="AG119" s="3">
        <f t="shared" si="40"/>
        <v>2.7386399428563968E-12</v>
      </c>
      <c r="AH119" s="3">
        <f t="shared" si="40"/>
        <v>3.5873880001587563E-12</v>
      </c>
      <c r="AI119" s="3">
        <f t="shared" si="40"/>
        <v>4.6254970693527907E-12</v>
      </c>
      <c r="AJ119" s="25">
        <f t="shared" si="37"/>
        <v>1.7684082872818782E-11</v>
      </c>
      <c r="AK119" s="3"/>
      <c r="AL119" s="12"/>
    </row>
    <row r="120" spans="1:38" x14ac:dyDescent="0.25">
      <c r="A120" s="15">
        <v>0.65</v>
      </c>
      <c r="B120" s="28">
        <f t="shared" si="38"/>
        <v>1615.5783349744984</v>
      </c>
      <c r="C120" s="3">
        <f t="shared" si="21"/>
        <v>1658.9488204506647</v>
      </c>
      <c r="D120" s="3">
        <f t="shared" si="22"/>
        <v>1696.5251387172043</v>
      </c>
      <c r="E120" s="3">
        <f t="shared" si="23"/>
        <v>1729.7625077686318</v>
      </c>
      <c r="F120" s="3">
        <f t="shared" si="24"/>
        <v>1759.6200318558529</v>
      </c>
      <c r="G120" s="3">
        <f t="shared" si="25"/>
        <v>1786.7649381977233</v>
      </c>
      <c r="H120" s="3">
        <f t="shared" si="26"/>
        <v>1811.681057486797</v>
      </c>
      <c r="I120" s="3">
        <f t="shared" si="27"/>
        <v>1834.7309582438181</v>
      </c>
      <c r="J120" s="3">
        <f t="shared" si="28"/>
        <v>1856.1936960392522</v>
      </c>
      <c r="K120" s="3">
        <f t="shared" si="29"/>
        <v>1876.2888613994578</v>
      </c>
      <c r="L120" s="3">
        <f t="shared" si="30"/>
        <v>1895.1925090831362</v>
      </c>
      <c r="M120" s="3">
        <f t="shared" si="31"/>
        <v>1913.0480604883485</v>
      </c>
      <c r="N120" s="3">
        <f t="shared" si="32"/>
        <v>1929.9739761688081</v>
      </c>
      <c r="O120" s="3">
        <f t="shared" si="33"/>
        <v>1946.0692864020307</v>
      </c>
      <c r="P120" s="3">
        <f t="shared" si="34"/>
        <v>1961.4176619301029</v>
      </c>
      <c r="Q120" s="3">
        <f t="shared" si="35"/>
        <v>1976.0904657236038</v>
      </c>
      <c r="R120" s="3"/>
      <c r="S120" s="15">
        <v>0.65</v>
      </c>
      <c r="T120" s="3">
        <f t="shared" si="41"/>
        <v>1.5528359899402187E-15</v>
      </c>
      <c r="U120" s="3">
        <f t="shared" si="41"/>
        <v>4.6544511071211298E-15</v>
      </c>
      <c r="V120" s="3">
        <f t="shared" si="41"/>
        <v>1.1513619871220929E-14</v>
      </c>
      <c r="W120" s="3">
        <f t="shared" si="41"/>
        <v>2.4825177918507113E-14</v>
      </c>
      <c r="X120" s="3">
        <f t="shared" si="41"/>
        <v>4.8294022353664573E-14</v>
      </c>
      <c r="Y120" s="3">
        <f t="shared" si="41"/>
        <v>8.6747269478409141E-14</v>
      </c>
      <c r="Z120" s="3">
        <f t="shared" si="41"/>
        <v>1.4622580748997908E-13</v>
      </c>
      <c r="AA120" s="3">
        <f t="shared" si="41"/>
        <v>2.3405765786488024E-13</v>
      </c>
      <c r="AB120" s="3">
        <f t="shared" si="41"/>
        <v>3.5891555085793362E-13</v>
      </c>
      <c r="AC120" s="3">
        <f t="shared" si="41"/>
        <v>5.3086094168921982E-13</v>
      </c>
      <c r="AD120" s="3">
        <f t="shared" si="40"/>
        <v>7.6137645382446835E-13</v>
      </c>
      <c r="AE120" s="3">
        <f t="shared" si="40"/>
        <v>1.0633884861387167E-12</v>
      </c>
      <c r="AF120" s="3">
        <f t="shared" si="40"/>
        <v>1.4512814851685829E-12</v>
      </c>
      <c r="AG120" s="3">
        <f t="shared" si="40"/>
        <v>1.9409051714945391E-12</v>
      </c>
      <c r="AH120" s="3">
        <f t="shared" si="40"/>
        <v>2.5495758230260895E-12</v>
      </c>
      <c r="AI120" s="3">
        <f t="shared" si="40"/>
        <v>3.2960725567973627E-12</v>
      </c>
      <c r="AJ120" s="25">
        <f t="shared" si="37"/>
        <v>1.2510247311070638E-11</v>
      </c>
      <c r="AK120" s="3"/>
      <c r="AL120" s="12"/>
    </row>
    <row r="121" spans="1:38" x14ac:dyDescent="0.25">
      <c r="A121" s="15">
        <v>0.64</v>
      </c>
      <c r="B121" s="28">
        <f t="shared" si="38"/>
        <v>1598.6777694281307</v>
      </c>
      <c r="C121" s="3">
        <f t="shared" si="21"/>
        <v>1641.5945562400468</v>
      </c>
      <c r="D121" s="3">
        <f t="shared" si="22"/>
        <v>1678.7777886276124</v>
      </c>
      <c r="E121" s="3">
        <f t="shared" si="23"/>
        <v>1711.6674615493744</v>
      </c>
      <c r="F121" s="3">
        <f t="shared" si="24"/>
        <v>1741.2126460663237</v>
      </c>
      <c r="G121" s="3">
        <f t="shared" si="25"/>
        <v>1768.0735895331345</v>
      </c>
      <c r="H121" s="3">
        <f t="shared" si="26"/>
        <v>1792.7290612893155</v>
      </c>
      <c r="I121" s="3">
        <f t="shared" si="27"/>
        <v>1815.5378370261842</v>
      </c>
      <c r="J121" s="3">
        <f t="shared" si="28"/>
        <v>1836.7760531137774</v>
      </c>
      <c r="K121" s="3">
        <f t="shared" si="29"/>
        <v>1856.6610029418835</v>
      </c>
      <c r="L121" s="3">
        <f t="shared" si="30"/>
        <v>1875.3668995603073</v>
      </c>
      <c r="M121" s="3">
        <f t="shared" si="31"/>
        <v>1893.0356640358132</v>
      </c>
      <c r="N121" s="3">
        <f t="shared" si="32"/>
        <v>1909.7845177062206</v>
      </c>
      <c r="O121" s="3">
        <f t="shared" si="33"/>
        <v>1925.7114548932714</v>
      </c>
      <c r="P121" s="3">
        <f t="shared" si="34"/>
        <v>1940.8992710593946</v>
      </c>
      <c r="Q121" s="3">
        <f t="shared" si="35"/>
        <v>1955.4185826471023</v>
      </c>
      <c r="R121" s="3"/>
      <c r="S121" s="15">
        <v>0.64</v>
      </c>
      <c r="T121" s="3">
        <f t="shared" si="41"/>
        <v>1.0105797072661775E-15</v>
      </c>
      <c r="U121" s="3">
        <f t="shared" si="41"/>
        <v>3.0644559849778516E-15</v>
      </c>
      <c r="V121" s="3">
        <f t="shared" si="41"/>
        <v>7.6534115493709311E-15</v>
      </c>
      <c r="W121" s="3">
        <f t="shared" si="41"/>
        <v>1.6636542868416294E-14</v>
      </c>
      <c r="X121" s="3">
        <f t="shared" si="41"/>
        <v>3.2592621458223348E-14</v>
      </c>
      <c r="Y121" s="3">
        <f t="shared" si="41"/>
        <v>5.8907520443556788E-14</v>
      </c>
      <c r="Z121" s="3">
        <f t="shared" si="41"/>
        <v>9.9847284482604473E-14</v>
      </c>
      <c r="AA121" s="3">
        <f t="shared" si="41"/>
        <v>1.6061823452569696E-13</v>
      </c>
      <c r="AB121" s="3">
        <f t="shared" si="41"/>
        <v>2.4741560590853163E-13</v>
      </c>
      <c r="AC121" s="3">
        <f t="shared" si="41"/>
        <v>3.6746217035321403E-13</v>
      </c>
      <c r="AD121" s="3">
        <f t="shared" si="40"/>
        <v>5.290381765066293E-13</v>
      </c>
      <c r="AE121" s="3">
        <f t="shared" si="40"/>
        <v>7.4150380369340798E-13</v>
      </c>
      <c r="AF121" s="3">
        <f t="shared" si="40"/>
        <v>1.0153151814678326E-12</v>
      </c>
      <c r="AG121" s="3">
        <f t="shared" si="40"/>
        <v>1.3620348936558589E-12</v>
      </c>
      <c r="AH121" s="3">
        <f t="shared" si="40"/>
        <v>1.7943377642130419E-12</v>
      </c>
      <c r="AI121" s="3">
        <f t="shared" si="40"/>
        <v>2.3260126146151658E-12</v>
      </c>
      <c r="AJ121" s="25">
        <f t="shared" si="37"/>
        <v>8.7634508614337952E-12</v>
      </c>
      <c r="AK121" s="3"/>
      <c r="AL121" s="12"/>
    </row>
    <row r="122" spans="1:38" x14ac:dyDescent="0.25">
      <c r="A122" s="15">
        <v>0.63</v>
      </c>
      <c r="B122" s="28">
        <f t="shared" si="38"/>
        <v>1581.6916775556751</v>
      </c>
      <c r="C122" s="3">
        <f t="shared" si="21"/>
        <v>1624.1524697340255</v>
      </c>
      <c r="D122" s="3">
        <f t="shared" si="22"/>
        <v>1660.9406270079403</v>
      </c>
      <c r="E122" s="3">
        <f t="shared" si="23"/>
        <v>1693.4808442629069</v>
      </c>
      <c r="F122" s="3">
        <f t="shared" si="24"/>
        <v>1722.7121085964454</v>
      </c>
      <c r="G122" s="3">
        <f t="shared" si="25"/>
        <v>1749.2876521770295</v>
      </c>
      <c r="H122" s="3">
        <f t="shared" si="26"/>
        <v>1773.6811573778371</v>
      </c>
      <c r="I122" s="3">
        <f t="shared" si="27"/>
        <v>1796.2475878669179</v>
      </c>
      <c r="J122" s="3">
        <f t="shared" si="28"/>
        <v>1817.260146041097</v>
      </c>
      <c r="K122" s="3">
        <f t="shared" si="29"/>
        <v>1836.9338165287872</v>
      </c>
      <c r="L122" s="3">
        <f t="shared" si="30"/>
        <v>1855.4409613508244</v>
      </c>
      <c r="M122" s="3">
        <f t="shared" si="31"/>
        <v>1872.9219936501574</v>
      </c>
      <c r="N122" s="3">
        <f t="shared" si="32"/>
        <v>1889.4928892775827</v>
      </c>
      <c r="O122" s="3">
        <f t="shared" si="33"/>
        <v>1905.2506013565619</v>
      </c>
      <c r="P122" s="3">
        <f t="shared" si="34"/>
        <v>1920.2770456404498</v>
      </c>
      <c r="Q122" s="3">
        <f t="shared" si="35"/>
        <v>1934.6420882658504</v>
      </c>
      <c r="R122" s="3"/>
      <c r="S122" s="15">
        <v>0.63</v>
      </c>
      <c r="T122" s="3">
        <f t="shared" si="41"/>
        <v>6.4971260154640688E-16</v>
      </c>
      <c r="U122" s="3">
        <f t="shared" si="41"/>
        <v>1.9937838024927377E-15</v>
      </c>
      <c r="V122" s="3">
        <f t="shared" si="41"/>
        <v>5.0286173576480599E-15</v>
      </c>
      <c r="W122" s="3">
        <f t="shared" si="41"/>
        <v>1.1022445192393839E-14</v>
      </c>
      <c r="X122" s="3">
        <f t="shared" si="41"/>
        <v>2.1750568122927994E-14</v>
      </c>
      <c r="Y122" s="3">
        <f t="shared" si="41"/>
        <v>3.9562395504783443E-14</v>
      </c>
      <c r="Z122" s="3">
        <f t="shared" si="41"/>
        <v>6.743869353464258E-14</v>
      </c>
      <c r="AA122" s="3">
        <f t="shared" si="41"/>
        <v>1.0903977252747978E-13</v>
      </c>
      <c r="AB122" s="3">
        <f t="shared" si="41"/>
        <v>1.6874549888011793E-13</v>
      </c>
      <c r="AC122" s="3">
        <f t="shared" si="41"/>
        <v>2.516880416573583E-13</v>
      </c>
      <c r="AD122" s="3">
        <f t="shared" si="40"/>
        <v>3.6377822338321327E-13</v>
      </c>
      <c r="AE122" s="3">
        <f t="shared" si="40"/>
        <v>5.117262751622149E-13</v>
      </c>
      <c r="AF122" s="3">
        <f t="shared" si="40"/>
        <v>7.0305771651005461E-13</v>
      </c>
      <c r="AG122" s="3">
        <f t="shared" si="40"/>
        <v>9.461250000229618E-13</v>
      </c>
      <c r="AH122" s="3">
        <f t="shared" si="40"/>
        <v>1.2501154851129243E-12</v>
      </c>
      <c r="AI122" s="3">
        <f t="shared" si="40"/>
        <v>1.6250562356397199E-12</v>
      </c>
      <c r="AJ122" s="25">
        <f t="shared" si="37"/>
        <v>6.0767784650124797E-12</v>
      </c>
      <c r="AK122" s="3"/>
      <c r="AL122" s="12"/>
    </row>
    <row r="123" spans="1:38" x14ac:dyDescent="0.25">
      <c r="A123" s="15">
        <v>0.62</v>
      </c>
      <c r="B123" s="28">
        <f t="shared" si="38"/>
        <v>1564.6211835517345</v>
      </c>
      <c r="C123" s="3">
        <f t="shared" si="21"/>
        <v>1606.6237153064112</v>
      </c>
      <c r="D123" s="3">
        <f t="shared" si="22"/>
        <v>1643.0148343793455</v>
      </c>
      <c r="E123" s="3">
        <f t="shared" si="23"/>
        <v>1675.2038595584984</v>
      </c>
      <c r="F123" s="3">
        <f t="shared" si="24"/>
        <v>1704.1196438717436</v>
      </c>
      <c r="G123" s="3">
        <f t="shared" si="25"/>
        <v>1730.4083694436229</v>
      </c>
      <c r="H123" s="3">
        <f t="shared" si="26"/>
        <v>1754.5386064043719</v>
      </c>
      <c r="I123" s="3">
        <f t="shared" si="27"/>
        <v>1776.8614874572238</v>
      </c>
      <c r="J123" s="3">
        <f t="shared" si="28"/>
        <v>1797.6472664471869</v>
      </c>
      <c r="K123" s="3">
        <f t="shared" si="29"/>
        <v>1817.1086077693017</v>
      </c>
      <c r="L123" s="3">
        <f t="shared" si="30"/>
        <v>1835.4160132178583</v>
      </c>
      <c r="M123" s="3">
        <f t="shared" si="31"/>
        <v>1852.7083805192763</v>
      </c>
      <c r="N123" s="3">
        <f t="shared" si="32"/>
        <v>1869.1004338486343</v>
      </c>
      <c r="O123" s="3">
        <f t="shared" si="33"/>
        <v>1884.6880799575024</v>
      </c>
      <c r="P123" s="3">
        <f t="shared" si="34"/>
        <v>1899.552350518984</v>
      </c>
      <c r="Q123" s="3">
        <f t="shared" si="35"/>
        <v>1913.7623576355825</v>
      </c>
      <c r="R123" s="3"/>
      <c r="S123" s="15">
        <v>0.62</v>
      </c>
      <c r="T123" s="3">
        <f t="shared" si="41"/>
        <v>4.1247799451171977E-16</v>
      </c>
      <c r="U123" s="3">
        <f t="shared" si="41"/>
        <v>1.2813577623792948E-15</v>
      </c>
      <c r="V123" s="3">
        <f t="shared" si="41"/>
        <v>3.2645578556711304E-15</v>
      </c>
      <c r="W123" s="3">
        <f t="shared" si="41"/>
        <v>7.2172588181969727E-15</v>
      </c>
      <c r="X123" s="3">
        <f t="shared" si="41"/>
        <v>1.4347808741103774E-14</v>
      </c>
      <c r="Y123" s="3">
        <f t="shared" si="41"/>
        <v>2.6268312956099593E-14</v>
      </c>
      <c r="Z123" s="3">
        <f t="shared" si="41"/>
        <v>4.5038702041823704E-14</v>
      </c>
      <c r="AA123" s="3">
        <f t="shared" si="41"/>
        <v>7.3204599880873444E-14</v>
      </c>
      <c r="AB123" s="3">
        <f t="shared" si="41"/>
        <v>1.1382947716865603E-13</v>
      </c>
      <c r="AC123" s="3">
        <f t="shared" si="41"/>
        <v>1.7052163410280101E-13</v>
      </c>
      <c r="AD123" s="3">
        <f t="shared" si="40"/>
        <v>2.4745655823077785E-13</v>
      </c>
      <c r="AE123" s="3">
        <f t="shared" si="40"/>
        <v>3.4939517701377589E-13</v>
      </c>
      <c r="AF123" s="3">
        <f t="shared" si="40"/>
        <v>4.8169848486573155E-13</v>
      </c>
      <c r="AG123" s="3">
        <f t="shared" si="40"/>
        <v>6.5033897972617382E-13</v>
      </c>
      <c r="AH123" s="3">
        <f t="shared" si="40"/>
        <v>8.619092992384912E-13</v>
      </c>
      <c r="AI123" s="3">
        <f t="shared" si="40"/>
        <v>1.1236284037408775E-12</v>
      </c>
      <c r="AJ123" s="25">
        <f t="shared" si="37"/>
        <v>4.1698130901379446E-12</v>
      </c>
      <c r="AK123" s="3"/>
      <c r="AL123" s="12"/>
    </row>
    <row r="124" spans="1:38" x14ac:dyDescent="0.25">
      <c r="A124" s="15">
        <v>0.61</v>
      </c>
      <c r="B124" s="28">
        <f t="shared" si="38"/>
        <v>1547.467500534487</v>
      </c>
      <c r="C124" s="3">
        <f t="shared" si="21"/>
        <v>1589.0095386417452</v>
      </c>
      <c r="D124" s="3">
        <f t="shared" si="22"/>
        <v>1625.0016846419751</v>
      </c>
      <c r="E124" s="3">
        <f t="shared" si="23"/>
        <v>1656.8378062938334</v>
      </c>
      <c r="F124" s="3">
        <f t="shared" si="24"/>
        <v>1685.4365731695552</v>
      </c>
      <c r="G124" s="3">
        <f t="shared" si="25"/>
        <v>1711.4370829930283</v>
      </c>
      <c r="H124" s="3">
        <f t="shared" si="26"/>
        <v>1735.302768738245</v>
      </c>
      <c r="I124" s="3">
        <f t="shared" si="27"/>
        <v>1757.3809134743226</v>
      </c>
      <c r="J124" s="3">
        <f t="shared" si="28"/>
        <v>1777.9388081253726</v>
      </c>
      <c r="K124" s="3">
        <f t="shared" si="29"/>
        <v>1797.1867855459634</v>
      </c>
      <c r="L124" s="3">
        <f t="shared" si="30"/>
        <v>1815.2934782384648</v>
      </c>
      <c r="M124" s="3">
        <f t="shared" si="31"/>
        <v>1832.396261127742</v>
      </c>
      <c r="N124" s="3">
        <f t="shared" si="32"/>
        <v>1848.608600613411</v>
      </c>
      <c r="O124" s="3">
        <f t="shared" si="33"/>
        <v>1864.0253519759037</v>
      </c>
      <c r="P124" s="3">
        <f t="shared" si="34"/>
        <v>1878.7266584997162</v>
      </c>
      <c r="Q124" s="3">
        <f t="shared" si="35"/>
        <v>1892.7808745786381</v>
      </c>
      <c r="R124" s="3"/>
      <c r="S124" s="15">
        <v>0.61</v>
      </c>
      <c r="T124" s="3">
        <f t="shared" si="41"/>
        <v>2.5847774677768264E-16</v>
      </c>
      <c r="U124" s="3">
        <f t="shared" si="41"/>
        <v>8.1311053833797717E-16</v>
      </c>
      <c r="V124" s="3">
        <f t="shared" si="41"/>
        <v>2.0931761302496651E-15</v>
      </c>
      <c r="W124" s="3">
        <f t="shared" si="41"/>
        <v>4.6684530822784518E-15</v>
      </c>
      <c r="X124" s="3">
        <f t="shared" si="41"/>
        <v>9.3517784611562896E-15</v>
      </c>
      <c r="Y124" s="3">
        <f t="shared" si="41"/>
        <v>1.7236625728406559E-14</v>
      </c>
      <c r="Z124" s="3">
        <f t="shared" si="41"/>
        <v>2.97304532692694E-14</v>
      </c>
      <c r="AA124" s="3">
        <f t="shared" si="41"/>
        <v>4.8583907898225826E-14</v>
      </c>
      <c r="AB124" s="3">
        <f t="shared" si="41"/>
        <v>7.5916117857463978E-14</v>
      </c>
      <c r="AC124" s="3">
        <f t="shared" si="41"/>
        <v>1.142363789756527E-13</v>
      </c>
      <c r="AD124" s="3">
        <f t="shared" si="40"/>
        <v>1.6646256103531387E-13</v>
      </c>
      <c r="AE124" s="3">
        <f t="shared" si="40"/>
        <v>2.359365594096306E-13</v>
      </c>
      <c r="AF124" s="3">
        <f t="shared" si="40"/>
        <v>3.2643710153830402E-13</v>
      </c>
      <c r="AG124" s="3">
        <f t="shared" si="40"/>
        <v>4.421901957249992E-13</v>
      </c>
      <c r="AH124" s="3">
        <f t="shared" si="40"/>
        <v>5.8787748505479552E-13</v>
      </c>
      <c r="AI124" s="3">
        <f t="shared" si="40"/>
        <v>7.6864274422663558E-13</v>
      </c>
      <c r="AJ124" s="25">
        <f t="shared" si="37"/>
        <v>2.8304351266774971E-12</v>
      </c>
      <c r="AK124" s="3"/>
      <c r="AL124" s="12"/>
    </row>
    <row r="125" spans="1:38" x14ac:dyDescent="0.25">
      <c r="A125" s="15">
        <v>0.6</v>
      </c>
      <c r="B125" s="28">
        <f t="shared" si="38"/>
        <v>1530.2319246771935</v>
      </c>
      <c r="C125" s="3">
        <f t="shared" si="21"/>
        <v>1571.3112707092912</v>
      </c>
      <c r="D125" s="3">
        <f t="shared" si="22"/>
        <v>1606.9025389124511</v>
      </c>
      <c r="E125" s="3">
        <f t="shared" si="23"/>
        <v>1638.3840722517632</v>
      </c>
      <c r="F125" s="3">
        <f t="shared" si="24"/>
        <v>1666.6643082273263</v>
      </c>
      <c r="G125" s="3">
        <f t="shared" si="25"/>
        <v>1692.3752263409663</v>
      </c>
      <c r="H125" s="3">
        <f t="shared" si="26"/>
        <v>1715.9750978852994</v>
      </c>
      <c r="I125" s="3">
        <f t="shared" si="27"/>
        <v>1737.8073379169127</v>
      </c>
      <c r="J125" s="3">
        <f t="shared" si="28"/>
        <v>1758.1362602938441</v>
      </c>
      <c r="K125" s="3">
        <f t="shared" si="29"/>
        <v>1777.1698551992495</v>
      </c>
      <c r="L125" s="3">
        <f t="shared" si="30"/>
        <v>1795.074876919457</v>
      </c>
      <c r="M125" s="3">
        <f t="shared" si="31"/>
        <v>1811.9871703078193</v>
      </c>
      <c r="N125" s="3">
        <f t="shared" si="32"/>
        <v>1828.0189379837843</v>
      </c>
      <c r="O125" s="3">
        <f t="shared" si="33"/>
        <v>1843.2639787368526</v>
      </c>
      <c r="P125" s="3">
        <f t="shared" si="34"/>
        <v>1857.8015432216853</v>
      </c>
      <c r="Q125" s="3">
        <f t="shared" si="35"/>
        <v>1871.6992245060094</v>
      </c>
      <c r="R125" s="3"/>
      <c r="S125" s="15">
        <v>0.6</v>
      </c>
      <c r="T125" s="3">
        <f t="shared" si="41"/>
        <v>1.5980601121800997E-16</v>
      </c>
      <c r="U125" s="3">
        <f t="shared" si="41"/>
        <v>5.0924364919520697E-16</v>
      </c>
      <c r="V125" s="3">
        <f t="shared" si="41"/>
        <v>1.3249734623024973E-15</v>
      </c>
      <c r="W125" s="3">
        <f t="shared" si="41"/>
        <v>2.9819351582706494E-15</v>
      </c>
      <c r="X125" s="3">
        <f t="shared" si="41"/>
        <v>6.0202954657676449E-15</v>
      </c>
      <c r="Y125" s="3">
        <f t="shared" si="41"/>
        <v>1.1172926131785916E-14</v>
      </c>
      <c r="Z125" s="3">
        <f t="shared" si="41"/>
        <v>1.9390222934479644E-14</v>
      </c>
      <c r="AA125" s="3">
        <f t="shared" si="41"/>
        <v>3.1862224414573807E-14</v>
      </c>
      <c r="AB125" s="3">
        <f t="shared" si="41"/>
        <v>5.0038115900128593E-14</v>
      </c>
      <c r="AC125" s="3">
        <f t="shared" si="41"/>
        <v>7.5643271248586762E-14</v>
      </c>
      <c r="AD125" s="3">
        <f t="shared" si="40"/>
        <v>1.1069401599253092E-13</v>
      </c>
      <c r="AE125" s="3">
        <f t="shared" si="40"/>
        <v>1.5751030591656046E-13</v>
      </c>
      <c r="AF125" s="3">
        <f t="shared" si="40"/>
        <v>2.1872651336049165E-13</v>
      </c>
      <c r="AG125" s="3">
        <f t="shared" si="40"/>
        <v>2.9730050509916306E-13</v>
      </c>
      <c r="AH125" s="3">
        <f t="shared" si="40"/>
        <v>3.9652118374097837E-13</v>
      </c>
      <c r="AI125" s="3">
        <f t="shared" si="40"/>
        <v>5.2001465117671964E-13</v>
      </c>
      <c r="AJ125" s="25">
        <f t="shared" si="37"/>
        <v>1.8998701896627527E-12</v>
      </c>
      <c r="AK125" s="3"/>
      <c r="AL125" s="12"/>
    </row>
    <row r="126" spans="1:38" x14ac:dyDescent="0.25">
      <c r="A126" s="12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12"/>
    </row>
    <row r="127" spans="1:38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12"/>
    </row>
  </sheetData>
  <mergeCells count="2">
    <mergeCell ref="B82:Q82"/>
    <mergeCell ref="T82:AI8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B1E04-64B7-4E8A-BA7B-1FB1F0545BF4}">
  <sheetPr codeName="Sheet11"/>
  <dimension ref="A1:AL125"/>
  <sheetViews>
    <sheetView workbookViewId="0">
      <selection activeCell="R18" sqref="R18"/>
    </sheetView>
  </sheetViews>
  <sheetFormatPr defaultRowHeight="15" x14ac:dyDescent="0.25"/>
  <sheetData>
    <row r="1" spans="1:38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12"/>
    </row>
    <row r="2" spans="1:38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12"/>
    </row>
    <row r="3" spans="1:38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0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12"/>
    </row>
    <row r="4" spans="1:38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20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12"/>
    </row>
    <row r="5" spans="1:38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20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12"/>
    </row>
    <row r="6" spans="1:38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>
        <f>((10^5*(K11*K9)*10^-6))/((8314*293))</f>
        <v>6.5681391066181393E-6</v>
      </c>
      <c r="L6" s="3"/>
      <c r="M6" s="3"/>
      <c r="N6" s="12"/>
      <c r="O6" s="3"/>
      <c r="P6" s="3"/>
      <c r="Q6" s="3"/>
      <c r="R6" s="3"/>
      <c r="S6" s="3"/>
      <c r="T6" s="3"/>
      <c r="U6" s="3"/>
      <c r="V6" s="3"/>
      <c r="W6" s="3"/>
      <c r="X6" s="20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12"/>
    </row>
    <row r="7" spans="1:38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12"/>
    </row>
    <row r="8" spans="1:38" x14ac:dyDescent="0.25">
      <c r="A8" s="3"/>
      <c r="B8" s="3" t="s">
        <v>1</v>
      </c>
      <c r="C8" s="3"/>
      <c r="D8" s="3" t="s">
        <v>7</v>
      </c>
      <c r="E8" s="3">
        <f>Stoichometric!F17</f>
        <v>8</v>
      </c>
      <c r="F8" s="3"/>
      <c r="G8" s="3"/>
      <c r="H8" s="3"/>
      <c r="I8" s="3"/>
      <c r="J8" s="3" t="s">
        <v>29</v>
      </c>
      <c r="K8" s="3">
        <f>Stoichometric!$F$33</f>
        <v>1.17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12"/>
    </row>
    <row r="9" spans="1:38" x14ac:dyDescent="0.25">
      <c r="A9" s="3"/>
      <c r="B9" s="3" t="s">
        <v>2</v>
      </c>
      <c r="C9" s="3"/>
      <c r="D9" s="3" t="s">
        <v>8</v>
      </c>
      <c r="E9" s="3">
        <f>Stoichometric!F18</f>
        <v>9</v>
      </c>
      <c r="F9" s="3"/>
      <c r="G9" s="3"/>
      <c r="H9" s="3"/>
      <c r="I9" s="3"/>
      <c r="J9" s="3" t="s">
        <v>34</v>
      </c>
      <c r="K9" s="23">
        <f>Stoichometric!$F$34</f>
        <v>0.4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12"/>
    </row>
    <row r="10" spans="1:38" x14ac:dyDescent="0.25">
      <c r="A10" s="3"/>
      <c r="B10" s="3" t="s">
        <v>3</v>
      </c>
      <c r="C10" s="3"/>
      <c r="D10" s="3" t="s">
        <v>9</v>
      </c>
      <c r="E10" s="3">
        <f>C13*(1-C12)</f>
        <v>0</v>
      </c>
      <c r="F10" s="3"/>
      <c r="G10" s="3"/>
      <c r="H10" s="3"/>
      <c r="I10" s="3"/>
      <c r="J10" s="3" t="s">
        <v>35</v>
      </c>
      <c r="K10" s="3">
        <f>Stoichometric!$F$35</f>
        <v>40</v>
      </c>
      <c r="L10" s="3" t="s">
        <v>38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12"/>
    </row>
    <row r="11" spans="1:38" x14ac:dyDescent="0.25">
      <c r="A11" s="3"/>
      <c r="B11" s="3" t="s">
        <v>4</v>
      </c>
      <c r="C11" s="3"/>
      <c r="D11" s="3" t="s">
        <v>10</v>
      </c>
      <c r="E11" s="3">
        <f>Stoichometric!F19</f>
        <v>47.023809523809526</v>
      </c>
      <c r="F11" s="3"/>
      <c r="G11" s="3"/>
      <c r="H11" s="3"/>
      <c r="I11" s="3"/>
      <c r="J11" s="3" t="s">
        <v>37</v>
      </c>
      <c r="K11" s="3">
        <f>Stoichometric!$F$36</f>
        <v>400</v>
      </c>
      <c r="L11" s="3" t="s">
        <v>38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12"/>
    </row>
    <row r="12" spans="1:38" x14ac:dyDescent="0.25">
      <c r="A12" s="3"/>
      <c r="B12" s="3" t="s">
        <v>5</v>
      </c>
      <c r="C12" s="3">
        <v>1</v>
      </c>
      <c r="D12" s="3"/>
      <c r="E12" s="3"/>
      <c r="F12" s="3"/>
      <c r="G12" s="3"/>
      <c r="H12" s="3"/>
      <c r="I12" s="3"/>
      <c r="J12" s="3" t="s">
        <v>36</v>
      </c>
      <c r="K12" s="3">
        <f>Stoichometric!$F$37</f>
        <v>1800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12"/>
    </row>
    <row r="13" spans="1:38" x14ac:dyDescent="0.25">
      <c r="A13" s="3"/>
      <c r="B13" s="3" t="s">
        <v>6</v>
      </c>
      <c r="C13" s="3">
        <f>Stoichometric!F16</f>
        <v>12.5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12"/>
    </row>
    <row r="14" spans="1:38" x14ac:dyDescent="0.25">
      <c r="A14" s="3"/>
      <c r="B14" s="3" t="s">
        <v>39</v>
      </c>
      <c r="C14" s="23">
        <v>1.2</v>
      </c>
      <c r="D14" s="23">
        <v>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12"/>
    </row>
    <row r="15" spans="1:38" x14ac:dyDescent="0.25">
      <c r="A15" s="1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12"/>
    </row>
    <row r="16" spans="1:38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12"/>
    </row>
    <row r="17" spans="1:38" ht="18" x14ac:dyDescent="0.35">
      <c r="A17" s="3"/>
      <c r="B17" s="3" t="s">
        <v>0</v>
      </c>
      <c r="C17" s="3"/>
      <c r="D17" s="3"/>
      <c r="E17" s="3"/>
      <c r="F17" s="3"/>
      <c r="G17" s="3"/>
      <c r="H17" s="3"/>
      <c r="I17" s="3"/>
      <c r="J17" s="3" t="s">
        <v>30</v>
      </c>
      <c r="K17" s="3"/>
      <c r="L17" s="3" t="s">
        <v>31</v>
      </c>
      <c r="M17" s="3"/>
      <c r="N17" s="3" t="s">
        <v>32</v>
      </c>
      <c r="O17" s="3"/>
      <c r="P17" s="3" t="s">
        <v>33</v>
      </c>
      <c r="Q17" s="3"/>
      <c r="R17" s="3" t="s">
        <v>0</v>
      </c>
      <c r="S17" s="3" t="s">
        <v>12</v>
      </c>
      <c r="T17" s="3" t="s">
        <v>27</v>
      </c>
      <c r="U17" s="3" t="s">
        <v>28</v>
      </c>
      <c r="V17" s="3" t="s">
        <v>16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12"/>
    </row>
    <row r="18" spans="1:38" x14ac:dyDescent="0.25">
      <c r="A18" s="15">
        <v>1</v>
      </c>
      <c r="B18" s="15">
        <f>Stoichometric!E28</f>
        <v>5065.0000000000009</v>
      </c>
      <c r="C18" s="15">
        <f>$E$8*A18*$C$14</f>
        <v>9.6</v>
      </c>
      <c r="D18" s="15">
        <f>$E$9*A18*$C$14</f>
        <v>10.799999999999999</v>
      </c>
      <c r="E18" s="15">
        <f>$C$13*(1-A18)*$C$14</f>
        <v>0</v>
      </c>
      <c r="F18" s="15">
        <f>$E$11*$C$14</f>
        <v>56.428571428571431</v>
      </c>
      <c r="G18" s="3">
        <f>(E18*I18)/($K$10*10^-6)</f>
        <v>0</v>
      </c>
      <c r="H18" s="3">
        <f>(F18*I18)/($K$10*10^-6)</f>
        <v>0.15315318459941943</v>
      </c>
      <c r="I18" s="3">
        <f t="shared" ref="I18:I58" si="0">$K$6/(A18+12.5*(1+3.76))</f>
        <v>1.0856428275401883E-7</v>
      </c>
      <c r="J18" s="16">
        <f t="shared" ref="J18:J58" si="1" xml:space="preserve"> (((8.6E-19*(S18^6) - 1.037488E-14*(S18^5) + 4.968947595E-11*(S18^4) - 0.0000001201911805397*(S18^3) + 0.000156509548934808*(S18^2) - 0.0482393620326645*(S18) + 5.20845196264969)))</f>
        <v>96.323956407947918</v>
      </c>
      <c r="K18" s="16">
        <f t="shared" ref="K18:K58" si="2">J18*C18</f>
        <v>924.70998151629999</v>
      </c>
      <c r="L18" s="16">
        <f t="shared" ref="L18:L58" si="3" xml:space="preserve"> 6.7E-19*(S18^ 6)- 7.89843E-15*(S18^5) + 3.687984988E-11*(S18^4) - 8.638622855912E-08*(S18^3) + 0.000110740178605573*(S18^2) - 0.031241611607915*(S18) + 3.30066945333761</f>
        <v>77.207329101660264</v>
      </c>
      <c r="M18" s="15">
        <f t="shared" ref="M18:M58" si="4">L18*D18</f>
        <v>833.8391542979308</v>
      </c>
      <c r="N18" s="16">
        <f t="shared" ref="N18:N58" si="5" xml:space="preserve"> 6.5E-19*(S18^6) - 7.82245E-15*(S18^5) + 0.0000000000371204177*(S18^4) - 8.798317617007E-08*(S18^3) + 0.000109823272345614*(S18^2) - 0.0326064446414848*(S18) + 3.57864890028521</f>
        <v>62.119580648851716</v>
      </c>
      <c r="O18" s="15">
        <f t="shared" ref="O18:O58" si="6">N18*E18</f>
        <v>0</v>
      </c>
      <c r="P18" s="16">
        <f t="shared" ref="P18:P58" si="7" xml:space="preserve"> 5.9E-19*(S18^6) - 7.10207E-15*(S18^5) + 3.346089681E-11*(S18^4) - 7.890960163412E-08*(S18^3) + 0.000098599769211504*(S18^2) - 0.028172899155961*(S18) + 3.05378907997741</f>
        <v>58.595322684077267</v>
      </c>
      <c r="Q18" s="15">
        <f t="shared" ref="Q18:Q58" si="8">P18*F18</f>
        <v>3306.4503514586459</v>
      </c>
      <c r="R18" s="15">
        <f t="shared" ref="R18:R58" si="9">K18+M18+O18+Q18</f>
        <v>5064.9994872728766</v>
      </c>
      <c r="S18" s="15">
        <v>2082.0640542534129</v>
      </c>
      <c r="T18" s="17">
        <f>(C18+D18+E18+F18)*I18</f>
        <v>8.3408387521587592E-6</v>
      </c>
      <c r="U18" s="3">
        <f>AJ85</f>
        <v>0</v>
      </c>
      <c r="V18" s="18">
        <f>(U18/T18)*10^6</f>
        <v>0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12"/>
    </row>
    <row r="19" spans="1:38" x14ac:dyDescent="0.25">
      <c r="A19" s="15">
        <v>0.99</v>
      </c>
      <c r="B19" s="15">
        <f t="shared" ref="B19:B58" si="10">$B$18*A19</f>
        <v>5014.3500000000013</v>
      </c>
      <c r="C19" s="15">
        <f t="shared" ref="C19:C58" si="11">$E$8*A19*$C$14</f>
        <v>9.5039999999999996</v>
      </c>
      <c r="D19" s="15">
        <f t="shared" ref="D19:D58" si="12">$E$9*A19*$C$14</f>
        <v>10.692</v>
      </c>
      <c r="E19" s="15">
        <f t="shared" ref="E19:E58" si="13">$C$13*(1-A19)*$C$14</f>
        <v>0.15000000000000013</v>
      </c>
      <c r="F19" s="15">
        <f t="shared" ref="F19:F58" si="14">$E$11*$C$14</f>
        <v>56.428571428571431</v>
      </c>
      <c r="G19" s="3">
        <f t="shared" ref="G19:G58" si="15">(E19*I19)/($K$10*10^-6)</f>
        <v>4.0718336336283763E-4</v>
      </c>
      <c r="H19" s="3">
        <f t="shared" ref="H19:H58" si="16">(F19*I19)/($K$10*10^-6)</f>
        <v>0.15317850336030545</v>
      </c>
      <c r="I19" s="3">
        <f t="shared" si="0"/>
        <v>1.0858223023008992E-7</v>
      </c>
      <c r="J19" s="16">
        <f t="shared" si="1"/>
        <v>95.499338751900581</v>
      </c>
      <c r="K19" s="16">
        <f t="shared" si="2"/>
        <v>907.62571549806307</v>
      </c>
      <c r="L19" s="16">
        <f t="shared" si="3"/>
        <v>76.495204761528186</v>
      </c>
      <c r="M19" s="15">
        <f t="shared" si="4"/>
        <v>817.8867293102594</v>
      </c>
      <c r="N19" s="16">
        <f t="shared" si="5"/>
        <v>61.606088087002739</v>
      </c>
      <c r="O19" s="15">
        <f t="shared" si="6"/>
        <v>9.240913213050419</v>
      </c>
      <c r="P19" s="16">
        <f t="shared" si="7"/>
        <v>58.119426355046834</v>
      </c>
      <c r="Q19" s="15">
        <f t="shared" si="8"/>
        <v>3279.5962014633574</v>
      </c>
      <c r="R19" s="15">
        <f t="shared" si="9"/>
        <v>5014.34955948473</v>
      </c>
      <c r="S19" s="15">
        <v>2068.6213065855745</v>
      </c>
      <c r="T19" s="17">
        <f t="shared" ref="T19:T58" si="17">(C19+D19+E19+F19)*I19</f>
        <v>8.3363541906736262E-6</v>
      </c>
      <c r="U19" s="3">
        <f t="shared" ref="U19:U58" si="18">AJ86</f>
        <v>4.8879048209316531E-9</v>
      </c>
      <c r="V19" s="18">
        <f t="shared" ref="V19:V58" si="19">(U19/T19)*10^6</f>
        <v>586.33603001178176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12"/>
    </row>
    <row r="20" spans="1:38" x14ac:dyDescent="0.25">
      <c r="A20" s="15">
        <v>0.98</v>
      </c>
      <c r="B20" s="15">
        <f t="shared" si="10"/>
        <v>4963.7000000000007</v>
      </c>
      <c r="C20" s="15">
        <f t="shared" si="11"/>
        <v>9.4079999999999995</v>
      </c>
      <c r="D20" s="15">
        <f t="shared" si="12"/>
        <v>10.584</v>
      </c>
      <c r="E20" s="15">
        <f t="shared" si="13"/>
        <v>0.30000000000000027</v>
      </c>
      <c r="F20" s="15">
        <f t="shared" si="14"/>
        <v>56.428571428571431</v>
      </c>
      <c r="G20" s="3">
        <f t="shared" si="15"/>
        <v>8.1450137730879773E-4</v>
      </c>
      <c r="H20" s="3">
        <f t="shared" si="16"/>
        <v>0.15320383049379754</v>
      </c>
      <c r="I20" s="3">
        <f t="shared" si="0"/>
        <v>1.0860018364117294E-7</v>
      </c>
      <c r="J20" s="16">
        <f t="shared" si="1"/>
        <v>94.671855027033871</v>
      </c>
      <c r="K20" s="16">
        <f t="shared" si="2"/>
        <v>890.67281209433463</v>
      </c>
      <c r="L20" s="16">
        <f t="shared" si="3"/>
        <v>75.781602307673921</v>
      </c>
      <c r="M20" s="15">
        <f t="shared" si="4"/>
        <v>802.07247882442073</v>
      </c>
      <c r="N20" s="16">
        <f t="shared" si="5"/>
        <v>61.090934039189897</v>
      </c>
      <c r="O20" s="15">
        <f t="shared" si="6"/>
        <v>18.327280211756985</v>
      </c>
      <c r="P20" s="16">
        <f t="shared" si="7"/>
        <v>57.641492128329922</v>
      </c>
      <c r="Q20" s="15">
        <f t="shared" si="8"/>
        <v>3252.6270558129027</v>
      </c>
      <c r="R20" s="15">
        <f t="shared" si="9"/>
        <v>4963.6996269434148</v>
      </c>
      <c r="S20" s="15">
        <v>2055.1066838004144</v>
      </c>
      <c r="T20" s="17">
        <f t="shared" si="17"/>
        <v>8.3318681461985827E-6</v>
      </c>
      <c r="U20" s="3">
        <f t="shared" si="18"/>
        <v>5.7705462842066664E-9</v>
      </c>
      <c r="V20" s="18">
        <f t="shared" si="19"/>
        <v>692.58732650965919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12"/>
    </row>
    <row r="21" spans="1:38" x14ac:dyDescent="0.25">
      <c r="A21" s="15">
        <v>0.97</v>
      </c>
      <c r="B21" s="15">
        <f t="shared" si="10"/>
        <v>4913.0500000000011</v>
      </c>
      <c r="C21" s="15">
        <f t="shared" si="11"/>
        <v>9.3119999999999994</v>
      </c>
      <c r="D21" s="15">
        <f t="shared" si="12"/>
        <v>10.476000000000001</v>
      </c>
      <c r="E21" s="15">
        <f t="shared" si="13"/>
        <v>0.4500000000000004</v>
      </c>
      <c r="F21" s="15">
        <f t="shared" si="14"/>
        <v>56.428571428571431</v>
      </c>
      <c r="G21" s="3">
        <f t="shared" si="15"/>
        <v>1.22195410863989E-3</v>
      </c>
      <c r="H21" s="3">
        <f t="shared" si="16"/>
        <v>0.15322916600404954</v>
      </c>
      <c r="I21" s="3">
        <f t="shared" si="0"/>
        <v>1.0861814299021233E-7</v>
      </c>
      <c r="J21" s="16">
        <f t="shared" si="1"/>
        <v>93.841480765421338</v>
      </c>
      <c r="K21" s="16">
        <f t="shared" si="2"/>
        <v>873.85186888760347</v>
      </c>
      <c r="L21" s="16">
        <f t="shared" si="3"/>
        <v>75.066516178479446</v>
      </c>
      <c r="M21" s="15">
        <f t="shared" si="4"/>
        <v>786.3968234857507</v>
      </c>
      <c r="N21" s="16">
        <f t="shared" si="5"/>
        <v>60.57410547911585</v>
      </c>
      <c r="O21" s="15">
        <f t="shared" si="6"/>
        <v>27.258347465602156</v>
      </c>
      <c r="P21" s="16">
        <f t="shared" si="7"/>
        <v>57.161515302662565</v>
      </c>
      <c r="Q21" s="15">
        <f t="shared" si="8"/>
        <v>3225.5426492216734</v>
      </c>
      <c r="R21" s="15">
        <f t="shared" si="9"/>
        <v>4913.04968906063</v>
      </c>
      <c r="S21" s="15">
        <v>2041.5192154015981</v>
      </c>
      <c r="T21" s="17">
        <f t="shared" si="17"/>
        <v>8.3273806179978992E-6</v>
      </c>
      <c r="U21" s="3">
        <f t="shared" si="18"/>
        <v>5.880062289311706E-9</v>
      </c>
      <c r="V21" s="18">
        <f t="shared" si="19"/>
        <v>706.11186867130527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12"/>
    </row>
    <row r="22" spans="1:38" x14ac:dyDescent="0.25">
      <c r="A22" s="15">
        <v>0.96</v>
      </c>
      <c r="B22" s="15">
        <f t="shared" si="10"/>
        <v>4862.4000000000005</v>
      </c>
      <c r="C22" s="15">
        <f t="shared" si="11"/>
        <v>9.2159999999999993</v>
      </c>
      <c r="D22" s="15">
        <f t="shared" si="12"/>
        <v>10.368</v>
      </c>
      <c r="E22" s="15">
        <f t="shared" si="13"/>
        <v>0.60000000000000053</v>
      </c>
      <c r="F22" s="15">
        <f t="shared" si="14"/>
        <v>56.428571428571431</v>
      </c>
      <c r="G22" s="3">
        <f t="shared" si="15"/>
        <v>1.6295416242023187E-3</v>
      </c>
      <c r="H22" s="3">
        <f t="shared" si="16"/>
        <v>0.15325450989521794</v>
      </c>
      <c r="I22" s="3">
        <f t="shared" si="0"/>
        <v>1.0863610828015447E-7</v>
      </c>
      <c r="J22" s="16">
        <f t="shared" si="1"/>
        <v>93.008191573581357</v>
      </c>
      <c r="K22" s="16">
        <f t="shared" si="2"/>
        <v>857.16349354212571</v>
      </c>
      <c r="L22" s="16">
        <f t="shared" si="3"/>
        <v>74.349941448851339</v>
      </c>
      <c r="M22" s="15">
        <f t="shared" si="4"/>
        <v>770.86019294169068</v>
      </c>
      <c r="N22" s="16">
        <f t="shared" si="5"/>
        <v>60.055589015633579</v>
      </c>
      <c r="O22" s="15">
        <f t="shared" si="6"/>
        <v>36.033353409380183</v>
      </c>
      <c r="P22" s="16">
        <f t="shared" si="7"/>
        <v>56.679490983780823</v>
      </c>
      <c r="Q22" s="15">
        <f t="shared" si="8"/>
        <v>3198.3427055133466</v>
      </c>
      <c r="R22" s="15">
        <f t="shared" si="9"/>
        <v>4862.3997454065429</v>
      </c>
      <c r="S22" s="15">
        <v>2027.8579500413689</v>
      </c>
      <c r="T22" s="17">
        <f t="shared" si="17"/>
        <v>8.3228916053353534E-6</v>
      </c>
      <c r="U22" s="3">
        <f t="shared" si="18"/>
        <v>5.6294694640082477E-9</v>
      </c>
      <c r="V22" s="18">
        <f t="shared" si="19"/>
        <v>676.38384962258806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12"/>
    </row>
    <row r="23" spans="1:38" x14ac:dyDescent="0.25">
      <c r="A23" s="15">
        <v>0.95</v>
      </c>
      <c r="B23" s="15">
        <f t="shared" si="10"/>
        <v>4811.7500000000009</v>
      </c>
      <c r="C23" s="15">
        <f t="shared" si="11"/>
        <v>9.1199999999999992</v>
      </c>
      <c r="D23" s="15">
        <f t="shared" si="12"/>
        <v>10.259999999999998</v>
      </c>
      <c r="E23" s="15">
        <f t="shared" si="13"/>
        <v>0.75000000000000067</v>
      </c>
      <c r="F23" s="15">
        <f t="shared" si="14"/>
        <v>56.428571428571431</v>
      </c>
      <c r="G23" s="3">
        <f t="shared" si="15"/>
        <v>2.0372639908865214E-3</v>
      </c>
      <c r="H23" s="3">
        <f t="shared" si="16"/>
        <v>0.15327986217146194</v>
      </c>
      <c r="I23" s="3">
        <f t="shared" si="0"/>
        <v>1.0865407951394771E-7</v>
      </c>
      <c r="J23" s="16">
        <f t="shared" si="1"/>
        <v>92.171963163544234</v>
      </c>
      <c r="K23" s="16">
        <f t="shared" si="2"/>
        <v>840.60830405152331</v>
      </c>
      <c r="L23" s="16">
        <f t="shared" si="3"/>
        <v>73.631873854792985</v>
      </c>
      <c r="M23" s="15">
        <f t="shared" si="4"/>
        <v>755.46302575017592</v>
      </c>
      <c r="N23" s="16">
        <f t="shared" si="5"/>
        <v>59.535370883841601</v>
      </c>
      <c r="O23" s="15">
        <f t="shared" si="6"/>
        <v>44.651528162881242</v>
      </c>
      <c r="P23" s="16">
        <f t="shared" si="7"/>
        <v>56.19541408658425</v>
      </c>
      <c r="Q23" s="15">
        <f t="shared" si="8"/>
        <v>3171.0269377429686</v>
      </c>
      <c r="R23" s="15">
        <f t="shared" si="9"/>
        <v>4811.7497957075493</v>
      </c>
      <c r="S23" s="15">
        <v>2014.1219579122289</v>
      </c>
      <c r="T23" s="17">
        <f t="shared" si="17"/>
        <v>8.318401107474245E-6</v>
      </c>
      <c r="U23" s="3">
        <f t="shared" si="18"/>
        <v>5.1998469577381235E-9</v>
      </c>
      <c r="V23" s="18">
        <f t="shared" si="19"/>
        <v>625.10173416210478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12"/>
    </row>
    <row r="24" spans="1:38" x14ac:dyDescent="0.25">
      <c r="A24" s="15">
        <v>0.94</v>
      </c>
      <c r="B24" s="15">
        <f t="shared" si="10"/>
        <v>4761.1000000000004</v>
      </c>
      <c r="C24" s="15">
        <f t="shared" si="11"/>
        <v>9.0239999999999991</v>
      </c>
      <c r="D24" s="15">
        <f t="shared" si="12"/>
        <v>10.151999999999999</v>
      </c>
      <c r="E24" s="15">
        <f t="shared" si="13"/>
        <v>0.9000000000000008</v>
      </c>
      <c r="F24" s="15">
        <f t="shared" si="14"/>
        <v>56.428571428571431</v>
      </c>
      <c r="G24" s="3">
        <f t="shared" si="15"/>
        <v>2.4451212756272053E-3</v>
      </c>
      <c r="H24" s="3">
        <f t="shared" si="16"/>
        <v>0.15330522283694367</v>
      </c>
      <c r="I24" s="3">
        <f t="shared" si="0"/>
        <v>1.0867205669454235E-7</v>
      </c>
      <c r="J24" s="16">
        <f t="shared" si="1"/>
        <v>91.332771386064621</v>
      </c>
      <c r="K24" s="16">
        <f t="shared" si="2"/>
        <v>824.18692898784707</v>
      </c>
      <c r="L24" s="16">
        <f t="shared" si="3"/>
        <v>72.91230981809764</v>
      </c>
      <c r="M24" s="15">
        <f t="shared" si="4"/>
        <v>740.20576927332718</v>
      </c>
      <c r="N24" s="16">
        <f t="shared" si="5"/>
        <v>59.013436936446205</v>
      </c>
      <c r="O24" s="15">
        <f t="shared" si="6"/>
        <v>53.112093242801635</v>
      </c>
      <c r="P24" s="16">
        <f t="shared" si="7"/>
        <v>55.709279337616216</v>
      </c>
      <c r="Q24" s="15">
        <f t="shared" si="8"/>
        <v>3143.5950483369152</v>
      </c>
      <c r="R24" s="15">
        <f t="shared" si="9"/>
        <v>4761.099839840891</v>
      </c>
      <c r="S24" s="4">
        <v>2000.3103332403093</v>
      </c>
      <c r="T24" s="17">
        <f t="shared" si="17"/>
        <v>8.3139091236773793E-6</v>
      </c>
      <c r="U24" s="3">
        <f t="shared" si="18"/>
        <v>4.6887246153645429E-9</v>
      </c>
      <c r="V24" s="18">
        <f t="shared" si="19"/>
        <v>563.96149460082654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12"/>
    </row>
    <row r="25" spans="1:38" x14ac:dyDescent="0.25">
      <c r="A25" s="15">
        <v>0.93</v>
      </c>
      <c r="B25" s="15">
        <f t="shared" si="10"/>
        <v>4710.4500000000007</v>
      </c>
      <c r="C25" s="15">
        <f t="shared" si="11"/>
        <v>8.9280000000000008</v>
      </c>
      <c r="D25" s="15">
        <f t="shared" si="12"/>
        <v>10.044</v>
      </c>
      <c r="E25" s="15">
        <f t="shared" si="13"/>
        <v>1.0499999999999992</v>
      </c>
      <c r="F25" s="15">
        <f t="shared" si="14"/>
        <v>56.428571428571431</v>
      </c>
      <c r="G25" s="3">
        <f t="shared" si="15"/>
        <v>2.8531135454033761E-3</v>
      </c>
      <c r="H25" s="3">
        <f t="shared" si="16"/>
        <v>0.15333059189582784</v>
      </c>
      <c r="I25" s="3">
        <f t="shared" si="0"/>
        <v>1.086900398248906E-7</v>
      </c>
      <c r="J25" s="16">
        <f t="shared" si="1"/>
        <v>90.490592266067452</v>
      </c>
      <c r="K25" s="16">
        <f t="shared" si="2"/>
        <v>807.90000775145029</v>
      </c>
      <c r="L25" s="16">
        <f t="shared" si="3"/>
        <v>72.191246471065085</v>
      </c>
      <c r="M25" s="15">
        <f t="shared" si="4"/>
        <v>725.08887955537773</v>
      </c>
      <c r="N25" s="16">
        <f t="shared" si="5"/>
        <v>58.489772635471759</v>
      </c>
      <c r="O25" s="15">
        <f t="shared" si="6"/>
        <v>61.414261267245301</v>
      </c>
      <c r="P25" s="16">
        <f t="shared" si="7"/>
        <v>55.221081277894321</v>
      </c>
      <c r="Q25" s="15">
        <f t="shared" si="8"/>
        <v>3116.0467292526082</v>
      </c>
      <c r="R25" s="15">
        <f t="shared" si="9"/>
        <v>4710.4498778266816</v>
      </c>
      <c r="S25" s="15">
        <v>1986.4221968784582</v>
      </c>
      <c r="T25" s="17">
        <f t="shared" si="17"/>
        <v>8.3094156532070737E-6</v>
      </c>
      <c r="U25" s="3">
        <f t="shared" si="18"/>
        <v>4.1529722198346887E-9</v>
      </c>
      <c r="V25" s="18">
        <f t="shared" si="19"/>
        <v>499.79112769883181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12"/>
    </row>
    <row r="26" spans="1:38" x14ac:dyDescent="0.25">
      <c r="A26" s="15">
        <v>0.92</v>
      </c>
      <c r="B26" s="15">
        <f t="shared" si="10"/>
        <v>4659.8000000000011</v>
      </c>
      <c r="C26" s="15">
        <f t="shared" si="11"/>
        <v>8.8320000000000007</v>
      </c>
      <c r="D26" s="15">
        <f t="shared" si="12"/>
        <v>9.9360000000000017</v>
      </c>
      <c r="E26" s="15">
        <f t="shared" si="13"/>
        <v>1.1999999999999995</v>
      </c>
      <c r="F26" s="15">
        <f t="shared" si="14"/>
        <v>56.428571428571431</v>
      </c>
      <c r="G26" s="3">
        <f t="shared" si="15"/>
        <v>3.2612408672383999E-3</v>
      </c>
      <c r="H26" s="3">
        <f t="shared" si="16"/>
        <v>0.15335596935228196</v>
      </c>
      <c r="I26" s="3">
        <f t="shared" si="0"/>
        <v>1.0870802890794669E-7</v>
      </c>
      <c r="J26" s="16">
        <f t="shared" si="1"/>
        <v>89.645402040392597</v>
      </c>
      <c r="K26" s="16">
        <f t="shared" si="2"/>
        <v>791.74819082074748</v>
      </c>
      <c r="L26" s="16">
        <f t="shared" si="3"/>
        <v>71.468681681134939</v>
      </c>
      <c r="M26" s="15">
        <f t="shared" si="4"/>
        <v>710.11282118375686</v>
      </c>
      <c r="N26" s="16">
        <f t="shared" si="5"/>
        <v>57.964363044394354</v>
      </c>
      <c r="O26" s="15">
        <f t="shared" si="6"/>
        <v>69.557235653273196</v>
      </c>
      <c r="P26" s="16">
        <f t="shared" si="7"/>
        <v>54.730814266115075</v>
      </c>
      <c r="Q26" s="15">
        <f t="shared" si="8"/>
        <v>3088.381662159351</v>
      </c>
      <c r="R26" s="15">
        <f t="shared" si="9"/>
        <v>4659.7999098171285</v>
      </c>
      <c r="S26" s="15">
        <v>1972.4566989959669</v>
      </c>
      <c r="T26" s="17">
        <f t="shared" si="17"/>
        <v>8.3049206953251574E-6</v>
      </c>
      <c r="U26" s="3">
        <f t="shared" si="18"/>
        <v>3.6265485037374088E-9</v>
      </c>
      <c r="V26" s="18">
        <f t="shared" si="19"/>
        <v>436.67466996750426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12"/>
    </row>
    <row r="27" spans="1:38" x14ac:dyDescent="0.25">
      <c r="A27" s="15">
        <v>0.91</v>
      </c>
      <c r="B27" s="15">
        <f t="shared" si="10"/>
        <v>4609.1500000000005</v>
      </c>
      <c r="C27" s="15">
        <f t="shared" si="11"/>
        <v>8.7360000000000007</v>
      </c>
      <c r="D27" s="15">
        <f t="shared" si="12"/>
        <v>9.8279999999999994</v>
      </c>
      <c r="E27" s="15">
        <f t="shared" si="13"/>
        <v>1.3499999999999994</v>
      </c>
      <c r="F27" s="15">
        <f t="shared" si="14"/>
        <v>56.428571428571431</v>
      </c>
      <c r="G27" s="3">
        <f t="shared" si="15"/>
        <v>3.6695033082000026E-3</v>
      </c>
      <c r="H27" s="3">
        <f t="shared" si="16"/>
        <v>0.15338135521047636</v>
      </c>
      <c r="I27" s="3">
        <f t="shared" si="0"/>
        <v>1.0872602394666677E-7</v>
      </c>
      <c r="J27" s="16">
        <f t="shared" si="1"/>
        <v>88.797177197907715</v>
      </c>
      <c r="K27" s="16">
        <f t="shared" si="2"/>
        <v>775.73214000092185</v>
      </c>
      <c r="L27" s="16">
        <f t="shared" si="3"/>
        <v>70.744614075317457</v>
      </c>
      <c r="M27" s="15">
        <f t="shared" si="4"/>
        <v>695.27806713221992</v>
      </c>
      <c r="N27" s="16">
        <f t="shared" si="5"/>
        <v>57.437192820796199</v>
      </c>
      <c r="O27" s="15">
        <f t="shared" si="6"/>
        <v>77.540210308074833</v>
      </c>
      <c r="P27" s="16">
        <f t="shared" si="7"/>
        <v>54.238472482269977</v>
      </c>
      <c r="Q27" s="15">
        <f t="shared" si="8"/>
        <v>3060.5995186423775</v>
      </c>
      <c r="R27" s="15">
        <f t="shared" si="9"/>
        <v>4609.1499360835942</v>
      </c>
      <c r="S27" s="15">
        <v>1958.4130218606492</v>
      </c>
      <c r="T27" s="17">
        <f t="shared" si="17"/>
        <v>8.3004242492929755E-6</v>
      </c>
      <c r="U27" s="3">
        <f t="shared" si="18"/>
        <v>3.1294232052050864E-9</v>
      </c>
      <c r="V27" s="18">
        <f t="shared" si="19"/>
        <v>377.01966926228482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12"/>
    </row>
    <row r="28" spans="1:38" x14ac:dyDescent="0.25">
      <c r="A28" s="15">
        <v>0.9</v>
      </c>
      <c r="B28" s="15">
        <f t="shared" si="10"/>
        <v>4558.5000000000009</v>
      </c>
      <c r="C28" s="15">
        <f t="shared" si="11"/>
        <v>8.64</v>
      </c>
      <c r="D28" s="15">
        <f t="shared" si="12"/>
        <v>9.7199999999999989</v>
      </c>
      <c r="E28" s="15">
        <f t="shared" si="13"/>
        <v>1.4999999999999998</v>
      </c>
      <c r="F28" s="15">
        <f t="shared" si="14"/>
        <v>56.428571428571431</v>
      </c>
      <c r="G28" s="3">
        <f t="shared" si="15"/>
        <v>4.0779009354003342E-3</v>
      </c>
      <c r="H28" s="3">
        <f t="shared" si="16"/>
        <v>0.15340674947458405</v>
      </c>
      <c r="I28" s="3">
        <f t="shared" si="0"/>
        <v>1.0874402494400893E-7</v>
      </c>
      <c r="J28" s="16">
        <f t="shared" si="1"/>
        <v>87.945894522042892</v>
      </c>
      <c r="K28" s="16">
        <f t="shared" si="2"/>
        <v>759.85252867045062</v>
      </c>
      <c r="L28" s="16">
        <f t="shared" si="3"/>
        <v>70.019043064286478</v>
      </c>
      <c r="M28" s="15">
        <f t="shared" si="4"/>
        <v>680.58509858486445</v>
      </c>
      <c r="N28" s="16">
        <f t="shared" si="5"/>
        <v>56.908246209634051</v>
      </c>
      <c r="O28" s="15">
        <f t="shared" si="6"/>
        <v>85.362369314451058</v>
      </c>
      <c r="P28" s="16">
        <f t="shared" si="7"/>
        <v>53.74404993170333</v>
      </c>
      <c r="Q28" s="15">
        <f t="shared" si="8"/>
        <v>3032.6999604318307</v>
      </c>
      <c r="R28" s="15">
        <f t="shared" si="9"/>
        <v>4558.4999570015971</v>
      </c>
      <c r="S28" s="15">
        <v>1944.2903827075977</v>
      </c>
      <c r="T28" s="17">
        <f t="shared" si="17"/>
        <v>8.2959263143713782E-6</v>
      </c>
      <c r="U28" s="3">
        <f t="shared" si="18"/>
        <v>2.6726390050498492E-9</v>
      </c>
      <c r="V28" s="18">
        <f t="shared" si="19"/>
        <v>322.16281868607314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12"/>
    </row>
    <row r="29" spans="1:38" x14ac:dyDescent="0.25">
      <c r="A29" s="15">
        <v>0.89</v>
      </c>
      <c r="B29" s="15">
        <f t="shared" si="10"/>
        <v>4507.8500000000013</v>
      </c>
      <c r="C29" s="15">
        <f t="shared" si="11"/>
        <v>8.5440000000000005</v>
      </c>
      <c r="D29" s="15">
        <f t="shared" si="12"/>
        <v>9.6120000000000001</v>
      </c>
      <c r="E29" s="15">
        <f t="shared" si="13"/>
        <v>1.6499999999999997</v>
      </c>
      <c r="F29" s="15">
        <f t="shared" si="14"/>
        <v>56.428571428571431</v>
      </c>
      <c r="G29" s="3">
        <f t="shared" si="15"/>
        <v>4.4864338159959962E-3</v>
      </c>
      <c r="H29" s="3">
        <f t="shared" si="16"/>
        <v>0.15343215214878086</v>
      </c>
      <c r="I29" s="3">
        <f t="shared" si="0"/>
        <v>1.0876203190293326E-7</v>
      </c>
      <c r="J29" s="16">
        <f t="shared" si="1"/>
        <v>87.091531135792863</v>
      </c>
      <c r="K29" s="16">
        <f t="shared" si="2"/>
        <v>744.11004202421429</v>
      </c>
      <c r="L29" s="16">
        <f t="shared" si="3"/>
        <v>69.291968865985893</v>
      </c>
      <c r="M29" s="15">
        <f t="shared" si="4"/>
        <v>666.03440473985643</v>
      </c>
      <c r="N29" s="16">
        <f t="shared" si="5"/>
        <v>56.377507037230004</v>
      </c>
      <c r="O29" s="15">
        <f t="shared" si="6"/>
        <v>93.022886611429485</v>
      </c>
      <c r="P29" s="16">
        <f t="shared" si="7"/>
        <v>53.247540449648305</v>
      </c>
      <c r="Q29" s="15">
        <f t="shared" si="8"/>
        <v>3004.6826396587257</v>
      </c>
      <c r="R29" s="15">
        <f t="shared" si="9"/>
        <v>4507.8499730342264</v>
      </c>
      <c r="S29" s="15">
        <v>1930.0880366874064</v>
      </c>
      <c r="T29" s="17">
        <f t="shared" si="17"/>
        <v>8.2914268898207296E-6</v>
      </c>
      <c r="U29" s="3">
        <f t="shared" si="18"/>
        <v>2.2614208261135242E-9</v>
      </c>
      <c r="V29" s="18">
        <f t="shared" si="19"/>
        <v>272.74205708668063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12"/>
    </row>
    <row r="30" spans="1:38" x14ac:dyDescent="0.25">
      <c r="A30" s="15">
        <v>0.88</v>
      </c>
      <c r="B30" s="15">
        <f t="shared" si="10"/>
        <v>4457.2000000000007</v>
      </c>
      <c r="C30" s="15">
        <f t="shared" si="11"/>
        <v>8.4480000000000004</v>
      </c>
      <c r="D30" s="15">
        <f t="shared" si="12"/>
        <v>9.5039999999999996</v>
      </c>
      <c r="E30" s="15">
        <f t="shared" si="13"/>
        <v>1.7999999999999998</v>
      </c>
      <c r="F30" s="15">
        <f t="shared" si="14"/>
        <v>56.428571428571431</v>
      </c>
      <c r="G30" s="3">
        <f t="shared" si="15"/>
        <v>4.8951020171880801E-3</v>
      </c>
      <c r="H30" s="3">
        <f t="shared" si="16"/>
        <v>0.15345756323724538</v>
      </c>
      <c r="I30" s="3">
        <f t="shared" si="0"/>
        <v>1.0878004482640178E-7</v>
      </c>
      <c r="J30" s="16">
        <f t="shared" si="1"/>
        <v>86.234064549213159</v>
      </c>
      <c r="K30" s="16">
        <f t="shared" si="2"/>
        <v>728.5053773117528</v>
      </c>
      <c r="L30" s="16">
        <f t="shared" si="3"/>
        <v>68.563392528584686</v>
      </c>
      <c r="M30" s="15">
        <f t="shared" si="4"/>
        <v>651.62648259166883</v>
      </c>
      <c r="N30" s="16">
        <f t="shared" si="5"/>
        <v>55.844958706093109</v>
      </c>
      <c r="O30" s="15">
        <f t="shared" si="6"/>
        <v>100.52092567096759</v>
      </c>
      <c r="P30" s="16">
        <f t="shared" si="7"/>
        <v>52.748937706272827</v>
      </c>
      <c r="Q30" s="15">
        <f t="shared" si="8"/>
        <v>2976.5471991396812</v>
      </c>
      <c r="R30" s="15">
        <f t="shared" si="9"/>
        <v>4457.1999847140705</v>
      </c>
      <c r="S30" s="15">
        <v>1915.8052798849694</v>
      </c>
      <c r="T30" s="17">
        <f t="shared" si="17"/>
        <v>8.2869259749009023E-6</v>
      </c>
      <c r="U30" s="3">
        <f t="shared" si="18"/>
        <v>1.8971895107077604E-9</v>
      </c>
      <c r="V30" s="18">
        <f t="shared" si="19"/>
        <v>228.93766837713878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12"/>
    </row>
    <row r="31" spans="1:38" x14ac:dyDescent="0.25">
      <c r="A31" s="15">
        <v>0.87</v>
      </c>
      <c r="B31" s="15">
        <f t="shared" si="10"/>
        <v>4406.5500000000011</v>
      </c>
      <c r="C31" s="15">
        <f t="shared" si="11"/>
        <v>8.3520000000000003</v>
      </c>
      <c r="D31" s="15">
        <f t="shared" si="12"/>
        <v>9.395999999999999</v>
      </c>
      <c r="E31" s="15">
        <f t="shared" si="13"/>
        <v>1.95</v>
      </c>
      <c r="F31" s="15">
        <f t="shared" si="14"/>
        <v>56.428571428571431</v>
      </c>
      <c r="G31" s="3">
        <f t="shared" si="15"/>
        <v>5.303905606222202E-3</v>
      </c>
      <c r="H31" s="3">
        <f t="shared" si="16"/>
        <v>0.15348298274415897</v>
      </c>
      <c r="I31" s="3">
        <f t="shared" si="0"/>
        <v>1.087980637173785E-7</v>
      </c>
      <c r="J31" s="16">
        <f t="shared" si="1"/>
        <v>85.373472709432278</v>
      </c>
      <c r="K31" s="16">
        <f t="shared" si="2"/>
        <v>713.03924406917838</v>
      </c>
      <c r="L31" s="16">
        <f t="shared" si="3"/>
        <v>67.833315952604778</v>
      </c>
      <c r="M31" s="15">
        <f t="shared" si="4"/>
        <v>637.36183669067441</v>
      </c>
      <c r="N31" s="16">
        <f t="shared" si="5"/>
        <v>55.310584190698492</v>
      </c>
      <c r="O31" s="15">
        <f t="shared" si="6"/>
        <v>107.85563917186205</v>
      </c>
      <c r="P31" s="16">
        <f t="shared" si="7"/>
        <v>52.248235212278814</v>
      </c>
      <c r="Q31" s="15">
        <f t="shared" si="8"/>
        <v>2948.2932726928761</v>
      </c>
      <c r="R31" s="15">
        <f t="shared" si="9"/>
        <v>4406.5499926245911</v>
      </c>
      <c r="S31" s="15">
        <v>1901.4414523983073</v>
      </c>
      <c r="T31" s="17">
        <f t="shared" si="17"/>
        <v>8.2824235688712797E-6</v>
      </c>
      <c r="U31" s="3">
        <f t="shared" si="18"/>
        <v>1.5789119608423969E-9</v>
      </c>
      <c r="V31" s="18">
        <f t="shared" si="19"/>
        <v>190.6340514600812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12"/>
    </row>
    <row r="32" spans="1:38" x14ac:dyDescent="0.25">
      <c r="A32" s="15">
        <v>0.86</v>
      </c>
      <c r="B32" s="15">
        <f t="shared" si="10"/>
        <v>4355.9000000000005</v>
      </c>
      <c r="C32" s="15">
        <f t="shared" si="11"/>
        <v>8.2560000000000002</v>
      </c>
      <c r="D32" s="15">
        <f t="shared" si="12"/>
        <v>9.2880000000000003</v>
      </c>
      <c r="E32" s="15">
        <f t="shared" si="13"/>
        <v>2.1</v>
      </c>
      <c r="F32" s="15">
        <f t="shared" si="14"/>
        <v>56.428571428571431</v>
      </c>
      <c r="G32" s="3">
        <f t="shared" si="15"/>
        <v>5.7128446503885415E-3</v>
      </c>
      <c r="H32" s="3">
        <f t="shared" si="16"/>
        <v>0.15350841067370571</v>
      </c>
      <c r="I32" s="3">
        <f t="shared" si="0"/>
        <v>1.0881608857882935E-7</v>
      </c>
      <c r="J32" s="16">
        <f t="shared" si="1"/>
        <v>84.509734053170476</v>
      </c>
      <c r="K32" s="16">
        <f t="shared" si="2"/>
        <v>697.71236434297543</v>
      </c>
      <c r="L32" s="16">
        <f t="shared" si="3"/>
        <v>67.101741912022703</v>
      </c>
      <c r="M32" s="15">
        <f t="shared" si="4"/>
        <v>623.24097887886694</v>
      </c>
      <c r="N32" s="16">
        <f t="shared" si="5"/>
        <v>54.774366034343053</v>
      </c>
      <c r="O32" s="15">
        <f t="shared" si="6"/>
        <v>115.02616867212042</v>
      </c>
      <c r="P32" s="16">
        <f t="shared" si="7"/>
        <v>51.74542632508242</v>
      </c>
      <c r="Q32" s="15">
        <f t="shared" si="8"/>
        <v>2919.920485486794</v>
      </c>
      <c r="R32" s="15">
        <f t="shared" si="9"/>
        <v>4355.8999973807568</v>
      </c>
      <c r="S32" s="15">
        <v>1886.9959414646394</v>
      </c>
      <c r="T32" s="17">
        <f t="shared" si="17"/>
        <v>8.277919670990752E-6</v>
      </c>
      <c r="U32" s="3">
        <f t="shared" si="18"/>
        <v>1.3040258397596616E-9</v>
      </c>
      <c r="V32" s="18">
        <f t="shared" si="19"/>
        <v>157.53062261880922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12"/>
    </row>
    <row r="33" spans="1:38" x14ac:dyDescent="0.25">
      <c r="A33" s="15">
        <v>0.85</v>
      </c>
      <c r="B33" s="15">
        <f t="shared" si="10"/>
        <v>4305.2500000000009</v>
      </c>
      <c r="C33" s="15">
        <f t="shared" si="11"/>
        <v>8.16</v>
      </c>
      <c r="D33" s="15">
        <f t="shared" si="12"/>
        <v>9.18</v>
      </c>
      <c r="E33" s="15">
        <f t="shared" si="13"/>
        <v>2.25</v>
      </c>
      <c r="F33" s="15">
        <f t="shared" si="14"/>
        <v>56.428571428571431</v>
      </c>
      <c r="G33" s="3">
        <f t="shared" si="15"/>
        <v>6.1219192170218787E-3</v>
      </c>
      <c r="H33" s="3">
        <f t="shared" si="16"/>
        <v>0.1535338470300725</v>
      </c>
      <c r="I33" s="3">
        <f t="shared" si="0"/>
        <v>1.0883411941372227E-7</v>
      </c>
      <c r="J33" s="16">
        <f t="shared" si="1"/>
        <v>83.64282756176604</v>
      </c>
      <c r="K33" s="16">
        <f t="shared" si="2"/>
        <v>682.52547290401094</v>
      </c>
      <c r="L33" s="16">
        <f t="shared" si="3"/>
        <v>66.368674074154796</v>
      </c>
      <c r="M33" s="15">
        <f t="shared" si="4"/>
        <v>609.26442800074096</v>
      </c>
      <c r="N33" s="16">
        <f t="shared" si="5"/>
        <v>54.236286347230866</v>
      </c>
      <c r="O33" s="15">
        <f t="shared" si="6"/>
        <v>122.03164428126945</v>
      </c>
      <c r="P33" s="16">
        <f t="shared" si="7"/>
        <v>51.240504255630285</v>
      </c>
      <c r="Q33" s="15">
        <f t="shared" si="8"/>
        <v>2891.4284544248517</v>
      </c>
      <c r="R33" s="15">
        <f t="shared" si="9"/>
        <v>4305.2499996108727</v>
      </c>
      <c r="S33" s="15">
        <v>1872.4681846194635</v>
      </c>
      <c r="T33" s="17">
        <f t="shared" si="17"/>
        <v>8.2734142805177196E-6</v>
      </c>
      <c r="U33" s="3">
        <f t="shared" si="18"/>
        <v>1.0690796382202488E-9</v>
      </c>
      <c r="V33" s="18">
        <f t="shared" si="19"/>
        <v>129.21867586610804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12"/>
    </row>
    <row r="34" spans="1:38" x14ac:dyDescent="0.25">
      <c r="A34" s="15">
        <v>0.84</v>
      </c>
      <c r="B34" s="15">
        <f t="shared" si="10"/>
        <v>4254.6000000000004</v>
      </c>
      <c r="C34" s="15">
        <f t="shared" si="11"/>
        <v>8.0640000000000001</v>
      </c>
      <c r="D34" s="15">
        <f t="shared" si="12"/>
        <v>9.0719999999999992</v>
      </c>
      <c r="E34" s="15">
        <f t="shared" si="13"/>
        <v>2.4000000000000004</v>
      </c>
      <c r="F34" s="15">
        <f t="shared" si="14"/>
        <v>56.428571428571431</v>
      </c>
      <c r="G34" s="3">
        <f t="shared" si="15"/>
        <v>6.5311293735016316E-3</v>
      </c>
      <c r="H34" s="3">
        <f t="shared" si="16"/>
        <v>0.15355929181744904</v>
      </c>
      <c r="I34" s="3">
        <f t="shared" si="0"/>
        <v>1.0885215622502716E-7</v>
      </c>
      <c r="J34" s="16">
        <f t="shared" si="1"/>
        <v>82.77273281852726</v>
      </c>
      <c r="K34" s="16">
        <f t="shared" si="2"/>
        <v>667.47931744860387</v>
      </c>
      <c r="L34" s="16">
        <f t="shared" si="3"/>
        <v>65.634117017988629</v>
      </c>
      <c r="M34" s="15">
        <f t="shared" si="4"/>
        <v>595.43270958719279</v>
      </c>
      <c r="N34" s="16">
        <f t="shared" si="5"/>
        <v>53.696326805838268</v>
      </c>
      <c r="O34" s="15">
        <f t="shared" si="6"/>
        <v>128.87118433401187</v>
      </c>
      <c r="P34" s="16">
        <f t="shared" si="7"/>
        <v>50.733462075804326</v>
      </c>
      <c r="Q34" s="15">
        <f t="shared" si="8"/>
        <v>2862.8167885632442</v>
      </c>
      <c r="R34" s="15">
        <f t="shared" si="9"/>
        <v>4254.5999999330525</v>
      </c>
      <c r="S34" s="15">
        <v>1857.8576728694138</v>
      </c>
      <c r="T34" s="17">
        <f t="shared" si="17"/>
        <v>8.2689073967100922E-6</v>
      </c>
      <c r="U34" s="3">
        <f t="shared" si="18"/>
        <v>8.7017625573367038E-10</v>
      </c>
      <c r="V34" s="18">
        <f t="shared" si="19"/>
        <v>105.2347322307519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12"/>
    </row>
    <row r="35" spans="1:38" x14ac:dyDescent="0.25">
      <c r="A35" s="15">
        <v>0.83</v>
      </c>
      <c r="B35" s="15">
        <f t="shared" si="10"/>
        <v>4203.9500000000007</v>
      </c>
      <c r="C35" s="15">
        <f t="shared" si="11"/>
        <v>7.9679999999999991</v>
      </c>
      <c r="D35" s="15">
        <f t="shared" si="12"/>
        <v>8.9639999999999986</v>
      </c>
      <c r="E35" s="15">
        <f t="shared" si="13"/>
        <v>2.5500000000000003</v>
      </c>
      <c r="F35" s="15">
        <f t="shared" si="14"/>
        <v>56.428571428571431</v>
      </c>
      <c r="G35" s="3">
        <f t="shared" si="15"/>
        <v>6.9404751872518891E-3</v>
      </c>
      <c r="H35" s="3">
        <f t="shared" si="16"/>
        <v>0.15358474504002781</v>
      </c>
      <c r="I35" s="3">
        <f t="shared" si="0"/>
        <v>1.0887019901571589E-7</v>
      </c>
      <c r="J35" s="16">
        <f t="shared" si="1"/>
        <v>81.899430068720577</v>
      </c>
      <c r="K35" s="16">
        <f t="shared" si="2"/>
        <v>652.57465878756545</v>
      </c>
      <c r="L35" s="16">
        <f t="shared" si="3"/>
        <v>64.898076251038859</v>
      </c>
      <c r="M35" s="15">
        <f t="shared" si="4"/>
        <v>581.7463555143122</v>
      </c>
      <c r="N35" s="16">
        <f t="shared" si="5"/>
        <v>53.154468653941954</v>
      </c>
      <c r="O35" s="15">
        <f t="shared" si="6"/>
        <v>135.543895067552</v>
      </c>
      <c r="P35" s="16">
        <f t="shared" si="7"/>
        <v>50.224292726673859</v>
      </c>
      <c r="Q35" s="15">
        <f t="shared" si="8"/>
        <v>2834.0850895765966</v>
      </c>
      <c r="R35" s="15">
        <f t="shared" si="9"/>
        <v>4203.9499989460264</v>
      </c>
      <c r="S35" s="15">
        <v>1843.1639538659977</v>
      </c>
      <c r="T35" s="17">
        <f t="shared" si="17"/>
        <v>8.2643990188252876E-6</v>
      </c>
      <c r="U35" s="3">
        <f t="shared" si="18"/>
        <v>7.032778969424945E-10</v>
      </c>
      <c r="V35" s="18">
        <f t="shared" si="19"/>
        <v>85.097282372319356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12"/>
    </row>
    <row r="36" spans="1:38" x14ac:dyDescent="0.25">
      <c r="A36" s="15">
        <v>0.82</v>
      </c>
      <c r="B36" s="15">
        <f t="shared" si="10"/>
        <v>4153.3</v>
      </c>
      <c r="C36" s="15">
        <f t="shared" si="11"/>
        <v>7.871999999999999</v>
      </c>
      <c r="D36" s="15">
        <f t="shared" si="12"/>
        <v>8.8559999999999999</v>
      </c>
      <c r="E36" s="15">
        <f t="shared" si="13"/>
        <v>2.7000000000000006</v>
      </c>
      <c r="F36" s="15">
        <f t="shared" si="14"/>
        <v>56.428571428571431</v>
      </c>
      <c r="G36" s="3">
        <f t="shared" si="15"/>
        <v>7.3499567257414543E-3</v>
      </c>
      <c r="H36" s="3">
        <f t="shared" si="16"/>
        <v>0.15361020670200393</v>
      </c>
      <c r="I36" s="3">
        <f t="shared" si="0"/>
        <v>1.0888824778876225E-7</v>
      </c>
      <c r="J36" s="16">
        <f t="shared" si="1"/>
        <v>81.022900281506637</v>
      </c>
      <c r="K36" s="16">
        <f t="shared" si="2"/>
        <v>637.81227101602019</v>
      </c>
      <c r="L36" s="16">
        <f t="shared" si="3"/>
        <v>64.160558223978512</v>
      </c>
      <c r="M36" s="15">
        <f t="shared" si="4"/>
        <v>568.20590363155372</v>
      </c>
      <c r="N36" s="16">
        <f t="shared" si="5"/>
        <v>52.610692705092539</v>
      </c>
      <c r="O36" s="15">
        <f t="shared" si="6"/>
        <v>142.04887030374988</v>
      </c>
      <c r="P36" s="16">
        <f t="shared" si="7"/>
        <v>49.712989027281616</v>
      </c>
      <c r="Q36" s="15">
        <f t="shared" si="8"/>
        <v>2805.2329522537484</v>
      </c>
      <c r="R36" s="15">
        <f t="shared" si="9"/>
        <v>4153.299997205072</v>
      </c>
      <c r="S36" s="15">
        <v>1828.3866350486164</v>
      </c>
      <c r="T36" s="17">
        <f t="shared" si="17"/>
        <v>8.2598891461202292E-6</v>
      </c>
      <c r="U36" s="3">
        <f t="shared" si="18"/>
        <v>5.6441162928392271E-10</v>
      </c>
      <c r="V36" s="18">
        <f t="shared" si="19"/>
        <v>68.331622773537305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12"/>
    </row>
    <row r="37" spans="1:38" x14ac:dyDescent="0.25">
      <c r="A37" s="15">
        <v>0.81</v>
      </c>
      <c r="B37" s="15">
        <f t="shared" si="10"/>
        <v>4102.6500000000015</v>
      </c>
      <c r="C37" s="15">
        <f t="shared" si="11"/>
        <v>7.7759999999999998</v>
      </c>
      <c r="D37" s="15">
        <f t="shared" si="12"/>
        <v>8.7480000000000011</v>
      </c>
      <c r="E37" s="15">
        <f t="shared" si="13"/>
        <v>2.8499999999999988</v>
      </c>
      <c r="F37" s="15">
        <f t="shared" si="14"/>
        <v>56.428571428571431</v>
      </c>
      <c r="G37" s="3">
        <f t="shared" si="15"/>
        <v>7.7595740564838697E-3</v>
      </c>
      <c r="H37" s="3">
        <f t="shared" si="16"/>
        <v>0.15363567680757545</v>
      </c>
      <c r="I37" s="3">
        <f t="shared" si="0"/>
        <v>1.0890630254714208E-7</v>
      </c>
      <c r="J37" s="16">
        <f t="shared" si="1"/>
        <v>80.143125214220873</v>
      </c>
      <c r="K37" s="16">
        <f t="shared" si="2"/>
        <v>623.19294166578152</v>
      </c>
      <c r="L37" s="16">
        <f t="shared" si="3"/>
        <v>63.421570343225433</v>
      </c>
      <c r="M37" s="15">
        <f t="shared" si="4"/>
        <v>554.81189736253611</v>
      </c>
      <c r="N37" s="16">
        <f t="shared" si="5"/>
        <v>52.064979347007196</v>
      </c>
      <c r="O37" s="15">
        <f t="shared" si="6"/>
        <v>148.38519113897044</v>
      </c>
      <c r="P37" s="16">
        <f t="shared" si="7"/>
        <v>49.199543684301915</v>
      </c>
      <c r="Q37" s="15">
        <f t="shared" si="8"/>
        <v>2776.259965042751</v>
      </c>
      <c r="R37" s="15">
        <f t="shared" si="9"/>
        <v>4102.6499952100394</v>
      </c>
      <c r="S37" s="15">
        <v>1813.5253867414153</v>
      </c>
      <c r="T37" s="17">
        <f t="shared" si="17"/>
        <v>8.2553777778513477E-6</v>
      </c>
      <c r="U37" s="3">
        <f t="shared" si="18"/>
        <v>4.4980320242478709E-10</v>
      </c>
      <c r="V37" s="18">
        <f t="shared" si="19"/>
        <v>54.486083439037813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12"/>
    </row>
    <row r="38" spans="1:38" x14ac:dyDescent="0.25">
      <c r="A38" s="15">
        <v>0.8</v>
      </c>
      <c r="B38" s="15">
        <f t="shared" si="10"/>
        <v>4052.0000000000009</v>
      </c>
      <c r="C38" s="15">
        <f t="shared" si="11"/>
        <v>7.68</v>
      </c>
      <c r="D38" s="15">
        <f t="shared" si="12"/>
        <v>8.64</v>
      </c>
      <c r="E38" s="15">
        <f t="shared" si="13"/>
        <v>2.9999999999999996</v>
      </c>
      <c r="F38" s="15">
        <f t="shared" si="14"/>
        <v>56.428571428571431</v>
      </c>
      <c r="G38" s="3">
        <f t="shared" si="15"/>
        <v>8.1693272470374865E-3</v>
      </c>
      <c r="H38" s="3">
        <f t="shared" si="16"/>
        <v>0.15366115536094321</v>
      </c>
      <c r="I38" s="3">
        <f t="shared" si="0"/>
        <v>1.0892436329383316E-7</v>
      </c>
      <c r="J38" s="16">
        <f t="shared" si="1"/>
        <v>79.260087478583344</v>
      </c>
      <c r="K38" s="16">
        <f t="shared" si="2"/>
        <v>608.71747183552009</v>
      </c>
      <c r="L38" s="16">
        <f t="shared" si="3"/>
        <v>62.681120980987416</v>
      </c>
      <c r="M38" s="15">
        <f t="shared" si="4"/>
        <v>541.56488527573129</v>
      </c>
      <c r="N38" s="16">
        <f t="shared" si="5"/>
        <v>51.517308547880276</v>
      </c>
      <c r="O38" s="15">
        <f t="shared" si="6"/>
        <v>154.5519256436408</v>
      </c>
      <c r="P38" s="16">
        <f t="shared" si="7"/>
        <v>48.683949302445846</v>
      </c>
      <c r="Q38" s="15">
        <f t="shared" si="8"/>
        <v>2747.1657106380158</v>
      </c>
      <c r="R38" s="15">
        <f t="shared" si="9"/>
        <v>4051.9999933929075</v>
      </c>
      <c r="S38" s="15">
        <v>1798.5799451728485</v>
      </c>
      <c r="T38" s="17">
        <f t="shared" si="17"/>
        <v>8.2508649132745854E-6</v>
      </c>
      <c r="U38" s="3">
        <f t="shared" si="18"/>
        <v>3.5595895213796995E-10</v>
      </c>
      <c r="V38" s="18">
        <f t="shared" si="19"/>
        <v>43.142016731515938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12"/>
    </row>
    <row r="39" spans="1:38" x14ac:dyDescent="0.25">
      <c r="A39" s="15">
        <v>0.79</v>
      </c>
      <c r="B39" s="15">
        <f t="shared" si="10"/>
        <v>4001.3500000000008</v>
      </c>
      <c r="C39" s="15">
        <f t="shared" si="11"/>
        <v>7.5839999999999996</v>
      </c>
      <c r="D39" s="15">
        <f t="shared" si="12"/>
        <v>8.532</v>
      </c>
      <c r="E39" s="15">
        <f t="shared" si="13"/>
        <v>3.1499999999999995</v>
      </c>
      <c r="F39" s="15">
        <f t="shared" si="14"/>
        <v>56.428571428571431</v>
      </c>
      <c r="G39" s="3">
        <f t="shared" si="15"/>
        <v>8.5792163650054484E-3</v>
      </c>
      <c r="H39" s="3">
        <f t="shared" si="16"/>
        <v>0.15368664236631077</v>
      </c>
      <c r="I39" s="3">
        <f t="shared" si="0"/>
        <v>1.0894243003181521E-7</v>
      </c>
      <c r="J39" s="16">
        <f t="shared" si="1"/>
        <v>78.373770608685206</v>
      </c>
      <c r="K39" s="16">
        <f t="shared" si="2"/>
        <v>594.38667629626855</v>
      </c>
      <c r="L39" s="16">
        <f t="shared" si="3"/>
        <v>61.939219482520684</v>
      </c>
      <c r="M39" s="15">
        <f t="shared" si="4"/>
        <v>528.46542062486651</v>
      </c>
      <c r="N39" s="16">
        <f t="shared" si="5"/>
        <v>50.967659864785517</v>
      </c>
      <c r="O39" s="15">
        <f t="shared" si="6"/>
        <v>160.54812857407435</v>
      </c>
      <c r="P39" s="16">
        <f t="shared" si="7"/>
        <v>48.166198395662974</v>
      </c>
      <c r="Q39" s="15">
        <f t="shared" si="8"/>
        <v>2717.9497666124107</v>
      </c>
      <c r="R39" s="15">
        <f t="shared" si="9"/>
        <v>4001.34999210762</v>
      </c>
      <c r="S39" s="15">
        <v>1783.5501153891685</v>
      </c>
      <c r="T39" s="17">
        <f t="shared" si="17"/>
        <v>8.2463505516453834E-6</v>
      </c>
      <c r="U39" s="3">
        <f t="shared" si="18"/>
        <v>2.7971028276263173E-10</v>
      </c>
      <c r="V39" s="18">
        <f t="shared" si="19"/>
        <v>33.919281142713665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12"/>
    </row>
    <row r="40" spans="1:38" x14ac:dyDescent="0.25">
      <c r="A40" s="15">
        <v>0.78</v>
      </c>
      <c r="B40" s="15">
        <f t="shared" si="10"/>
        <v>3950.7000000000007</v>
      </c>
      <c r="C40" s="15">
        <f t="shared" si="11"/>
        <v>7.4879999999999995</v>
      </c>
      <c r="D40" s="15">
        <f t="shared" si="12"/>
        <v>8.4239999999999995</v>
      </c>
      <c r="E40" s="15">
        <f t="shared" si="13"/>
        <v>3.2999999999999994</v>
      </c>
      <c r="F40" s="15">
        <f t="shared" si="14"/>
        <v>56.428571428571431</v>
      </c>
      <c r="G40" s="3">
        <f t="shared" si="15"/>
        <v>8.9892414780357727E-3</v>
      </c>
      <c r="H40" s="3">
        <f t="shared" si="16"/>
        <v>0.15371213782788445</v>
      </c>
      <c r="I40" s="3">
        <f t="shared" si="0"/>
        <v>1.0896050276406999E-7</v>
      </c>
      <c r="J40" s="16">
        <f t="shared" si="1"/>
        <v>77.484159130531353</v>
      </c>
      <c r="K40" s="16">
        <f t="shared" si="2"/>
        <v>580.20138356941868</v>
      </c>
      <c r="L40" s="16">
        <f t="shared" si="3"/>
        <v>61.195876170316708</v>
      </c>
      <c r="M40" s="15">
        <f t="shared" si="4"/>
        <v>515.51406085874794</v>
      </c>
      <c r="N40" s="16">
        <f t="shared" si="5"/>
        <v>50.416012454329149</v>
      </c>
      <c r="O40" s="15">
        <f t="shared" si="6"/>
        <v>166.37284109928615</v>
      </c>
      <c r="P40" s="16">
        <f t="shared" si="7"/>
        <v>47.646283399162321</v>
      </c>
      <c r="Q40" s="15">
        <f t="shared" si="8"/>
        <v>2688.611706095588</v>
      </c>
      <c r="R40" s="15">
        <f t="shared" si="9"/>
        <v>3950.6999916230407</v>
      </c>
      <c r="S40" s="15">
        <v>1768.4357740299397</v>
      </c>
      <c r="T40" s="17">
        <f t="shared" si="17"/>
        <v>8.2418346922186917E-6</v>
      </c>
      <c r="U40" s="3">
        <f t="shared" si="18"/>
        <v>2.1823146300625504E-10</v>
      </c>
      <c r="V40" s="18">
        <f t="shared" si="19"/>
        <v>26.478505230430361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12"/>
    </row>
    <row r="41" spans="1:38" x14ac:dyDescent="0.25">
      <c r="A41" s="15">
        <v>0.77</v>
      </c>
      <c r="B41" s="15">
        <f t="shared" si="10"/>
        <v>3900.0500000000006</v>
      </c>
      <c r="C41" s="15">
        <f t="shared" si="11"/>
        <v>7.3919999999999995</v>
      </c>
      <c r="D41" s="15">
        <f t="shared" si="12"/>
        <v>8.3159999999999989</v>
      </c>
      <c r="E41" s="15">
        <f t="shared" si="13"/>
        <v>3.4499999999999997</v>
      </c>
      <c r="F41" s="15">
        <f t="shared" si="14"/>
        <v>56.428571428571431</v>
      </c>
      <c r="G41" s="3">
        <f t="shared" si="15"/>
        <v>9.3994026538213784E-3</v>
      </c>
      <c r="H41" s="3">
        <f t="shared" si="16"/>
        <v>0.1537376417498735</v>
      </c>
      <c r="I41" s="3">
        <f t="shared" si="0"/>
        <v>1.089785814935812E-7</v>
      </c>
      <c r="J41" s="16">
        <f t="shared" si="1"/>
        <v>76.591238632862456</v>
      </c>
      <c r="K41" s="16">
        <f t="shared" si="2"/>
        <v>566.16243597411926</v>
      </c>
      <c r="L41" s="16">
        <f t="shared" si="3"/>
        <v>60.451102344914119</v>
      </c>
      <c r="M41" s="15">
        <f t="shared" si="4"/>
        <v>502.71136710030578</v>
      </c>
      <c r="N41" s="16">
        <f t="shared" si="5"/>
        <v>49.862345085693342</v>
      </c>
      <c r="O41" s="15">
        <f t="shared" si="6"/>
        <v>172.025090545642</v>
      </c>
      <c r="P41" s="16">
        <f t="shared" si="7"/>
        <v>47.124196682258244</v>
      </c>
      <c r="Q41" s="15">
        <f t="shared" si="8"/>
        <v>2659.1510984988581</v>
      </c>
      <c r="R41" s="15">
        <f t="shared" si="9"/>
        <v>3900.0499921189253</v>
      </c>
      <c r="S41" s="15">
        <v>1753.2368719307178</v>
      </c>
      <c r="T41" s="17">
        <f t="shared" si="17"/>
        <v>8.2373173342489687E-6</v>
      </c>
      <c r="U41" s="3">
        <f t="shared" si="18"/>
        <v>1.6903875071735368E-10</v>
      </c>
      <c r="V41" s="18">
        <f t="shared" si="19"/>
        <v>20.521092469574704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12"/>
    </row>
    <row r="42" spans="1:38" x14ac:dyDescent="0.25">
      <c r="A42" s="15">
        <v>0.76</v>
      </c>
      <c r="B42" s="15">
        <f t="shared" si="10"/>
        <v>3849.4000000000005</v>
      </c>
      <c r="C42" s="15">
        <f t="shared" si="11"/>
        <v>7.2959999999999994</v>
      </c>
      <c r="D42" s="15">
        <f t="shared" si="12"/>
        <v>8.2080000000000002</v>
      </c>
      <c r="E42" s="15">
        <f t="shared" si="13"/>
        <v>3.5999999999999996</v>
      </c>
      <c r="F42" s="15">
        <f t="shared" si="14"/>
        <v>56.428571428571431</v>
      </c>
      <c r="G42" s="3">
        <f t="shared" si="15"/>
        <v>9.8096999601001086E-3</v>
      </c>
      <c r="H42" s="3">
        <f t="shared" si="16"/>
        <v>0.15376315413648983</v>
      </c>
      <c r="I42" s="3">
        <f t="shared" si="0"/>
        <v>1.0899666622333454E-7</v>
      </c>
      <c r="J42" s="16">
        <f t="shared" si="1"/>
        <v>75.694995838948444</v>
      </c>
      <c r="K42" s="16">
        <f t="shared" si="2"/>
        <v>552.27068964096782</v>
      </c>
      <c r="L42" s="16">
        <f t="shared" si="3"/>
        <v>59.704910282040359</v>
      </c>
      <c r="M42" s="15">
        <f t="shared" si="4"/>
        <v>490.05790359498729</v>
      </c>
      <c r="N42" s="16">
        <f t="shared" si="5"/>
        <v>49.306636156207311</v>
      </c>
      <c r="O42" s="15">
        <f t="shared" si="6"/>
        <v>177.50389016234629</v>
      </c>
      <c r="P42" s="16">
        <f t="shared" si="7"/>
        <v>46.599930562046858</v>
      </c>
      <c r="Q42" s="15">
        <f t="shared" si="8"/>
        <v>2629.56751028693</v>
      </c>
      <c r="R42" s="15">
        <f t="shared" si="9"/>
        <v>3849.3999936852315</v>
      </c>
      <c r="S42" s="15">
        <v>1737.953436515691</v>
      </c>
      <c r="T42" s="17">
        <f t="shared" si="17"/>
        <v>8.2327984769901749E-6</v>
      </c>
      <c r="U42" s="3">
        <f t="shared" si="18"/>
        <v>1.2997685425570563E-10</v>
      </c>
      <c r="V42" s="18">
        <f t="shared" si="19"/>
        <v>15.787688064875821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12"/>
    </row>
    <row r="43" spans="1:38" x14ac:dyDescent="0.25">
      <c r="A43" s="15">
        <v>0.75</v>
      </c>
      <c r="B43" s="15">
        <f t="shared" si="10"/>
        <v>3798.7500000000009</v>
      </c>
      <c r="C43" s="15">
        <f t="shared" si="11"/>
        <v>7.1999999999999993</v>
      </c>
      <c r="D43" s="15">
        <f t="shared" si="12"/>
        <v>8.1</v>
      </c>
      <c r="E43" s="15">
        <f t="shared" si="13"/>
        <v>3.75</v>
      </c>
      <c r="F43" s="15">
        <f t="shared" si="14"/>
        <v>56.428571428571431</v>
      </c>
      <c r="G43" s="3">
        <f t="shared" si="15"/>
        <v>1.0220133464654783E-2</v>
      </c>
      <c r="H43" s="3">
        <f t="shared" si="16"/>
        <v>0.15378867499194815</v>
      </c>
      <c r="I43" s="3">
        <f t="shared" si="0"/>
        <v>1.0901475695631767E-7</v>
      </c>
      <c r="J43" s="16">
        <f t="shared" si="1"/>
        <v>74.795418678946206</v>
      </c>
      <c r="K43" s="16">
        <f t="shared" si="2"/>
        <v>538.52701448841265</v>
      </c>
      <c r="L43" s="16">
        <f t="shared" si="3"/>
        <v>58.957313225739568</v>
      </c>
      <c r="M43" s="15">
        <f t="shared" si="4"/>
        <v>477.55423712849046</v>
      </c>
      <c r="N43" s="16">
        <f t="shared" si="5"/>
        <v>48.748863709538568</v>
      </c>
      <c r="O43" s="15">
        <f t="shared" si="6"/>
        <v>182.80823891076963</v>
      </c>
      <c r="P43" s="16">
        <f t="shared" si="7"/>
        <v>46.073477317873603</v>
      </c>
      <c r="Q43" s="15">
        <f t="shared" si="8"/>
        <v>2599.8605057942964</v>
      </c>
      <c r="R43" s="15">
        <f t="shared" si="9"/>
        <v>3798.7499963219689</v>
      </c>
      <c r="S43" s="15">
        <v>1722.5855739397446</v>
      </c>
      <c r="T43" s="17">
        <f t="shared" si="17"/>
        <v>8.2282781196957778E-6</v>
      </c>
      <c r="U43" s="3">
        <f t="shared" si="18"/>
        <v>9.9197230039217455E-11</v>
      </c>
      <c r="V43" s="18">
        <f t="shared" si="19"/>
        <v>12.055648654093508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12"/>
    </row>
    <row r="44" spans="1:38" x14ac:dyDescent="0.25">
      <c r="A44" s="15">
        <v>0.74</v>
      </c>
      <c r="B44" s="15">
        <f t="shared" si="10"/>
        <v>3748.1000000000008</v>
      </c>
      <c r="C44" s="15">
        <f t="shared" si="11"/>
        <v>7.1040000000000001</v>
      </c>
      <c r="D44" s="15">
        <f t="shared" si="12"/>
        <v>7.992</v>
      </c>
      <c r="E44" s="15">
        <f t="shared" si="13"/>
        <v>3.9</v>
      </c>
      <c r="F44" s="15">
        <f t="shared" si="14"/>
        <v>56.428571428571431</v>
      </c>
      <c r="G44" s="3">
        <f t="shared" si="15"/>
        <v>1.0630703235313224E-2</v>
      </c>
      <c r="H44" s="3">
        <f t="shared" si="16"/>
        <v>0.15381420432046608</v>
      </c>
      <c r="I44" s="3">
        <f t="shared" si="0"/>
        <v>1.0903285369552024E-7</v>
      </c>
      <c r="J44" s="16">
        <f t="shared" si="1"/>
        <v>73.892495450179339</v>
      </c>
      <c r="K44" s="16">
        <f t="shared" si="2"/>
        <v>524.93228767807409</v>
      </c>
      <c r="L44" s="16">
        <f t="shared" si="3"/>
        <v>58.208324621177525</v>
      </c>
      <c r="M44" s="15">
        <f t="shared" si="4"/>
        <v>465.20093037245078</v>
      </c>
      <c r="N44" s="16">
        <f t="shared" si="5"/>
        <v>48.1890048909654</v>
      </c>
      <c r="O44" s="15">
        <f t="shared" si="6"/>
        <v>187.93711907476506</v>
      </c>
      <c r="P44" s="16">
        <f t="shared" si="7"/>
        <v>45.544828672347194</v>
      </c>
      <c r="Q44" s="15">
        <f t="shared" si="8"/>
        <v>2570.0296179395918</v>
      </c>
      <c r="R44" s="15">
        <f t="shared" si="9"/>
        <v>3748.0999550648817</v>
      </c>
      <c r="S44" s="15">
        <v>1707.133455312865</v>
      </c>
      <c r="T44" s="17">
        <f t="shared" si="17"/>
        <v>8.2237562616187436E-6</v>
      </c>
      <c r="U44" s="3">
        <f t="shared" si="18"/>
        <v>7.5131545561165334E-11</v>
      </c>
      <c r="V44" s="18">
        <f t="shared" si="19"/>
        <v>9.1359158967068694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12"/>
    </row>
    <row r="45" spans="1:38" x14ac:dyDescent="0.25">
      <c r="A45" s="15">
        <v>0.73</v>
      </c>
      <c r="B45" s="15">
        <f t="shared" si="10"/>
        <v>3697.4500000000007</v>
      </c>
      <c r="C45" s="15">
        <f t="shared" si="11"/>
        <v>7.008</v>
      </c>
      <c r="D45" s="15">
        <f t="shared" si="12"/>
        <v>7.8840000000000003</v>
      </c>
      <c r="E45" s="15">
        <f t="shared" si="13"/>
        <v>4.05</v>
      </c>
      <c r="F45" s="15">
        <f t="shared" si="14"/>
        <v>56.428571428571431</v>
      </c>
      <c r="G45" s="3">
        <f t="shared" si="15"/>
        <v>1.1041409339948309E-2</v>
      </c>
      <c r="H45" s="3">
        <f t="shared" si="16"/>
        <v>0.15383974212626392</v>
      </c>
      <c r="I45" s="3">
        <f t="shared" si="0"/>
        <v>1.0905095644393391E-7</v>
      </c>
      <c r="J45" s="16">
        <f t="shared" si="1"/>
        <v>72.986219420035283</v>
      </c>
      <c r="K45" s="16">
        <f t="shared" si="2"/>
        <v>511.48742569560727</v>
      </c>
      <c r="L45" s="16">
        <f t="shared" si="3"/>
        <v>57.457961853650161</v>
      </c>
      <c r="M45" s="15">
        <f t="shared" si="4"/>
        <v>452.99857125417788</v>
      </c>
      <c r="N45" s="16">
        <f t="shared" si="5"/>
        <v>47.627038780408647</v>
      </c>
      <c r="O45" s="15">
        <f t="shared" si="6"/>
        <v>192.88950706065501</v>
      </c>
      <c r="P45" s="16">
        <f t="shared" si="7"/>
        <v>45.013978460536393</v>
      </c>
      <c r="Q45" s="15">
        <f t="shared" si="8"/>
        <v>2540.0744988445535</v>
      </c>
      <c r="R45" s="15">
        <f t="shared" si="9"/>
        <v>3697.4500028549937</v>
      </c>
      <c r="S45" s="15">
        <v>1691.5973958141049</v>
      </c>
      <c r="T45" s="17">
        <f t="shared" si="17"/>
        <v>8.219232902011552E-6</v>
      </c>
      <c r="U45" s="3">
        <f t="shared" si="18"/>
        <v>5.6462937793285963E-11</v>
      </c>
      <c r="V45" s="18">
        <f t="shared" si="19"/>
        <v>6.8696116129605453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12"/>
    </row>
    <row r="46" spans="1:38" x14ac:dyDescent="0.25">
      <c r="A46" s="15">
        <v>0.72</v>
      </c>
      <c r="B46" s="15">
        <f t="shared" si="10"/>
        <v>3646.8000000000006</v>
      </c>
      <c r="C46" s="15">
        <f t="shared" si="11"/>
        <v>6.9119999999999999</v>
      </c>
      <c r="D46" s="15">
        <f t="shared" si="12"/>
        <v>7.7759999999999989</v>
      </c>
      <c r="E46" s="15">
        <f t="shared" si="13"/>
        <v>4.2</v>
      </c>
      <c r="F46" s="15">
        <f t="shared" si="14"/>
        <v>56.428571428571431</v>
      </c>
      <c r="G46" s="3">
        <f t="shared" si="15"/>
        <v>1.1452251846477994E-2</v>
      </c>
      <c r="H46" s="3">
        <f t="shared" si="16"/>
        <v>0.15386528841356487</v>
      </c>
      <c r="I46" s="3">
        <f t="shared" si="0"/>
        <v>1.090690652045523E-7</v>
      </c>
      <c r="J46" s="16">
        <f t="shared" si="1"/>
        <v>72.076579821786694</v>
      </c>
      <c r="K46" s="16">
        <f t="shared" si="2"/>
        <v>498.19331972818964</v>
      </c>
      <c r="L46" s="16">
        <f t="shared" si="3"/>
        <v>56.706238706647603</v>
      </c>
      <c r="M46" s="15">
        <f t="shared" si="4"/>
        <v>440.94771218289168</v>
      </c>
      <c r="N46" s="16">
        <f t="shared" si="5"/>
        <v>47.062940791566625</v>
      </c>
      <c r="O46" s="15">
        <f t="shared" si="6"/>
        <v>197.66435132457983</v>
      </c>
      <c r="P46" s="16">
        <f t="shared" si="7"/>
        <v>44.480917331762697</v>
      </c>
      <c r="Q46" s="15">
        <f t="shared" si="8"/>
        <v>2509.9946208637521</v>
      </c>
      <c r="R46" s="15">
        <f t="shared" si="9"/>
        <v>3646.8000040994129</v>
      </c>
      <c r="S46" s="15">
        <v>1675.9777003709128</v>
      </c>
      <c r="T46" s="17">
        <f t="shared" si="17"/>
        <v>8.2147080401261764E-6</v>
      </c>
      <c r="U46" s="3">
        <f t="shared" si="18"/>
        <v>4.2096380090014085E-11</v>
      </c>
      <c r="V46" s="18">
        <f t="shared" si="19"/>
        <v>5.1245132370361741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12"/>
    </row>
    <row r="47" spans="1:38" x14ac:dyDescent="0.25">
      <c r="A47" s="15">
        <v>0.71</v>
      </c>
      <c r="B47" s="15">
        <f t="shared" si="10"/>
        <v>3596.1500000000005</v>
      </c>
      <c r="C47" s="15">
        <f t="shared" si="11"/>
        <v>6.8159999999999998</v>
      </c>
      <c r="D47" s="15">
        <f t="shared" si="12"/>
        <v>7.6679999999999993</v>
      </c>
      <c r="E47" s="15">
        <f t="shared" si="13"/>
        <v>4.3500000000000005</v>
      </c>
      <c r="F47" s="15">
        <f t="shared" si="14"/>
        <v>56.428571428571431</v>
      </c>
      <c r="G47" s="3">
        <f t="shared" si="15"/>
        <v>1.1863230822865351E-2</v>
      </c>
      <c r="H47" s="3">
        <f t="shared" si="16"/>
        <v>0.15389084318659485</v>
      </c>
      <c r="I47" s="3">
        <f t="shared" si="0"/>
        <v>1.0908717998037102E-7</v>
      </c>
      <c r="J47" s="16">
        <f t="shared" si="1"/>
        <v>71.163571064306979</v>
      </c>
      <c r="K47" s="16">
        <f t="shared" si="2"/>
        <v>485.05090037431637</v>
      </c>
      <c r="L47" s="16">
        <f t="shared" si="3"/>
        <v>55.953172910173556</v>
      </c>
      <c r="M47" s="15">
        <f t="shared" si="4"/>
        <v>429.04892987521077</v>
      </c>
      <c r="N47" s="16">
        <f t="shared" si="5"/>
        <v>46.496688368567447</v>
      </c>
      <c r="O47" s="15">
        <f t="shared" si="6"/>
        <v>202.26059440326841</v>
      </c>
      <c r="P47" s="16">
        <f t="shared" si="7"/>
        <v>43.945638119196168</v>
      </c>
      <c r="Q47" s="15">
        <f t="shared" si="8"/>
        <v>2479.7895795832123</v>
      </c>
      <c r="R47" s="15">
        <f t="shared" si="9"/>
        <v>3596.1500042360076</v>
      </c>
      <c r="S47" s="15">
        <v>1660.2748209080614</v>
      </c>
      <c r="T47" s="17">
        <f t="shared" si="17"/>
        <v>8.2101816752141023E-6</v>
      </c>
      <c r="U47" s="3">
        <f t="shared" si="18"/>
        <v>3.1130215171866852E-11</v>
      </c>
      <c r="V47" s="18">
        <f t="shared" si="19"/>
        <v>3.7916597224451856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12"/>
    </row>
    <row r="48" spans="1:38" x14ac:dyDescent="0.25">
      <c r="A48" s="15">
        <v>0.7</v>
      </c>
      <c r="B48" s="15">
        <f t="shared" si="10"/>
        <v>3545.5000000000005</v>
      </c>
      <c r="C48" s="15">
        <f t="shared" si="11"/>
        <v>6.72</v>
      </c>
      <c r="D48" s="15">
        <f t="shared" si="12"/>
        <v>7.56</v>
      </c>
      <c r="E48" s="15">
        <f t="shared" si="13"/>
        <v>4.5</v>
      </c>
      <c r="F48" s="15">
        <f t="shared" si="14"/>
        <v>56.428571428571431</v>
      </c>
      <c r="G48" s="3">
        <f t="shared" si="15"/>
        <v>1.2274346337118616E-2</v>
      </c>
      <c r="H48" s="3">
        <f t="shared" si="16"/>
        <v>0.15391640644958265</v>
      </c>
      <c r="I48" s="3">
        <f t="shared" si="0"/>
        <v>1.091053007743877E-7</v>
      </c>
      <c r="J48" s="16">
        <f t="shared" si="1"/>
        <v>70.247188205821956</v>
      </c>
      <c r="K48" s="16">
        <f t="shared" si="2"/>
        <v>472.06110474312351</v>
      </c>
      <c r="L48" s="16">
        <f t="shared" si="3"/>
        <v>55.198782301819534</v>
      </c>
      <c r="M48" s="15">
        <f t="shared" si="4"/>
        <v>417.30279420175566</v>
      </c>
      <c r="N48" s="16">
        <f t="shared" si="5"/>
        <v>45.928258169542708</v>
      </c>
      <c r="O48" s="15">
        <f t="shared" si="6"/>
        <v>206.67716176294218</v>
      </c>
      <c r="P48" s="16">
        <f t="shared" si="7"/>
        <v>43.40813316704876</v>
      </c>
      <c r="Q48" s="15">
        <f t="shared" si="8"/>
        <v>2449.4589429977514</v>
      </c>
      <c r="R48" s="15">
        <f t="shared" si="9"/>
        <v>3545.5000037055725</v>
      </c>
      <c r="S48" s="15">
        <v>1644.4892778755955</v>
      </c>
      <c r="T48" s="17">
        <f t="shared" si="17"/>
        <v>8.2056538065263069E-6</v>
      </c>
      <c r="U48" s="3">
        <f t="shared" si="18"/>
        <v>2.2828911768124578E-11</v>
      </c>
      <c r="V48" s="18">
        <f t="shared" si="19"/>
        <v>2.7820954071895856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12"/>
    </row>
    <row r="49" spans="1:38" x14ac:dyDescent="0.25">
      <c r="A49" s="15">
        <v>0.69</v>
      </c>
      <c r="B49" s="15">
        <f t="shared" si="10"/>
        <v>3494.8500000000004</v>
      </c>
      <c r="C49" s="15">
        <f t="shared" si="11"/>
        <v>6.6239999999999997</v>
      </c>
      <c r="D49" s="15">
        <f t="shared" si="12"/>
        <v>7.4519999999999982</v>
      </c>
      <c r="E49" s="15">
        <f t="shared" si="13"/>
        <v>4.6500000000000012</v>
      </c>
      <c r="F49" s="15">
        <f t="shared" si="14"/>
        <v>56.428571428571431</v>
      </c>
      <c r="G49" s="3">
        <f t="shared" si="15"/>
        <v>1.2685598457291227E-2</v>
      </c>
      <c r="H49" s="3">
        <f t="shared" si="16"/>
        <v>0.15394197820675987</v>
      </c>
      <c r="I49" s="3">
        <f t="shared" si="0"/>
        <v>1.0912342758960192E-7</v>
      </c>
      <c r="J49" s="16">
        <f t="shared" si="1"/>
        <v>69.327427933068179</v>
      </c>
      <c r="K49" s="16">
        <f t="shared" si="2"/>
        <v>459.22488262864357</v>
      </c>
      <c r="L49" s="16">
        <f t="shared" si="3"/>
        <v>54.443085546907312</v>
      </c>
      <c r="M49" s="15">
        <f t="shared" si="4"/>
        <v>405.70987349555321</v>
      </c>
      <c r="N49" s="16">
        <f t="shared" si="5"/>
        <v>45.357626668356048</v>
      </c>
      <c r="O49" s="15">
        <f t="shared" si="6"/>
        <v>210.91296400785569</v>
      </c>
      <c r="P49" s="16">
        <f t="shared" si="7"/>
        <v>42.868394883714537</v>
      </c>
      <c r="Q49" s="15">
        <f t="shared" si="8"/>
        <v>2419.0022827238918</v>
      </c>
      <c r="R49" s="15">
        <f t="shared" si="9"/>
        <v>3494.8500028559442</v>
      </c>
      <c r="S49" s="15">
        <v>1628.6216755898556</v>
      </c>
      <c r="T49" s="17">
        <f t="shared" si="17"/>
        <v>8.2011244333132795E-6</v>
      </c>
      <c r="U49" s="3">
        <f t="shared" si="18"/>
        <v>1.659806703620095E-11</v>
      </c>
      <c r="V49" s="18">
        <f t="shared" si="19"/>
        <v>2.0238769904257237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12"/>
    </row>
    <row r="50" spans="1:38" x14ac:dyDescent="0.25">
      <c r="A50" s="15">
        <v>0.68</v>
      </c>
      <c r="B50" s="15">
        <f t="shared" si="10"/>
        <v>3444.2000000000007</v>
      </c>
      <c r="C50" s="15">
        <f t="shared" si="11"/>
        <v>6.5280000000000005</v>
      </c>
      <c r="D50" s="15">
        <f t="shared" si="12"/>
        <v>7.3439999999999994</v>
      </c>
      <c r="E50" s="15">
        <f t="shared" si="13"/>
        <v>4.7999999999999989</v>
      </c>
      <c r="F50" s="15">
        <f t="shared" si="14"/>
        <v>56.428571428571431</v>
      </c>
      <c r="G50" s="3">
        <f t="shared" si="15"/>
        <v>1.3096987251481829E-2</v>
      </c>
      <c r="H50" s="3">
        <f t="shared" si="16"/>
        <v>0.15396755846236085</v>
      </c>
      <c r="I50" s="3">
        <f t="shared" si="0"/>
        <v>1.0914156042901527E-7</v>
      </c>
      <c r="J50" s="16">
        <f t="shared" si="1"/>
        <v>68.404288624738243</v>
      </c>
      <c r="K50" s="16">
        <f t="shared" si="2"/>
        <v>446.54319614229127</v>
      </c>
      <c r="L50" s="16">
        <f t="shared" si="3"/>
        <v>53.686102096544275</v>
      </c>
      <c r="M50" s="15">
        <f t="shared" si="4"/>
        <v>394.27073379702114</v>
      </c>
      <c r="N50" s="16">
        <f t="shared" si="5"/>
        <v>44.784770193319368</v>
      </c>
      <c r="O50" s="15">
        <f t="shared" si="6"/>
        <v>214.96689692793291</v>
      </c>
      <c r="P50" s="16">
        <f t="shared" si="7"/>
        <v>42.32641576080217</v>
      </c>
      <c r="Q50" s="15">
        <f t="shared" si="8"/>
        <v>2388.4191750738369</v>
      </c>
      <c r="R50" s="15">
        <f t="shared" si="9"/>
        <v>3444.2000019410821</v>
      </c>
      <c r="S50" s="15">
        <v>1612.6727013686282</v>
      </c>
      <c r="T50" s="17">
        <f t="shared" si="17"/>
        <v>8.1965935548250064E-6</v>
      </c>
      <c r="U50" s="3">
        <f t="shared" si="18"/>
        <v>1.1961796807339197E-11</v>
      </c>
      <c r="V50" s="18">
        <f t="shared" si="19"/>
        <v>1.4593619565652083</v>
      </c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12"/>
    </row>
    <row r="51" spans="1:38" x14ac:dyDescent="0.25">
      <c r="A51" s="15">
        <v>0.67</v>
      </c>
      <c r="B51" s="15">
        <f t="shared" si="10"/>
        <v>3393.5500000000006</v>
      </c>
      <c r="C51" s="15">
        <f t="shared" si="11"/>
        <v>6.4320000000000004</v>
      </c>
      <c r="D51" s="15">
        <f t="shared" si="12"/>
        <v>7.2359999999999998</v>
      </c>
      <c r="E51" s="15">
        <f t="shared" si="13"/>
        <v>4.9499999999999984</v>
      </c>
      <c r="F51" s="15">
        <f t="shared" si="14"/>
        <v>56.428571428571431</v>
      </c>
      <c r="G51" s="3">
        <f t="shared" si="15"/>
        <v>1.3508512787834378E-2</v>
      </c>
      <c r="H51" s="3">
        <f t="shared" si="16"/>
        <v>0.15399314722062282</v>
      </c>
      <c r="I51" s="3">
        <f t="shared" si="0"/>
        <v>1.0915969929563136E-7</v>
      </c>
      <c r="J51" s="16">
        <f t="shared" si="1"/>
        <v>67.477770411747869</v>
      </c>
      <c r="K51" s="16">
        <f t="shared" si="2"/>
        <v>434.01701928836235</v>
      </c>
      <c r="L51" s="16">
        <f t="shared" si="3"/>
        <v>52.927852140248881</v>
      </c>
      <c r="M51" s="15">
        <f t="shared" si="4"/>
        <v>382.98593808684086</v>
      </c>
      <c r="N51" s="16">
        <f t="shared" si="5"/>
        <v>44.209664969038251</v>
      </c>
      <c r="O51" s="15">
        <f t="shared" si="6"/>
        <v>218.83784159673928</v>
      </c>
      <c r="P51" s="16">
        <f t="shared" si="7"/>
        <v>41.782188392706772</v>
      </c>
      <c r="Q51" s="15">
        <f t="shared" si="8"/>
        <v>2357.7092021598824</v>
      </c>
      <c r="R51" s="15">
        <f t="shared" si="9"/>
        <v>3393.550001131825</v>
      </c>
      <c r="S51" s="15">
        <v>1596.643124053882</v>
      </c>
      <c r="T51" s="17">
        <f t="shared" si="17"/>
        <v>8.1920611703109774E-6</v>
      </c>
      <c r="U51" s="3">
        <f t="shared" si="18"/>
        <v>8.5426605607497224E-12</v>
      </c>
      <c r="V51" s="18">
        <f t="shared" si="19"/>
        <v>1.0427974575811714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12"/>
    </row>
    <row r="52" spans="1:38" x14ac:dyDescent="0.25">
      <c r="A52" s="15">
        <v>0.66</v>
      </c>
      <c r="B52" s="15">
        <f t="shared" si="10"/>
        <v>3342.9000000000005</v>
      </c>
      <c r="C52" s="15">
        <f t="shared" si="11"/>
        <v>6.3360000000000003</v>
      </c>
      <c r="D52" s="15">
        <f t="shared" si="12"/>
        <v>7.1280000000000001</v>
      </c>
      <c r="E52" s="15">
        <f t="shared" si="13"/>
        <v>5.0999999999999996</v>
      </c>
      <c r="F52" s="15">
        <f t="shared" si="14"/>
        <v>56.428571428571431</v>
      </c>
      <c r="G52" s="3">
        <f t="shared" si="15"/>
        <v>1.3920175134538111E-2</v>
      </c>
      <c r="H52" s="3">
        <f t="shared" si="16"/>
        <v>0.15401874448578584</v>
      </c>
      <c r="I52" s="3">
        <f t="shared" si="0"/>
        <v>1.0917784419245578E-7</v>
      </c>
      <c r="J52" s="16">
        <f t="shared" si="1"/>
        <v>66.547875233430162</v>
      </c>
      <c r="K52" s="16">
        <f t="shared" si="2"/>
        <v>421.64733747901352</v>
      </c>
      <c r="L52" s="16">
        <f t="shared" si="3"/>
        <v>52.168356552864992</v>
      </c>
      <c r="M52" s="15">
        <f t="shared" si="4"/>
        <v>371.85604550882169</v>
      </c>
      <c r="N52" s="16">
        <f t="shared" si="5"/>
        <v>43.632287161117681</v>
      </c>
      <c r="O52" s="15">
        <f t="shared" si="6"/>
        <v>222.52466452170015</v>
      </c>
      <c r="P52" s="16">
        <f t="shared" si="7"/>
        <v>41.235705496438264</v>
      </c>
      <c r="Q52" s="15">
        <f t="shared" si="8"/>
        <v>2326.8719530133021</v>
      </c>
      <c r="R52" s="15">
        <f t="shared" si="9"/>
        <v>3342.9000005228377</v>
      </c>
      <c r="S52" s="15">
        <v>1580.5337918716496</v>
      </c>
      <c r="T52" s="17">
        <f t="shared" si="17"/>
        <v>8.1875272790201826E-6</v>
      </c>
      <c r="U52" s="3">
        <f t="shared" si="18"/>
        <v>6.0441141999167482E-12</v>
      </c>
      <c r="V52" s="18">
        <f t="shared" si="19"/>
        <v>0.73820996180425047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12"/>
    </row>
    <row r="53" spans="1:38" x14ac:dyDescent="0.25">
      <c r="A53" s="15">
        <v>0.65</v>
      </c>
      <c r="B53" s="15">
        <f t="shared" si="10"/>
        <v>3292.2500000000009</v>
      </c>
      <c r="C53" s="15">
        <f t="shared" si="11"/>
        <v>6.24</v>
      </c>
      <c r="D53" s="15">
        <f t="shared" si="12"/>
        <v>7.0200000000000005</v>
      </c>
      <c r="E53" s="15">
        <f t="shared" si="13"/>
        <v>5.25</v>
      </c>
      <c r="F53" s="15">
        <f t="shared" si="14"/>
        <v>56.428571428571431</v>
      </c>
      <c r="G53" s="3">
        <f t="shared" si="15"/>
        <v>1.4331974359827613E-2</v>
      </c>
      <c r="H53" s="3">
        <f t="shared" si="16"/>
        <v>0.15404435026209271</v>
      </c>
      <c r="I53" s="3">
        <f t="shared" si="0"/>
        <v>1.0919599512249608E-7</v>
      </c>
      <c r="J53" s="16">
        <f t="shared" si="1"/>
        <v>65.614606889402125</v>
      </c>
      <c r="K53" s="16">
        <f t="shared" si="2"/>
        <v>409.43514698986928</v>
      </c>
      <c r="L53" s="16">
        <f t="shared" si="3"/>
        <v>51.407636836064022</v>
      </c>
      <c r="M53" s="15">
        <f t="shared" si="4"/>
        <v>360.88161058916944</v>
      </c>
      <c r="N53" s="16">
        <f t="shared" si="5"/>
        <v>43.052612923811331</v>
      </c>
      <c r="O53" s="15">
        <f t="shared" si="6"/>
        <v>226.02621785000949</v>
      </c>
      <c r="P53" s="16">
        <f t="shared" si="7"/>
        <v>40.68695993178563</v>
      </c>
      <c r="Q53" s="15">
        <f t="shared" si="8"/>
        <v>2295.9070247221894</v>
      </c>
      <c r="R53" s="15">
        <f t="shared" si="9"/>
        <v>3292.2500001512376</v>
      </c>
      <c r="S53" s="15">
        <v>1564.3456295915953</v>
      </c>
      <c r="T53" s="17">
        <f t="shared" si="17"/>
        <v>8.1829918802011106E-6</v>
      </c>
      <c r="U53" s="3">
        <f t="shared" si="18"/>
        <v>4.2353909593444808E-12</v>
      </c>
      <c r="V53" s="18">
        <f t="shared" si="19"/>
        <v>0.51758464646556501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12"/>
    </row>
    <row r="54" spans="1:38" x14ac:dyDescent="0.25">
      <c r="A54" s="15">
        <v>0.64</v>
      </c>
      <c r="B54" s="15">
        <f t="shared" si="10"/>
        <v>3241.6000000000008</v>
      </c>
      <c r="C54" s="15">
        <f t="shared" si="11"/>
        <v>6.1440000000000001</v>
      </c>
      <c r="D54" s="15">
        <f t="shared" si="12"/>
        <v>6.9119999999999999</v>
      </c>
      <c r="E54" s="15">
        <f t="shared" si="13"/>
        <v>5.3999999999999995</v>
      </c>
      <c r="F54" s="15">
        <f t="shared" si="14"/>
        <v>56.428571428571431</v>
      </c>
      <c r="G54" s="3">
        <f t="shared" si="15"/>
        <v>1.4743910531982853E-2</v>
      </c>
      <c r="H54" s="3">
        <f t="shared" si="16"/>
        <v>0.15406996455378907</v>
      </c>
      <c r="I54" s="3">
        <f t="shared" si="0"/>
        <v>1.0921415208876188E-7</v>
      </c>
      <c r="J54" s="16">
        <f t="shared" si="1"/>
        <v>64.677960742394546</v>
      </c>
      <c r="K54" s="16">
        <f t="shared" si="2"/>
        <v>397.38139080127212</v>
      </c>
      <c r="L54" s="16">
        <f t="shared" si="3"/>
        <v>50.645706648451053</v>
      </c>
      <c r="M54" s="15">
        <f t="shared" si="4"/>
        <v>350.0631243540937</v>
      </c>
      <c r="N54" s="16">
        <f t="shared" si="5"/>
        <v>42.470612021599308</v>
      </c>
      <c r="O54" s="15">
        <f t="shared" si="6"/>
        <v>229.34130491663623</v>
      </c>
      <c r="P54" s="16">
        <f t="shared" si="7"/>
        <v>40.135938634688017</v>
      </c>
      <c r="Q54" s="15">
        <f t="shared" si="8"/>
        <v>2264.8136801002524</v>
      </c>
      <c r="R54" s="15">
        <f t="shared" si="9"/>
        <v>3241.5995001722545</v>
      </c>
      <c r="S54" s="15">
        <v>1548.0794552020996</v>
      </c>
      <c r="T54" s="17">
        <f t="shared" si="17"/>
        <v>8.1784549731017521E-6</v>
      </c>
      <c r="U54" s="3">
        <f t="shared" si="18"/>
        <v>2.9386359460837366E-12</v>
      </c>
      <c r="V54" s="18">
        <f t="shared" si="19"/>
        <v>0.35931431495907995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12"/>
    </row>
    <row r="55" spans="1:38" x14ac:dyDescent="0.25">
      <c r="A55" s="15">
        <v>0.63</v>
      </c>
      <c r="B55" s="15">
        <f t="shared" si="10"/>
        <v>3190.9500000000007</v>
      </c>
      <c r="C55" s="15">
        <f t="shared" si="11"/>
        <v>6.048</v>
      </c>
      <c r="D55" s="15">
        <f t="shared" si="12"/>
        <v>6.8039999999999994</v>
      </c>
      <c r="E55" s="15">
        <f t="shared" si="13"/>
        <v>5.55</v>
      </c>
      <c r="F55" s="15">
        <f t="shared" si="14"/>
        <v>56.428571428571431</v>
      </c>
      <c r="G55" s="3">
        <f t="shared" si="15"/>
        <v>1.5155983719329236E-2</v>
      </c>
      <c r="H55" s="3">
        <f t="shared" si="16"/>
        <v>0.15409558736512349</v>
      </c>
      <c r="I55" s="3">
        <f t="shared" si="0"/>
        <v>1.0923231509426475E-7</v>
      </c>
      <c r="J55" s="16">
        <f t="shared" si="1"/>
        <v>63.737975477830773</v>
      </c>
      <c r="K55" s="16">
        <f t="shared" si="2"/>
        <v>385.48727568992052</v>
      </c>
      <c r="L55" s="16">
        <f t="shared" si="3"/>
        <v>49.882613764814735</v>
      </c>
      <c r="M55" s="15">
        <f t="shared" si="4"/>
        <v>339.40130405579941</v>
      </c>
      <c r="N55" s="16">
        <f t="shared" si="5"/>
        <v>41.886280024914463</v>
      </c>
      <c r="O55" s="15">
        <f t="shared" si="6"/>
        <v>232.46885413827525</v>
      </c>
      <c r="P55" s="16">
        <f t="shared" si="7"/>
        <v>39.582653071152322</v>
      </c>
      <c r="Q55" s="15">
        <f t="shared" si="8"/>
        <v>2233.5925661578813</v>
      </c>
      <c r="R55" s="15">
        <f t="shared" si="9"/>
        <v>3190.9500000418766</v>
      </c>
      <c r="S55" s="15">
        <v>1531.7368742240212</v>
      </c>
      <c r="T55" s="17">
        <f t="shared" si="17"/>
        <v>8.1739165569695996E-6</v>
      </c>
      <c r="U55" s="3">
        <f t="shared" si="18"/>
        <v>2.018181091341329E-12</v>
      </c>
      <c r="V55" s="18">
        <f t="shared" si="19"/>
        <v>0.24690502738500553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12"/>
    </row>
    <row r="56" spans="1:38" x14ac:dyDescent="0.25">
      <c r="A56" s="15">
        <v>0.62</v>
      </c>
      <c r="B56" s="15">
        <f t="shared" si="10"/>
        <v>3140.3000000000006</v>
      </c>
      <c r="C56" s="15">
        <f t="shared" si="11"/>
        <v>5.952</v>
      </c>
      <c r="D56" s="15">
        <f t="shared" si="12"/>
        <v>6.6959999999999997</v>
      </c>
      <c r="E56" s="15">
        <f t="shared" si="13"/>
        <v>5.7</v>
      </c>
      <c r="F56" s="15">
        <f t="shared" si="14"/>
        <v>56.428571428571431</v>
      </c>
      <c r="G56" s="3">
        <f t="shared" si="15"/>
        <v>1.5568193990237608E-2</v>
      </c>
      <c r="H56" s="3">
        <f t="shared" si="16"/>
        <v>0.15412121870034726</v>
      </c>
      <c r="I56" s="3">
        <f t="shared" si="0"/>
        <v>1.0925048414201829E-7</v>
      </c>
      <c r="J56" s="16">
        <f t="shared" si="1"/>
        <v>62.794629701498067</v>
      </c>
      <c r="K56" s="16">
        <f t="shared" si="2"/>
        <v>373.75363598331649</v>
      </c>
      <c r="L56" s="16">
        <f t="shared" si="3"/>
        <v>49.118355944298955</v>
      </c>
      <c r="M56" s="15">
        <f t="shared" si="4"/>
        <v>328.89651140302578</v>
      </c>
      <c r="N56" s="16">
        <f t="shared" si="5"/>
        <v>41.299574079079882</v>
      </c>
      <c r="O56" s="15">
        <f t="shared" si="6"/>
        <v>235.40757225075532</v>
      </c>
      <c r="P56" s="16">
        <f t="shared" si="7"/>
        <v>39.027078389650221</v>
      </c>
      <c r="Q56" s="15">
        <f t="shared" si="8"/>
        <v>2202.242280558834</v>
      </c>
      <c r="R56" s="15">
        <f t="shared" si="9"/>
        <v>3140.3000001959317</v>
      </c>
      <c r="S56" s="15">
        <v>1515.3184771635076</v>
      </c>
      <c r="T56" s="17">
        <f t="shared" si="17"/>
        <v>8.1693766310516408E-6</v>
      </c>
      <c r="U56" s="3">
        <f t="shared" si="18"/>
        <v>1.3714784373450765E-12</v>
      </c>
      <c r="V56" s="18">
        <f t="shared" si="19"/>
        <v>0.16788042702451911</v>
      </c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12"/>
    </row>
    <row r="57" spans="1:38" x14ac:dyDescent="0.25">
      <c r="A57" s="15">
        <v>0.61</v>
      </c>
      <c r="B57" s="15">
        <f t="shared" si="10"/>
        <v>3089.6500000000005</v>
      </c>
      <c r="C57" s="15">
        <f t="shared" si="11"/>
        <v>5.8559999999999999</v>
      </c>
      <c r="D57" s="15">
        <f t="shared" si="12"/>
        <v>6.5880000000000001</v>
      </c>
      <c r="E57" s="15">
        <f t="shared" si="13"/>
        <v>5.85</v>
      </c>
      <c r="F57" s="15">
        <f t="shared" si="14"/>
        <v>56.428571428571431</v>
      </c>
      <c r="G57" s="3">
        <f t="shared" si="15"/>
        <v>1.598054141312432E-2</v>
      </c>
      <c r="H57" s="3">
        <f t="shared" si="16"/>
        <v>0.15414685856371446</v>
      </c>
      <c r="I57" s="3">
        <f t="shared" si="0"/>
        <v>1.0926865923503808E-7</v>
      </c>
      <c r="J57" s="16">
        <f t="shared" si="1"/>
        <v>61.847945404869606</v>
      </c>
      <c r="K57" s="16">
        <f t="shared" si="2"/>
        <v>362.1815682909164</v>
      </c>
      <c r="L57" s="16">
        <f t="shared" si="3"/>
        <v>48.352964908369387</v>
      </c>
      <c r="M57" s="15">
        <f t="shared" si="4"/>
        <v>318.54933281633754</v>
      </c>
      <c r="N57" s="16">
        <f t="shared" si="5"/>
        <v>40.71047724724108</v>
      </c>
      <c r="O57" s="15">
        <f t="shared" si="6"/>
        <v>238.1562918963603</v>
      </c>
      <c r="P57" s="16">
        <f t="shared" si="7"/>
        <v>38.469214308252951</v>
      </c>
      <c r="Q57" s="15">
        <f t="shared" si="8"/>
        <v>2170.7628073942738</v>
      </c>
      <c r="R57" s="15">
        <f t="shared" si="9"/>
        <v>3089.6500003978881</v>
      </c>
      <c r="S57" s="15">
        <v>1498.8256308484126</v>
      </c>
      <c r="T57" s="17">
        <f t="shared" si="17"/>
        <v>8.1648351945943636E-6</v>
      </c>
      <c r="U57" s="3">
        <f t="shared" si="18"/>
        <v>9.2190181874131297E-13</v>
      </c>
      <c r="V57" s="18">
        <f t="shared" si="19"/>
        <v>0.11291125868060022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12"/>
    </row>
    <row r="58" spans="1:38" x14ac:dyDescent="0.25">
      <c r="A58" s="15">
        <v>0.6</v>
      </c>
      <c r="B58" s="15">
        <f t="shared" si="10"/>
        <v>3039.0000000000005</v>
      </c>
      <c r="C58" s="15">
        <f t="shared" si="11"/>
        <v>5.76</v>
      </c>
      <c r="D58" s="15">
        <f t="shared" si="12"/>
        <v>6.4799999999999995</v>
      </c>
      <c r="E58" s="15">
        <f t="shared" si="13"/>
        <v>6</v>
      </c>
      <c r="F58" s="15">
        <f t="shared" si="14"/>
        <v>56.428571428571431</v>
      </c>
      <c r="G58" s="3">
        <f t="shared" si="15"/>
        <v>1.6393026056451265E-2</v>
      </c>
      <c r="H58" s="3">
        <f t="shared" si="16"/>
        <v>0.15417250695948212</v>
      </c>
      <c r="I58" s="3">
        <f t="shared" si="0"/>
        <v>1.0928684037634175E-7</v>
      </c>
      <c r="J58" s="16">
        <f t="shared" si="1"/>
        <v>60.897936267643146</v>
      </c>
      <c r="K58" s="16">
        <f t="shared" si="2"/>
        <v>350.7721129016245</v>
      </c>
      <c r="L58" s="16">
        <f t="shared" si="3"/>
        <v>47.586464228370346</v>
      </c>
      <c r="M58" s="15">
        <f t="shared" si="4"/>
        <v>308.36028819983983</v>
      </c>
      <c r="N58" s="16">
        <f t="shared" si="5"/>
        <v>40.118966425944066</v>
      </c>
      <c r="O58" s="15">
        <f t="shared" si="6"/>
        <v>240.7137985556644</v>
      </c>
      <c r="P58" s="16">
        <f t="shared" si="7"/>
        <v>37.909054699936263</v>
      </c>
      <c r="Q58" s="15">
        <f t="shared" si="8"/>
        <v>2139.1538009249748</v>
      </c>
      <c r="R58" s="15">
        <f t="shared" si="9"/>
        <v>3039.0000005821034</v>
      </c>
      <c r="S58" s="15">
        <v>1482.2595728507056</v>
      </c>
      <c r="T58" s="17">
        <f t="shared" si="17"/>
        <v>8.160292246843758E-6</v>
      </c>
      <c r="U58" s="3">
        <f t="shared" si="18"/>
        <v>6.1275916924481438E-13</v>
      </c>
      <c r="V58" s="18">
        <f t="shared" si="19"/>
        <v>7.5090346118647608E-2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12"/>
    </row>
    <row r="59" spans="1:38" x14ac:dyDescent="0.25">
      <c r="A59" s="26"/>
      <c r="B59" s="26"/>
      <c r="C59" s="26"/>
      <c r="D59" s="26"/>
      <c r="E59" s="26"/>
      <c r="F59" s="26"/>
      <c r="G59" s="26"/>
      <c r="H59" s="26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 t="s">
        <v>75</v>
      </c>
      <c r="V59" s="18">
        <f>AVERAGE(V18:V58)</f>
        <v>169.87061819448724</v>
      </c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12"/>
    </row>
    <row r="60" spans="1:38" x14ac:dyDescent="0.25">
      <c r="A60" s="26"/>
      <c r="B60" s="26"/>
      <c r="C60" s="26"/>
      <c r="D60" s="26"/>
      <c r="E60" s="26"/>
      <c r="F60" s="26"/>
      <c r="G60" s="26"/>
      <c r="H60" s="26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</row>
    <row r="61" spans="1:38" x14ac:dyDescent="0.25">
      <c r="A61" s="26"/>
      <c r="B61" s="26"/>
      <c r="C61" s="26"/>
      <c r="D61" s="26"/>
      <c r="E61" s="26"/>
      <c r="F61" s="25"/>
      <c r="G61" s="26"/>
      <c r="H61" s="26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12"/>
    </row>
    <row r="62" spans="1:38" x14ac:dyDescent="0.25">
      <c r="A62" s="26"/>
      <c r="B62" s="26"/>
      <c r="C62" s="25"/>
      <c r="D62" s="26"/>
      <c r="E62" s="26"/>
      <c r="F62" s="26"/>
      <c r="G62" s="26"/>
      <c r="H62" s="25"/>
      <c r="I62" s="25"/>
      <c r="J62" s="26"/>
      <c r="K62" s="25"/>
      <c r="L62" s="25"/>
      <c r="M62" s="26"/>
      <c r="N62" s="25"/>
      <c r="O62" s="25"/>
      <c r="P62" s="26"/>
      <c r="Q62" s="25"/>
      <c r="R62" s="25"/>
      <c r="S62" s="26"/>
      <c r="T62" s="25"/>
      <c r="U62" s="25"/>
      <c r="V62" s="26"/>
      <c r="W62" s="25"/>
      <c r="X62" s="25"/>
      <c r="Y62" s="26"/>
      <c r="Z62" s="25"/>
      <c r="AA62" s="25"/>
      <c r="AB62" s="26"/>
      <c r="AC62" s="25"/>
      <c r="AD62" s="25"/>
      <c r="AE62" s="26"/>
      <c r="AF62" s="25"/>
      <c r="AG62" s="25"/>
      <c r="AH62" s="26"/>
      <c r="AI62" s="25"/>
      <c r="AJ62" s="25"/>
      <c r="AK62" s="26"/>
      <c r="AL62" s="12"/>
    </row>
    <row r="63" spans="1:38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12"/>
    </row>
    <row r="64" spans="1:38" x14ac:dyDescent="0.25">
      <c r="A64" s="26"/>
      <c r="B64" s="26"/>
      <c r="C64" s="27"/>
      <c r="D64" s="26"/>
      <c r="E64" s="26"/>
      <c r="F64" s="26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12"/>
    </row>
    <row r="65" spans="1:38" x14ac:dyDescent="0.25">
      <c r="A65" s="26"/>
      <c r="B65" s="26"/>
      <c r="C65" s="26"/>
      <c r="D65" s="26"/>
      <c r="E65" s="26"/>
      <c r="F65" s="26"/>
      <c r="G65" s="26"/>
      <c r="H65" s="26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12"/>
    </row>
    <row r="66" spans="1:38" x14ac:dyDescent="0.25">
      <c r="A66" s="26"/>
      <c r="B66" s="26"/>
      <c r="C66" s="26"/>
      <c r="D66" s="26"/>
      <c r="E66" s="26"/>
      <c r="F66" s="26"/>
      <c r="G66" s="26"/>
      <c r="H66" s="26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12"/>
    </row>
    <row r="67" spans="1:38" x14ac:dyDescent="0.25">
      <c r="A67" s="26"/>
      <c r="B67" s="26"/>
      <c r="C67" s="26"/>
      <c r="D67" s="26"/>
      <c r="E67" s="26"/>
      <c r="F67" s="26"/>
      <c r="G67" s="26"/>
      <c r="H67" s="26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12"/>
    </row>
    <row r="68" spans="1:38" x14ac:dyDescent="0.25">
      <c r="A68" s="26"/>
      <c r="B68" s="26"/>
      <c r="C68" s="26"/>
      <c r="D68" s="26"/>
      <c r="E68" s="26"/>
      <c r="F68" s="26"/>
      <c r="G68" s="26"/>
      <c r="H68" s="26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12"/>
    </row>
    <row r="69" spans="1:38" x14ac:dyDescent="0.25">
      <c r="A69" s="26"/>
      <c r="B69" s="26"/>
      <c r="C69" s="26"/>
      <c r="D69" s="26"/>
      <c r="E69" s="26"/>
      <c r="F69" s="26"/>
      <c r="G69" s="26"/>
      <c r="H69" s="26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12"/>
    </row>
    <row r="70" spans="1:38" x14ac:dyDescent="0.25">
      <c r="A70" s="26"/>
      <c r="B70" s="26"/>
      <c r="C70" s="26"/>
      <c r="D70" s="26"/>
      <c r="E70" s="26"/>
      <c r="F70" s="26"/>
      <c r="G70" s="26"/>
      <c r="H70" s="26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12"/>
    </row>
    <row r="71" spans="1:38" x14ac:dyDescent="0.25">
      <c r="A71" s="26"/>
      <c r="B71" s="26"/>
      <c r="C71" s="26"/>
      <c r="D71" s="26"/>
      <c r="E71" s="26"/>
      <c r="F71" s="26"/>
      <c r="G71" s="26"/>
      <c r="H71" s="26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12"/>
    </row>
    <row r="72" spans="1:38" x14ac:dyDescent="0.25">
      <c r="A72" s="26"/>
      <c r="B72" s="26"/>
      <c r="C72" s="26"/>
      <c r="D72" s="26"/>
      <c r="E72" s="26"/>
      <c r="F72" s="26"/>
      <c r="G72" s="26"/>
      <c r="H72" s="26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12"/>
    </row>
    <row r="73" spans="1:38" x14ac:dyDescent="0.25">
      <c r="A73" s="26"/>
      <c r="B73" s="26"/>
      <c r="C73" s="26"/>
      <c r="D73" s="26"/>
      <c r="E73" s="26"/>
      <c r="F73" s="26"/>
      <c r="G73" s="26"/>
      <c r="H73" s="26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12"/>
    </row>
    <row r="74" spans="1:38" x14ac:dyDescent="0.25">
      <c r="A74" s="26"/>
      <c r="B74" s="26"/>
      <c r="C74" s="26"/>
      <c r="D74" s="26"/>
      <c r="E74" s="26"/>
      <c r="F74" s="26"/>
      <c r="G74" s="26"/>
      <c r="H74" s="26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12"/>
    </row>
    <row r="75" spans="1:38" x14ac:dyDescent="0.25">
      <c r="A75" s="26"/>
      <c r="B75" s="26"/>
      <c r="C75" s="26"/>
      <c r="D75" s="26"/>
      <c r="E75" s="26"/>
      <c r="F75" s="26"/>
      <c r="G75" s="26"/>
      <c r="H75" s="26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12"/>
    </row>
    <row r="76" spans="1:38" x14ac:dyDescent="0.25">
      <c r="A76" s="26"/>
      <c r="B76" s="26"/>
      <c r="C76" s="26"/>
      <c r="D76" s="26"/>
      <c r="E76" s="26"/>
      <c r="F76" s="26"/>
      <c r="G76" s="26"/>
      <c r="H76" s="26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12"/>
    </row>
    <row r="77" spans="1:38" x14ac:dyDescent="0.25">
      <c r="A77" s="26"/>
      <c r="B77" s="26"/>
      <c r="C77" s="26"/>
      <c r="D77" s="26"/>
      <c r="E77" s="26"/>
      <c r="F77" s="26"/>
      <c r="G77" s="26"/>
      <c r="H77" s="26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12"/>
    </row>
    <row r="78" spans="1:38" x14ac:dyDescent="0.25">
      <c r="A78" s="26"/>
      <c r="B78" s="26"/>
      <c r="C78" s="26"/>
      <c r="D78" s="26"/>
      <c r="E78" s="26"/>
      <c r="F78" s="26"/>
      <c r="G78" s="26"/>
      <c r="H78" s="26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12"/>
    </row>
    <row r="79" spans="1:38" x14ac:dyDescent="0.25">
      <c r="A79" s="26"/>
      <c r="B79" s="26"/>
      <c r="C79" s="26"/>
      <c r="D79" s="26"/>
      <c r="E79" s="26"/>
      <c r="F79" s="26"/>
      <c r="G79" s="26"/>
      <c r="H79" s="26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12"/>
    </row>
    <row r="80" spans="1:38" x14ac:dyDescent="0.25">
      <c r="A80" s="26"/>
      <c r="B80" s="26"/>
      <c r="C80" s="26"/>
      <c r="D80" s="26"/>
      <c r="E80" s="26"/>
      <c r="F80" s="25"/>
      <c r="G80" s="26"/>
      <c r="H80" s="26"/>
      <c r="I80" s="25"/>
      <c r="J80" s="26"/>
      <c r="K80" s="26"/>
      <c r="L80" s="25"/>
      <c r="M80" s="26"/>
      <c r="N80" s="26"/>
      <c r="O80" s="25"/>
      <c r="P80" s="26"/>
      <c r="Q80" s="26"/>
      <c r="R80" s="25"/>
      <c r="S80" s="26"/>
      <c r="T80" s="26"/>
      <c r="U80" s="25"/>
      <c r="V80" s="26"/>
      <c r="W80" s="26"/>
      <c r="X80" s="25"/>
      <c r="Y80" s="26"/>
      <c r="Z80" s="26"/>
      <c r="AA80" s="25"/>
      <c r="AB80" s="26"/>
      <c r="AC80" s="26"/>
      <c r="AD80" s="25"/>
      <c r="AE80" s="26"/>
      <c r="AF80" s="26"/>
      <c r="AG80" s="25"/>
      <c r="AH80" s="26"/>
      <c r="AI80" s="26"/>
      <c r="AJ80" s="25"/>
      <c r="AK80" s="26"/>
      <c r="AL80" s="12"/>
    </row>
    <row r="81" spans="1:38" x14ac:dyDescent="0.25">
      <c r="A81" s="3"/>
      <c r="B81" s="3"/>
      <c r="C81" s="3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12"/>
    </row>
    <row r="82" spans="1:38" x14ac:dyDescent="0.25">
      <c r="A82" s="3"/>
      <c r="B82" s="48" t="s">
        <v>73</v>
      </c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25"/>
      <c r="S82" s="25"/>
      <c r="T82" s="49" t="s">
        <v>40</v>
      </c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25"/>
      <c r="AK82" s="25"/>
      <c r="AL82" s="12"/>
    </row>
    <row r="83" spans="1:38" x14ac:dyDescent="0.25">
      <c r="A83" s="3"/>
      <c r="B83" s="3">
        <v>10</v>
      </c>
      <c r="C83" s="3">
        <v>12</v>
      </c>
      <c r="D83" s="3">
        <v>14</v>
      </c>
      <c r="E83" s="3">
        <v>16</v>
      </c>
      <c r="F83" s="3">
        <v>18</v>
      </c>
      <c r="G83" s="3">
        <v>20</v>
      </c>
      <c r="H83" s="3">
        <v>22</v>
      </c>
      <c r="I83" s="3">
        <v>24</v>
      </c>
      <c r="J83" s="3">
        <v>26</v>
      </c>
      <c r="K83" s="3">
        <v>28</v>
      </c>
      <c r="L83" s="3">
        <v>30</v>
      </c>
      <c r="M83" s="3">
        <v>32</v>
      </c>
      <c r="N83" s="3">
        <v>34</v>
      </c>
      <c r="O83" s="3">
        <v>36</v>
      </c>
      <c r="P83" s="3">
        <v>38</v>
      </c>
      <c r="Q83" s="3">
        <v>40</v>
      </c>
      <c r="R83" s="25"/>
      <c r="S83" s="3"/>
      <c r="T83" s="3">
        <v>10</v>
      </c>
      <c r="U83" s="3">
        <v>12</v>
      </c>
      <c r="V83" s="3">
        <v>14</v>
      </c>
      <c r="W83" s="3">
        <v>16</v>
      </c>
      <c r="X83" s="3">
        <v>18</v>
      </c>
      <c r="Y83" s="3">
        <v>20</v>
      </c>
      <c r="Z83" s="3">
        <v>22</v>
      </c>
      <c r="AA83" s="3">
        <v>24</v>
      </c>
      <c r="AB83" s="3">
        <v>26</v>
      </c>
      <c r="AC83" s="3">
        <v>28</v>
      </c>
      <c r="AD83" s="3">
        <v>30</v>
      </c>
      <c r="AE83" s="3">
        <v>32</v>
      </c>
      <c r="AF83" s="3">
        <v>34</v>
      </c>
      <c r="AG83" s="3">
        <v>36</v>
      </c>
      <c r="AH83" s="3">
        <v>38</v>
      </c>
      <c r="AI83" s="3">
        <v>40</v>
      </c>
      <c r="AJ83" s="25"/>
      <c r="AK83" s="25"/>
      <c r="AL83" s="12"/>
    </row>
    <row r="84" spans="1:38" x14ac:dyDescent="0.25">
      <c r="A84" s="3"/>
      <c r="B84" s="3">
        <v>0</v>
      </c>
      <c r="C84" s="3">
        <v>1</v>
      </c>
      <c r="D84" s="26">
        <v>2</v>
      </c>
      <c r="E84" s="3">
        <v>3</v>
      </c>
      <c r="F84" s="3">
        <v>4</v>
      </c>
      <c r="G84" s="26">
        <v>5</v>
      </c>
      <c r="H84" s="3">
        <v>6</v>
      </c>
      <c r="I84" s="3">
        <v>7</v>
      </c>
      <c r="J84" s="26">
        <v>8</v>
      </c>
      <c r="K84" s="3">
        <v>9</v>
      </c>
      <c r="L84" s="3">
        <v>10</v>
      </c>
      <c r="M84" s="26">
        <v>11</v>
      </c>
      <c r="N84" s="3">
        <v>12</v>
      </c>
      <c r="O84" s="3">
        <v>13</v>
      </c>
      <c r="P84" s="26">
        <v>14</v>
      </c>
      <c r="Q84" s="3">
        <v>15</v>
      </c>
      <c r="R84" s="25"/>
      <c r="S84" s="3"/>
      <c r="T84" s="3">
        <v>0</v>
      </c>
      <c r="U84" s="3">
        <v>1</v>
      </c>
      <c r="V84" s="26">
        <v>2</v>
      </c>
      <c r="W84" s="3">
        <v>3</v>
      </c>
      <c r="X84" s="3">
        <v>4</v>
      </c>
      <c r="Y84" s="26">
        <v>5</v>
      </c>
      <c r="Z84" s="3">
        <v>6</v>
      </c>
      <c r="AA84" s="3">
        <v>7</v>
      </c>
      <c r="AB84" s="26">
        <v>8</v>
      </c>
      <c r="AC84" s="3">
        <v>9</v>
      </c>
      <c r="AD84" s="3">
        <v>10</v>
      </c>
      <c r="AE84" s="26">
        <v>11</v>
      </c>
      <c r="AF84" s="3">
        <v>12</v>
      </c>
      <c r="AG84" s="3">
        <v>13</v>
      </c>
      <c r="AH84" s="26">
        <v>14</v>
      </c>
      <c r="AI84" s="3">
        <v>15</v>
      </c>
      <c r="AJ84" s="25" t="s">
        <v>41</v>
      </c>
      <c r="AK84" s="25"/>
      <c r="AL84" s="12"/>
    </row>
    <row r="85" spans="1:38" x14ac:dyDescent="0.25">
      <c r="A85" s="15">
        <v>1</v>
      </c>
      <c r="B85" s="4">
        <f>S18</f>
        <v>2082.0640542534129</v>
      </c>
      <c r="C85" s="3">
        <f>POWER($C$83^($K$8-1)/$B$83^($K$8-1)*((B85^$K$8)),1/$K$8)</f>
        <v>2137.9574311764623</v>
      </c>
      <c r="D85" s="3">
        <f>POWER($D$83^($K$8-1)/$C$83^($K$8-1)*((C85^$K$8)),1/$K$8)</f>
        <v>2186.3836200280143</v>
      </c>
      <c r="E85" s="3">
        <f>POWER($E$83^($K$8-1)/$D$83^($K$8-1)*((D85^$K$8)),1/$K$8)</f>
        <v>2229.2180217167579</v>
      </c>
      <c r="F85" s="3">
        <f>POWER($F$83^($K$8-1)/$E$83^($K$8-1)*((E85^$K$8)),1/$K$8)</f>
        <v>2267.6966744104961</v>
      </c>
      <c r="G85" s="3">
        <f>POWER($G$83^($K$8-1)/$F$83^($K$8-1)*((F85^$K$8)),1/$K$8)</f>
        <v>2302.6794620147707</v>
      </c>
      <c r="H85" s="3">
        <f>POWER($H$83^($K$8-1)/$G$83^($K$8-1)*((G85^$K$8)),1/$K$8)</f>
        <v>2334.7899175836692</v>
      </c>
      <c r="I85" s="3">
        <f>POWER($I$83^($K$8-1)/$H$83^($K$8-1)*((H85^$K$8)),1/$K$8)</f>
        <v>2364.4952984874431</v>
      </c>
      <c r="J85" s="3">
        <f>POWER($J$83^($K$8-1)/$I$83^($K$8-1)*((I85^$K$8)),1/$K$8)</f>
        <v>2392.1552354291234</v>
      </c>
      <c r="K85" s="3">
        <f>POWER($K$83^($K$8-1)/$J$83^($K$8-1)*((J85^$K$8)),1/$K$8)</f>
        <v>2418.0527239971557</v>
      </c>
      <c r="L85" s="3">
        <f>POWER($L$83^($K$8-1)/$K$83^($K$8-1)*((K85^$K$8)),1/$K$8)</f>
        <v>2442.4146533969324</v>
      </c>
      <c r="M85" s="3">
        <f>POWER($M$83^($K$8-1)/$L$83^($K$8-1)*((L85^$K$8)),1/$K$8)</f>
        <v>2465.4258568433152</v>
      </c>
      <c r="N85" s="3">
        <f>POWER($N$83^($K$8-1)/$M$83^($K$8-1)*((M85^$K$8)),1/$K$8)</f>
        <v>2487.2389994565237</v>
      </c>
      <c r="O85" s="3">
        <f>POWER($O$83^($K$8-1)/$N$83^($K$8-1)*((N85^$K$8)),1/$K$8)</f>
        <v>2507.9817057389637</v>
      </c>
      <c r="P85" s="3">
        <f>POWER($P$83^($K$8-1)/$O$83^($K$8-1)*((O85^$K$8)),1/$K$8)</f>
        <v>2527.7618057108334</v>
      </c>
      <c r="Q85" s="3">
        <f>POWER($Q$83^($K$8-1)/$P$83^($K$8-1)*((P85^$K$8)),1/$K$8)</f>
        <v>2546.6712678472122</v>
      </c>
      <c r="R85" s="25"/>
      <c r="S85" s="15">
        <v>1</v>
      </c>
      <c r="T85" s="3">
        <f>((4.17*10^13*$H18*$G18^0.5*EXP(-67837/B85))/($K$12*6)*$K$10*10^-6)</f>
        <v>0</v>
      </c>
      <c r="U85" s="3">
        <f t="shared" ref="U85:AI100" si="20">((4.17*10^13*$H18*$G18^0.5*EXP(-67837/C85))/($K$12*6)*$K$10*10^-6)</f>
        <v>0</v>
      </c>
      <c r="V85" s="3">
        <f t="shared" si="20"/>
        <v>0</v>
      </c>
      <c r="W85" s="3">
        <f t="shared" si="20"/>
        <v>0</v>
      </c>
      <c r="X85" s="3">
        <f t="shared" si="20"/>
        <v>0</v>
      </c>
      <c r="Y85" s="3">
        <f t="shared" si="20"/>
        <v>0</v>
      </c>
      <c r="Z85" s="3">
        <f t="shared" si="20"/>
        <v>0</v>
      </c>
      <c r="AA85" s="3">
        <f t="shared" si="20"/>
        <v>0</v>
      </c>
      <c r="AB85" s="3">
        <f t="shared" si="20"/>
        <v>0</v>
      </c>
      <c r="AC85" s="3">
        <f t="shared" si="20"/>
        <v>0</v>
      </c>
      <c r="AD85" s="3">
        <f t="shared" si="20"/>
        <v>0</v>
      </c>
      <c r="AE85" s="3">
        <f t="shared" si="20"/>
        <v>0</v>
      </c>
      <c r="AF85" s="3">
        <f t="shared" si="20"/>
        <v>0</v>
      </c>
      <c r="AG85" s="3">
        <f t="shared" si="20"/>
        <v>0</v>
      </c>
      <c r="AH85" s="3">
        <f t="shared" si="20"/>
        <v>0</v>
      </c>
      <c r="AI85" s="3">
        <f t="shared" si="20"/>
        <v>0</v>
      </c>
      <c r="AJ85" s="25">
        <f>SUM(T85:AI85)</f>
        <v>0</v>
      </c>
      <c r="AK85" s="25"/>
      <c r="AL85" s="12"/>
    </row>
    <row r="86" spans="1:38" x14ac:dyDescent="0.25">
      <c r="A86" s="15">
        <v>0.99</v>
      </c>
      <c r="B86" s="4">
        <f>S19</f>
        <v>2068.6213065855745</v>
      </c>
      <c r="C86" s="3">
        <f t="shared" ref="C86:C125" si="21">POWER($C$83^($K$8-1)/$B$83^($K$8-1)*((B86^$K$8)),1/$K$8)</f>
        <v>2124.1538105754667</v>
      </c>
      <c r="D86" s="3">
        <f t="shared" ref="D86:D125" si="22">POWER($D$83^($K$8-1)/$C$83^($K$8-1)*((C86^$K$8)),1/$K$8)</f>
        <v>2172.2673380389501</v>
      </c>
      <c r="E86" s="3">
        <f t="shared" ref="E86:E125" si="23">POWER($E$83^($K$8-1)/$D$83^($K$8-1)*((D86^$K$8)),1/$K$8)</f>
        <v>2214.8251814478349</v>
      </c>
      <c r="F86" s="3">
        <f t="shared" ref="F86:F125" si="24">POWER($F$83^($K$8-1)/$E$83^($K$8-1)*((E86^$K$8)),1/$K$8)</f>
        <v>2253.0553985481993</v>
      </c>
      <c r="G86" s="3">
        <f t="shared" ref="G86:G125" si="25">POWER($G$83^($K$8-1)/$F$83^($K$8-1)*((F86^$K$8)),1/$K$8)</f>
        <v>2287.8123214459961</v>
      </c>
      <c r="H86" s="3">
        <f t="shared" ref="H86:H125" si="26">POWER($H$83^($K$8-1)/$G$83^($K$8-1)*((G86^$K$8)),1/$K$8)</f>
        <v>2319.7154573837652</v>
      </c>
      <c r="I86" s="3">
        <f t="shared" ref="I86:I125" si="27">POWER($I$83^($K$8-1)/$H$83^($K$8-1)*((H86^$K$8)),1/$K$8)</f>
        <v>2349.229046906747</v>
      </c>
      <c r="J86" s="3">
        <f t="shared" ref="J86:J125" si="28">POWER($J$83^($K$8-1)/$I$83^($K$8-1)*((I86^$K$8)),1/$K$8)</f>
        <v>2376.7103987794135</v>
      </c>
      <c r="K86" s="3">
        <f t="shared" ref="K86:K125" si="29">POWER($K$83^($K$8-1)/$J$83^($K$8-1)*((J86^$K$8)),1/$K$8)</f>
        <v>2402.440681442642</v>
      </c>
      <c r="L86" s="3">
        <f t="shared" ref="L86:L125" si="30">POWER($L$83^($K$8-1)/$K$83^($K$8-1)*((K86^$K$8)),1/$K$8)</f>
        <v>2426.6453192024455</v>
      </c>
      <c r="M86" s="3">
        <f t="shared" ref="M86:M125" si="31">POWER($M$83^($K$8-1)/$L$83^($K$8-1)*((L86^$K$8)),1/$K$8)</f>
        <v>2449.5079519068136</v>
      </c>
      <c r="N86" s="3">
        <f t="shared" ref="N86:N125" si="32">POWER($N$83^($K$8-1)/$M$83^($K$8-1)*((M86^$K$8)),1/$K$8)</f>
        <v>2471.1802590008683</v>
      </c>
      <c r="O86" s="3">
        <f t="shared" ref="O86:O125" si="33">POWER($O$83^($K$8-1)/$N$83^($K$8-1)*((N86^$K$8)),1/$K$8)</f>
        <v>2491.7890409854786</v>
      </c>
      <c r="P86" s="3">
        <f t="shared" ref="P86:P125" si="34">POWER($P$83^($K$8-1)/$O$83^($K$8-1)*((O86^$K$8)),1/$K$8)</f>
        <v>2511.4414316814382</v>
      </c>
      <c r="Q86" s="3">
        <f t="shared" ref="Q86:Q125" si="35">POWER($Q$83^($K$8-1)/$P$83^($K$8-1)*((P86^$K$8)),1/$K$8)</f>
        <v>2530.2288057737364</v>
      </c>
      <c r="R86" s="26"/>
      <c r="S86" s="15">
        <v>0.99</v>
      </c>
      <c r="T86" s="3">
        <f t="shared" ref="T86:AI101" si="36">((4.17*10^13*$H19*$G19^0.5*EXP(-67837/B86))/($K$12*6)*$K$10*10^-6)</f>
        <v>2.7346320920508812E-12</v>
      </c>
      <c r="U86" s="3">
        <f t="shared" si="20"/>
        <v>6.4451297347267125E-12</v>
      </c>
      <c r="V86" s="3">
        <f t="shared" si="20"/>
        <v>1.3074648920360043E-11</v>
      </c>
      <c r="W86" s="3">
        <f t="shared" si="20"/>
        <v>2.3824954987687235E-11</v>
      </c>
      <c r="X86" s="3">
        <f t="shared" si="20"/>
        <v>4.0062661215342888E-11</v>
      </c>
      <c r="Y86" s="3">
        <f t="shared" si="20"/>
        <v>6.3298733877000786E-11</v>
      </c>
      <c r="Z86" s="3">
        <f t="shared" si="20"/>
        <v>9.5169845655140384E-11</v>
      </c>
      <c r="AA86" s="3">
        <f t="shared" si="20"/>
        <v>1.3742168724800087E-10</v>
      </c>
      <c r="AB86" s="3">
        <f t="shared" si="20"/>
        <v>1.9189415925341296E-10</v>
      </c>
      <c r="AC86" s="3">
        <f t="shared" si="20"/>
        <v>2.6050828985446015E-10</v>
      </c>
      <c r="AD86" s="3">
        <f t="shared" si="20"/>
        <v>3.4525470016791996E-10</v>
      </c>
      <c r="AE86" s="3">
        <f t="shared" si="20"/>
        <v>4.4818344026023042E-10</v>
      </c>
      <c r="AF86" s="3">
        <f t="shared" si="20"/>
        <v>5.7139503097223294E-10</v>
      </c>
      <c r="AG86" s="3">
        <f t="shared" si="20"/>
        <v>7.1703256297956049E-10</v>
      </c>
      <c r="AH86" s="3">
        <f t="shared" si="20"/>
        <v>8.8727472159533673E-10</v>
      </c>
      <c r="AI86" s="3">
        <f t="shared" si="20"/>
        <v>1.0843296221181896E-9</v>
      </c>
      <c r="AJ86" s="25">
        <f t="shared" ref="AJ86:AJ125" si="37">SUM(T86:AI86)</f>
        <v>4.8879048209316531E-9</v>
      </c>
      <c r="AK86" s="26"/>
      <c r="AL86" s="12"/>
    </row>
    <row r="87" spans="1:38" x14ac:dyDescent="0.25">
      <c r="A87" s="15">
        <v>0.98</v>
      </c>
      <c r="B87" s="28">
        <f t="shared" ref="B87:B125" si="38">S20</f>
        <v>2055.1066838004144</v>
      </c>
      <c r="C87" s="3">
        <f t="shared" si="21"/>
        <v>2110.2763853569413</v>
      </c>
      <c r="D87" s="3">
        <f t="shared" si="22"/>
        <v>2158.0755797076126</v>
      </c>
      <c r="E87" s="3">
        <f t="shared" si="23"/>
        <v>2200.3553861464661</v>
      </c>
      <c r="F87" s="3">
        <f t="shared" si="24"/>
        <v>2238.3358393284848</v>
      </c>
      <c r="G87" s="3">
        <f t="shared" si="25"/>
        <v>2272.8656898759</v>
      </c>
      <c r="H87" s="3">
        <f t="shared" si="26"/>
        <v>2304.560397694665</v>
      </c>
      <c r="I87" s="3">
        <f t="shared" si="27"/>
        <v>2333.8811703747724</v>
      </c>
      <c r="J87" s="3">
        <f t="shared" si="28"/>
        <v>2361.1829823272983</v>
      </c>
      <c r="K87" s="3">
        <f t="shared" si="29"/>
        <v>2386.7451650762277</v>
      </c>
      <c r="L87" s="3">
        <f t="shared" si="30"/>
        <v>2410.7916701957392</v>
      </c>
      <c r="M87" s="3">
        <f t="shared" si="31"/>
        <v>2433.5049377863033</v>
      </c>
      <c r="N87" s="3">
        <f t="shared" si="32"/>
        <v>2455.0356563477794</v>
      </c>
      <c r="O87" s="3">
        <f t="shared" si="33"/>
        <v>2475.509797973762</v>
      </c>
      <c r="P87" s="3">
        <f t="shared" si="34"/>
        <v>2495.0337965632316</v>
      </c>
      <c r="Q87" s="3">
        <f t="shared" si="35"/>
        <v>2513.6984298362349</v>
      </c>
      <c r="R87" s="3"/>
      <c r="S87" s="15">
        <v>0.98</v>
      </c>
      <c r="T87" s="3">
        <f t="shared" si="36"/>
        <v>3.1179185465930435E-12</v>
      </c>
      <c r="U87" s="3">
        <f t="shared" si="20"/>
        <v>7.3900270302743121E-12</v>
      </c>
      <c r="V87" s="3">
        <f t="shared" si="20"/>
        <v>1.5061373265755519E-11</v>
      </c>
      <c r="W87" s="3">
        <f t="shared" si="20"/>
        <v>2.7553728463782364E-11</v>
      </c>
      <c r="X87" s="3">
        <f t="shared" si="20"/>
        <v>4.6491371732960362E-11</v>
      </c>
      <c r="Y87" s="3">
        <f t="shared" si="20"/>
        <v>7.3677345275421285E-11</v>
      </c>
      <c r="Z87" s="3">
        <f t="shared" si="20"/>
        <v>1.1107158512071825E-10</v>
      </c>
      <c r="AA87" s="3">
        <f t="shared" si="20"/>
        <v>1.6077115791627884E-10</v>
      </c>
      <c r="AB87" s="3">
        <f t="shared" si="20"/>
        <v>2.2499258166585532E-10</v>
      </c>
      <c r="AC87" s="3">
        <f t="shared" si="20"/>
        <v>3.0605609640284931E-10</v>
      </c>
      <c r="AD87" s="3">
        <f t="shared" si="20"/>
        <v>4.063717079898052E-10</v>
      </c>
      <c r="AE87" s="3">
        <f t="shared" si="20"/>
        <v>5.2842681930794317E-10</v>
      </c>
      <c r="AF87" s="3">
        <f t="shared" si="20"/>
        <v>6.7477527028434545E-10</v>
      </c>
      <c r="AG87" s="3">
        <f t="shared" si="20"/>
        <v>8.4802762243468295E-10</v>
      </c>
      <c r="AH87" s="3">
        <f t="shared" si="20"/>
        <v>1.0508425402506502E-9</v>
      </c>
      <c r="AI87" s="3">
        <f t="shared" si="20"/>
        <v>1.28591913851875E-9</v>
      </c>
      <c r="AJ87" s="25">
        <f t="shared" si="37"/>
        <v>5.7705462842066664E-9</v>
      </c>
      <c r="AK87" s="3"/>
      <c r="AL87" s="12"/>
    </row>
    <row r="88" spans="1:38" x14ac:dyDescent="0.25">
      <c r="A88" s="15">
        <v>0.97</v>
      </c>
      <c r="B88" s="28">
        <f t="shared" si="38"/>
        <v>2041.5192154015981</v>
      </c>
      <c r="C88" s="3">
        <f t="shared" si="21"/>
        <v>2096.3241589714112</v>
      </c>
      <c r="D88" s="3">
        <f t="shared" si="22"/>
        <v>2143.8073259119983</v>
      </c>
      <c r="E88" s="3">
        <f t="shared" si="23"/>
        <v>2185.8075967245873</v>
      </c>
      <c r="F88" s="3">
        <f t="shared" si="24"/>
        <v>2223.5369397275331</v>
      </c>
      <c r="G88" s="3">
        <f t="shared" si="25"/>
        <v>2257.8384939744074</v>
      </c>
      <c r="H88" s="3">
        <f t="shared" si="26"/>
        <v>2289.3236502188956</v>
      </c>
      <c r="I88" s="3">
        <f t="shared" si="27"/>
        <v>2318.4505667477092</v>
      </c>
      <c r="J88" s="3">
        <f t="shared" si="28"/>
        <v>2345.5718710360543</v>
      </c>
      <c r="K88" s="3">
        <f t="shared" si="29"/>
        <v>2370.9650477898017</v>
      </c>
      <c r="L88" s="3">
        <f t="shared" si="30"/>
        <v>2394.8525679130667</v>
      </c>
      <c r="M88" s="3">
        <f t="shared" si="31"/>
        <v>2417.4156652920028</v>
      </c>
      <c r="N88" s="3">
        <f t="shared" si="32"/>
        <v>2438.8040321398871</v>
      </c>
      <c r="O88" s="3">
        <f t="shared" si="33"/>
        <v>2459.1428076778056</v>
      </c>
      <c r="P88" s="3">
        <f t="shared" si="34"/>
        <v>2478.5377221102608</v>
      </c>
      <c r="Q88" s="3">
        <f t="shared" si="35"/>
        <v>2497.0789529746344</v>
      </c>
      <c r="R88" s="3"/>
      <c r="S88" s="15">
        <v>0.97</v>
      </c>
      <c r="T88" s="3">
        <f t="shared" si="36"/>
        <v>3.0662418903996347E-12</v>
      </c>
      <c r="U88" s="3">
        <f t="shared" si="20"/>
        <v>7.309405505700219E-12</v>
      </c>
      <c r="V88" s="3">
        <f t="shared" si="20"/>
        <v>1.4967822547300308E-11</v>
      </c>
      <c r="W88" s="3">
        <f t="shared" si="20"/>
        <v>2.749288329917924E-11</v>
      </c>
      <c r="X88" s="3">
        <f t="shared" si="20"/>
        <v>4.6550501725035376E-11</v>
      </c>
      <c r="Y88" s="3">
        <f t="shared" si="20"/>
        <v>7.3997463462549607E-11</v>
      </c>
      <c r="Z88" s="3">
        <f t="shared" si="20"/>
        <v>1.1185935607988138E-10</v>
      </c>
      <c r="AA88" s="3">
        <f t="shared" si="20"/>
        <v>1.623104206782542E-10</v>
      </c>
      <c r="AB88" s="3">
        <f t="shared" si="20"/>
        <v>2.2765537559236233E-10</v>
      </c>
      <c r="AC88" s="3">
        <f t="shared" si="20"/>
        <v>3.1031312703139656E-10</v>
      </c>
      <c r="AD88" s="3">
        <f t="shared" si="20"/>
        <v>4.1280222256755598E-10</v>
      </c>
      <c r="AE88" s="3">
        <f t="shared" si="20"/>
        <v>5.3772788354760707E-10</v>
      </c>
      <c r="AF88" s="3">
        <f t="shared" si="20"/>
        <v>6.8777045227686627E-10</v>
      </c>
      <c r="AG88" s="3">
        <f t="shared" si="20"/>
        <v>8.6567509899235757E-10</v>
      </c>
      <c r="AH88" s="3">
        <f t="shared" si="20"/>
        <v>1.0742426468216836E-9</v>
      </c>
      <c r="AI88" s="3">
        <f t="shared" si="20"/>
        <v>1.316321387293577E-9</v>
      </c>
      <c r="AJ88" s="25">
        <f t="shared" si="37"/>
        <v>5.880062289311706E-9</v>
      </c>
      <c r="AK88" s="3"/>
      <c r="AL88" s="12"/>
    </row>
    <row r="89" spans="1:38" x14ac:dyDescent="0.25">
      <c r="A89" s="15">
        <v>0.96</v>
      </c>
      <c r="B89" s="28">
        <f t="shared" si="38"/>
        <v>2027.8579500413689</v>
      </c>
      <c r="C89" s="3">
        <f t="shared" si="21"/>
        <v>2082.2961545320118</v>
      </c>
      <c r="D89" s="3">
        <f t="shared" si="22"/>
        <v>2129.4615776380929</v>
      </c>
      <c r="E89" s="3">
        <f t="shared" si="23"/>
        <v>2171.1807945960604</v>
      </c>
      <c r="F89" s="3">
        <f t="shared" si="24"/>
        <v>2208.6576635773358</v>
      </c>
      <c r="G89" s="3">
        <f t="shared" si="25"/>
        <v>2242.7296815889886</v>
      </c>
      <c r="H89" s="3">
        <f t="shared" si="26"/>
        <v>2274.0041481318472</v>
      </c>
      <c r="I89" s="3">
        <f t="shared" si="27"/>
        <v>2302.9361556278072</v>
      </c>
      <c r="J89" s="3">
        <f t="shared" si="28"/>
        <v>2329.8759718694059</v>
      </c>
      <c r="K89" s="3">
        <f t="shared" si="29"/>
        <v>2355.0992247138588</v>
      </c>
      <c r="L89" s="3">
        <f t="shared" si="30"/>
        <v>2378.8268963533383</v>
      </c>
      <c r="M89" s="3">
        <f t="shared" si="31"/>
        <v>2401.2390079084266</v>
      </c>
      <c r="N89" s="3">
        <f t="shared" si="32"/>
        <v>2422.4842498947223</v>
      </c>
      <c r="O89" s="3">
        <f t="shared" si="33"/>
        <v>2442.6869241372792</v>
      </c>
      <c r="P89" s="3">
        <f t="shared" si="34"/>
        <v>2461.9520533241653</v>
      </c>
      <c r="Q89" s="3">
        <f t="shared" si="35"/>
        <v>2480.3692115503641</v>
      </c>
      <c r="R89" s="3"/>
      <c r="S89" s="15">
        <v>0.96</v>
      </c>
      <c r="T89" s="3">
        <f t="shared" si="36"/>
        <v>2.8311610970086367E-12</v>
      </c>
      <c r="U89" s="3">
        <f t="shared" si="20"/>
        <v>6.7886255527144414E-12</v>
      </c>
      <c r="V89" s="3">
        <f t="shared" si="20"/>
        <v>1.3968682009009622E-11</v>
      </c>
      <c r="W89" s="3">
        <f t="shared" si="20"/>
        <v>2.5762975671218372E-11</v>
      </c>
      <c r="X89" s="3">
        <f t="shared" si="20"/>
        <v>4.3776479601276042E-11</v>
      </c>
      <c r="Y89" s="3">
        <f t="shared" si="20"/>
        <v>6.980545572662441E-11</v>
      </c>
      <c r="Z89" s="3">
        <f t="shared" si="20"/>
        <v>1.0581660016685802E-10</v>
      </c>
      <c r="AA89" s="3">
        <f t="shared" si="20"/>
        <v>1.5392779829811673E-10</v>
      </c>
      <c r="AB89" s="3">
        <f t="shared" si="20"/>
        <v>2.1639061012179244E-10</v>
      </c>
      <c r="AC89" s="3">
        <f t="shared" si="20"/>
        <v>2.9557445558249499E-10</v>
      </c>
      <c r="AD89" s="3">
        <f t="shared" si="20"/>
        <v>3.9395239825730706E-10</v>
      </c>
      <c r="AE89" s="3">
        <f t="shared" si="20"/>
        <v>5.1408839635477731E-10</v>
      </c>
      <c r="AF89" s="3">
        <f t="shared" si="20"/>
        <v>6.5862588228270466E-10</v>
      </c>
      <c r="AG89" s="3">
        <f t="shared" si="20"/>
        <v>8.3027753549047316E-10</v>
      </c>
      <c r="AH89" s="3">
        <f t="shared" si="20"/>
        <v>1.0318161220840573E-9</v>
      </c>
      <c r="AI89" s="3">
        <f t="shared" si="20"/>
        <v>1.266066285711815E-9</v>
      </c>
      <c r="AJ89" s="25">
        <f t="shared" si="37"/>
        <v>5.6294694640082477E-9</v>
      </c>
      <c r="AK89" s="3"/>
      <c r="AL89" s="12"/>
    </row>
    <row r="90" spans="1:38" x14ac:dyDescent="0.25">
      <c r="A90" s="15">
        <v>0.95</v>
      </c>
      <c r="B90" s="28">
        <f t="shared" si="38"/>
        <v>2014.1219579122289</v>
      </c>
      <c r="C90" s="3">
        <f t="shared" si="21"/>
        <v>2068.1914172704073</v>
      </c>
      <c r="D90" s="3">
        <f t="shared" si="22"/>
        <v>2115.0373584914068</v>
      </c>
      <c r="E90" s="3">
        <f t="shared" si="23"/>
        <v>2156.4739842374247</v>
      </c>
      <c r="F90" s="3">
        <f t="shared" si="24"/>
        <v>2193.696998170647</v>
      </c>
      <c r="G90" s="3">
        <f t="shared" si="25"/>
        <v>2227.5382243897966</v>
      </c>
      <c r="H90" s="3">
        <f t="shared" si="26"/>
        <v>2258.600848763796</v>
      </c>
      <c r="I90" s="3">
        <f t="shared" si="27"/>
        <v>2287.3368810795237</v>
      </c>
      <c r="J90" s="3">
        <f t="shared" si="28"/>
        <v>2314.0942165394445</v>
      </c>
      <c r="K90" s="3">
        <f t="shared" si="29"/>
        <v>2339.1466159952138</v>
      </c>
      <c r="L90" s="3">
        <f t="shared" si="30"/>
        <v>2362.7135647838245</v>
      </c>
      <c r="M90" s="3">
        <f t="shared" si="31"/>
        <v>2384.9738646265037</v>
      </c>
      <c r="N90" s="3">
        <f t="shared" si="32"/>
        <v>2406.0751988619163</v>
      </c>
      <c r="O90" s="3">
        <f t="shared" si="33"/>
        <v>2426.1410273385345</v>
      </c>
      <c r="P90" s="3">
        <f t="shared" si="34"/>
        <v>2445.2756613579127</v>
      </c>
      <c r="Q90" s="3">
        <f t="shared" si="35"/>
        <v>2463.5680682718043</v>
      </c>
      <c r="R90" s="3"/>
      <c r="S90" s="15">
        <v>0.95</v>
      </c>
      <c r="T90" s="3">
        <f t="shared" si="36"/>
        <v>2.5202693641172477E-12</v>
      </c>
      <c r="U90" s="3">
        <f t="shared" si="20"/>
        <v>6.0793133105047157E-12</v>
      </c>
      <c r="V90" s="3">
        <f t="shared" si="20"/>
        <v>1.2570867844888247E-11</v>
      </c>
      <c r="W90" s="3">
        <f t="shared" si="20"/>
        <v>2.3281922748635555E-11</v>
      </c>
      <c r="X90" s="3">
        <f t="shared" si="20"/>
        <v>3.9703965723998837E-11</v>
      </c>
      <c r="Y90" s="3">
        <f t="shared" si="20"/>
        <v>6.3513266786040288E-11</v>
      </c>
      <c r="Z90" s="3">
        <f t="shared" si="20"/>
        <v>9.6551937005858667E-11</v>
      </c>
      <c r="AA90" s="3">
        <f t="shared" si="20"/>
        <v>1.4081024827526463E-10</v>
      </c>
      <c r="AB90" s="3">
        <f t="shared" si="20"/>
        <v>1.9841039344717175E-10</v>
      </c>
      <c r="AC90" s="3">
        <f t="shared" si="20"/>
        <v>2.7159170781408094E-10</v>
      </c>
      <c r="AD90" s="3">
        <f t="shared" si="20"/>
        <v>3.6269729337248626E-10</v>
      </c>
      <c r="AE90" s="3">
        <f t="shared" si="20"/>
        <v>4.7416195022124791E-10</v>
      </c>
      <c r="AF90" s="3">
        <f t="shared" si="20"/>
        <v>6.0850130525136369E-10</v>
      </c>
      <c r="AG90" s="3">
        <f t="shared" si="20"/>
        <v>7.6830202634692192E-10</v>
      </c>
      <c r="AH90" s="3">
        <f t="shared" si="20"/>
        <v>9.5621301472530453E-10</v>
      </c>
      <c r="AI90" s="3">
        <f t="shared" si="20"/>
        <v>1.1749374755002382E-9</v>
      </c>
      <c r="AJ90" s="25">
        <f t="shared" si="37"/>
        <v>5.1998469577381235E-9</v>
      </c>
      <c r="AK90" s="3"/>
      <c r="AL90" s="12"/>
    </row>
    <row r="91" spans="1:38" x14ac:dyDescent="0.25">
      <c r="A91" s="15">
        <v>0.94</v>
      </c>
      <c r="B91" s="28">
        <f t="shared" si="38"/>
        <v>2000.3103332403093</v>
      </c>
      <c r="C91" s="3">
        <f t="shared" si="21"/>
        <v>2054.0090170970661</v>
      </c>
      <c r="D91" s="3">
        <f t="shared" si="22"/>
        <v>2100.5337173152548</v>
      </c>
      <c r="E91" s="3">
        <f t="shared" si="23"/>
        <v>2141.6861958574596</v>
      </c>
      <c r="F91" s="3">
        <f t="shared" si="24"/>
        <v>2178.6539569766292</v>
      </c>
      <c r="G91" s="3">
        <f t="shared" si="25"/>
        <v>2212.2631206272035</v>
      </c>
      <c r="H91" s="3">
        <f t="shared" si="26"/>
        <v>2243.1127363958931</v>
      </c>
      <c r="I91" s="3">
        <f t="shared" si="27"/>
        <v>2271.6517144610848</v>
      </c>
      <c r="J91" s="3">
        <f t="shared" si="28"/>
        <v>2298.2255643713142</v>
      </c>
      <c r="K91" s="3">
        <f t="shared" si="29"/>
        <v>2323.106169692644</v>
      </c>
      <c r="L91" s="3">
        <f t="shared" si="30"/>
        <v>2346.5115106649819</v>
      </c>
      <c r="M91" s="3">
        <f t="shared" si="31"/>
        <v>2368.6191628959791</v>
      </c>
      <c r="N91" s="3">
        <f t="shared" si="32"/>
        <v>2389.5757970016921</v>
      </c>
      <c r="O91" s="3">
        <f t="shared" si="33"/>
        <v>2409.5040262179691</v>
      </c>
      <c r="P91" s="3">
        <f t="shared" si="34"/>
        <v>2428.5074465428256</v>
      </c>
      <c r="Q91" s="3">
        <f t="shared" si="35"/>
        <v>2446.6744152439796</v>
      </c>
      <c r="R91" s="3"/>
      <c r="S91" s="15">
        <v>0.94</v>
      </c>
      <c r="T91" s="3">
        <f t="shared" si="36"/>
        <v>2.188504303336527E-12</v>
      </c>
      <c r="U91" s="3">
        <f t="shared" si="20"/>
        <v>5.311233514520756E-12</v>
      </c>
      <c r="V91" s="3">
        <f t="shared" si="20"/>
        <v>1.103785413267329E-11</v>
      </c>
      <c r="W91" s="3">
        <f t="shared" si="20"/>
        <v>2.0529875338443754E-11</v>
      </c>
      <c r="X91" s="3">
        <f t="shared" si="20"/>
        <v>3.5140017906939834E-11</v>
      </c>
      <c r="Y91" s="3">
        <f t="shared" si="20"/>
        <v>5.6395093432969957E-11</v>
      </c>
      <c r="Z91" s="3">
        <f t="shared" si="20"/>
        <v>8.5979280959423264E-11</v>
      </c>
      <c r="AA91" s="3">
        <f t="shared" si="20"/>
        <v>1.257183245729544E-10</v>
      </c>
      <c r="AB91" s="3">
        <f t="shared" si="20"/>
        <v>1.7756487617082668E-10</v>
      </c>
      <c r="AC91" s="3">
        <f t="shared" si="20"/>
        <v>2.435850479584603E-10</v>
      </c>
      <c r="AD91" s="3">
        <f t="shared" si="20"/>
        <v>3.2594615516561669E-10</v>
      </c>
      <c r="AE91" s="3">
        <f t="shared" si="20"/>
        <v>4.2690558699849385E-10</v>
      </c>
      <c r="AF91" s="3">
        <f t="shared" si="20"/>
        <v>5.4880072448604159E-10</v>
      </c>
      <c r="AG91" s="3">
        <f t="shared" si="20"/>
        <v>6.9403981734334448E-10</v>
      </c>
      <c r="AH91" s="3">
        <f t="shared" si="20"/>
        <v>8.650937324437484E-10</v>
      </c>
      <c r="AI91" s="3">
        <f t="shared" si="20"/>
        <v>1.0644884906367494E-9</v>
      </c>
      <c r="AJ91" s="25">
        <f t="shared" si="37"/>
        <v>4.6887246153645429E-9</v>
      </c>
      <c r="AK91" s="3"/>
      <c r="AL91" s="12"/>
    </row>
    <row r="92" spans="1:38" x14ac:dyDescent="0.25">
      <c r="A92" s="15">
        <v>0.93</v>
      </c>
      <c r="B92" s="28">
        <f t="shared" si="38"/>
        <v>1986.4221968784582</v>
      </c>
      <c r="C92" s="3">
        <f t="shared" si="21"/>
        <v>2039.7480512639777</v>
      </c>
      <c r="D92" s="3">
        <f t="shared" si="22"/>
        <v>2085.9497309137637</v>
      </c>
      <c r="E92" s="3">
        <f t="shared" si="23"/>
        <v>2126.8164881735634</v>
      </c>
      <c r="F92" s="3">
        <f t="shared" si="24"/>
        <v>2163.527582465149</v>
      </c>
      <c r="G92" s="3">
        <f t="shared" si="25"/>
        <v>2196.9033979996689</v>
      </c>
      <c r="H92" s="3">
        <f t="shared" si="26"/>
        <v>2227.5388251680261</v>
      </c>
      <c r="I92" s="3">
        <f t="shared" si="27"/>
        <v>2255.8796573693435</v>
      </c>
      <c r="J92" s="3">
        <f t="shared" si="28"/>
        <v>2282.2690052825178</v>
      </c>
      <c r="K92" s="3">
        <f t="shared" si="29"/>
        <v>2306.9768647884939</v>
      </c>
      <c r="L92" s="3">
        <f t="shared" si="30"/>
        <v>2330.2197026923736</v>
      </c>
      <c r="M92" s="3">
        <f t="shared" si="31"/>
        <v>2352.1738616959842</v>
      </c>
      <c r="N92" s="3">
        <f t="shared" si="32"/>
        <v>2372.9849940826343</v>
      </c>
      <c r="O92" s="3">
        <f t="shared" si="33"/>
        <v>2392.7748617855968</v>
      </c>
      <c r="P92" s="3">
        <f t="shared" si="34"/>
        <v>2411.6463415368194</v>
      </c>
      <c r="Q92" s="3">
        <f t="shared" si="35"/>
        <v>2429.6871771403185</v>
      </c>
      <c r="R92" s="3"/>
      <c r="S92" s="15">
        <v>0.93</v>
      </c>
      <c r="T92" s="3">
        <f t="shared" si="36"/>
        <v>1.8653269814466821E-12</v>
      </c>
      <c r="U92" s="3">
        <f t="shared" si="20"/>
        <v>4.5550698297511596E-12</v>
      </c>
      <c r="V92" s="3">
        <f t="shared" si="20"/>
        <v>9.5149262940698743E-12</v>
      </c>
      <c r="W92" s="3">
        <f t="shared" si="20"/>
        <v>1.7774251457893507E-11</v>
      </c>
      <c r="X92" s="3">
        <f t="shared" si="20"/>
        <v>3.0537882485088267E-11</v>
      </c>
      <c r="Y92" s="3">
        <f t="shared" si="20"/>
        <v>4.9171629147441687E-11</v>
      </c>
      <c r="Z92" s="3">
        <f t="shared" si="20"/>
        <v>7.5187838945092669E-11</v>
      </c>
      <c r="AA92" s="3">
        <f t="shared" si="20"/>
        <v>1.1023157548607932E-10</v>
      </c>
      <c r="AB92" s="3">
        <f t="shared" si="20"/>
        <v>1.5606766490592782E-10</v>
      </c>
      <c r="AC92" s="3">
        <f t="shared" si="20"/>
        <v>2.1456870916080209E-10</v>
      </c>
      <c r="AD92" s="3">
        <f t="shared" si="20"/>
        <v>2.8770407966246707E-10</v>
      </c>
      <c r="AE92" s="3">
        <f t="shared" si="20"/>
        <v>3.7752985904437311E-10</v>
      </c>
      <c r="AF92" s="3">
        <f t="shared" si="20"/>
        <v>4.8617967576161049E-10</v>
      </c>
      <c r="AG92" s="3">
        <f t="shared" si="20"/>
        <v>6.1585636605785794E-10</v>
      </c>
      <c r="AH92" s="3">
        <f t="shared" si="20"/>
        <v>7.6882439500751325E-10</v>
      </c>
      <c r="AI92" s="3">
        <f t="shared" si="20"/>
        <v>9.4740296960727393E-10</v>
      </c>
      <c r="AJ92" s="25">
        <f t="shared" si="37"/>
        <v>4.1529722198346887E-9</v>
      </c>
      <c r="AK92" s="3"/>
      <c r="AL92" s="12"/>
    </row>
    <row r="93" spans="1:38" x14ac:dyDescent="0.25">
      <c r="A93" s="15">
        <v>0.92</v>
      </c>
      <c r="B93" s="28">
        <f t="shared" si="38"/>
        <v>1972.4566989959669</v>
      </c>
      <c r="C93" s="3">
        <f t="shared" si="21"/>
        <v>2025.4076471265762</v>
      </c>
      <c r="D93" s="3">
        <f t="shared" si="22"/>
        <v>2071.2845068763781</v>
      </c>
      <c r="E93" s="3">
        <f t="shared" si="23"/>
        <v>2111.8639512915702</v>
      </c>
      <c r="F93" s="3">
        <f t="shared" si="24"/>
        <v>2148.3169490363098</v>
      </c>
      <c r="G93" s="3">
        <f t="shared" si="25"/>
        <v>2181.4581166284606</v>
      </c>
      <c r="H93" s="3">
        <f t="shared" si="26"/>
        <v>2211.8781620950222</v>
      </c>
      <c r="I93" s="3">
        <f t="shared" si="27"/>
        <v>2240.0197446943575</v>
      </c>
      <c r="J93" s="3">
        <f t="shared" si="28"/>
        <v>2266.2235628732283</v>
      </c>
      <c r="K93" s="3">
        <f t="shared" si="29"/>
        <v>2290.7577143124372</v>
      </c>
      <c r="L93" s="3">
        <f t="shared" si="30"/>
        <v>2313.837143951931</v>
      </c>
      <c r="M93" s="3">
        <f t="shared" si="31"/>
        <v>2335.6369547200256</v>
      </c>
      <c r="N93" s="3">
        <f t="shared" si="32"/>
        <v>2356.3017748948337</v>
      </c>
      <c r="O93" s="3">
        <f t="shared" si="33"/>
        <v>2375.9525103650139</v>
      </c>
      <c r="P93" s="3">
        <f t="shared" si="34"/>
        <v>2394.6913145898961</v>
      </c>
      <c r="Q93" s="3">
        <f t="shared" si="35"/>
        <v>2412.6053144926004</v>
      </c>
      <c r="R93" s="3"/>
      <c r="S93" s="15">
        <v>0.92</v>
      </c>
      <c r="T93" s="3">
        <f t="shared" si="36"/>
        <v>1.5662075692897247E-12</v>
      </c>
      <c r="U93" s="3">
        <f t="shared" si="20"/>
        <v>3.8488827772098797E-12</v>
      </c>
      <c r="V93" s="3">
        <f t="shared" si="20"/>
        <v>8.0818376309628587E-12</v>
      </c>
      <c r="W93" s="3">
        <f t="shared" si="20"/>
        <v>1.5164129828593196E-11</v>
      </c>
      <c r="X93" s="3">
        <f t="shared" si="20"/>
        <v>2.6153468323681112E-11</v>
      </c>
      <c r="Y93" s="3">
        <f t="shared" si="20"/>
        <v>4.2254182269306355E-11</v>
      </c>
      <c r="Z93" s="3">
        <f t="shared" si="20"/>
        <v>6.4805003615020597E-11</v>
      </c>
      <c r="AA93" s="3">
        <f t="shared" si="20"/>
        <v>9.526719875494679E-11</v>
      </c>
      <c r="AB93" s="3">
        <f t="shared" si="20"/>
        <v>1.3521332135032021E-10</v>
      </c>
      <c r="AC93" s="3">
        <f t="shared" si="20"/>
        <v>1.8631670996202092E-10</v>
      </c>
      <c r="AD93" s="3">
        <f t="shared" si="20"/>
        <v>2.5034177016991097E-10</v>
      </c>
      <c r="AE93" s="3">
        <f t="shared" si="20"/>
        <v>3.2913503389582221E-10</v>
      </c>
      <c r="AF93" s="3">
        <f t="shared" si="20"/>
        <v>4.2461696320860013E-10</v>
      </c>
      <c r="AG93" s="3">
        <f t="shared" si="20"/>
        <v>5.387744530727771E-10</v>
      </c>
      <c r="AH93" s="3">
        <f t="shared" si="20"/>
        <v>6.7365398209398962E-10</v>
      </c>
      <c r="AI93" s="3">
        <f t="shared" si="20"/>
        <v>8.3135535921495723E-10</v>
      </c>
      <c r="AJ93" s="25">
        <f t="shared" si="37"/>
        <v>3.6265485037374088E-9</v>
      </c>
      <c r="AK93" s="3"/>
      <c r="AL93" s="12"/>
    </row>
    <row r="94" spans="1:38" x14ac:dyDescent="0.25">
      <c r="A94" s="15">
        <v>0.91</v>
      </c>
      <c r="B94" s="28">
        <f t="shared" si="38"/>
        <v>1958.4130218606492</v>
      </c>
      <c r="C94" s="3">
        <f t="shared" si="21"/>
        <v>2010.9869650005098</v>
      </c>
      <c r="D94" s="3">
        <f t="shared" si="22"/>
        <v>2056.5371864993244</v>
      </c>
      <c r="E94" s="3">
        <f t="shared" si="23"/>
        <v>2096.8277096844649</v>
      </c>
      <c r="F94" s="3">
        <f t="shared" si="24"/>
        <v>2133.0211660505765</v>
      </c>
      <c r="G94" s="3">
        <f t="shared" si="25"/>
        <v>2165.9263721345283</v>
      </c>
      <c r="H94" s="3">
        <f t="shared" si="26"/>
        <v>2196.1298301864249</v>
      </c>
      <c r="I94" s="3">
        <f t="shared" si="27"/>
        <v>2224.0710477788616</v>
      </c>
      <c r="J94" s="3">
        <f t="shared" si="28"/>
        <v>2250.0882976227194</v>
      </c>
      <c r="K94" s="3">
        <f t="shared" si="29"/>
        <v>2274.4477685724773</v>
      </c>
      <c r="L94" s="3">
        <f t="shared" si="30"/>
        <v>2297.3628751834913</v>
      </c>
      <c r="M94" s="3">
        <f t="shared" si="31"/>
        <v>2319.0074736702754</v>
      </c>
      <c r="N94" s="3">
        <f t="shared" si="32"/>
        <v>2339.5251625733335</v>
      </c>
      <c r="O94" s="3">
        <f t="shared" si="33"/>
        <v>2359.0359869445501</v>
      </c>
      <c r="P94" s="3">
        <f t="shared" si="34"/>
        <v>2377.6413729217361</v>
      </c>
      <c r="Q94" s="3">
        <f t="shared" si="35"/>
        <v>2395.4278270937953</v>
      </c>
      <c r="R94" s="3"/>
      <c r="S94" s="15">
        <v>0.91</v>
      </c>
      <c r="T94" s="3">
        <f t="shared" si="36"/>
        <v>1.298451925851198E-12</v>
      </c>
      <c r="U94" s="3">
        <f t="shared" si="20"/>
        <v>3.2115256181445965E-12</v>
      </c>
      <c r="V94" s="3">
        <f t="shared" si="20"/>
        <v>6.7794916558451211E-12</v>
      </c>
      <c r="W94" s="3">
        <f t="shared" si="20"/>
        <v>1.2778043917430218E-11</v>
      </c>
      <c r="X94" s="3">
        <f t="shared" si="20"/>
        <v>2.2124507962847653E-11</v>
      </c>
      <c r="Y94" s="3">
        <f t="shared" si="20"/>
        <v>3.5868071751294287E-11</v>
      </c>
      <c r="Z94" s="3">
        <f t="shared" si="20"/>
        <v>5.5179630901440988E-11</v>
      </c>
      <c r="AA94" s="3">
        <f t="shared" si="20"/>
        <v>8.134176595074151E-11</v>
      </c>
      <c r="AB94" s="3">
        <f t="shared" si="20"/>
        <v>1.157391295811795E-10</v>
      </c>
      <c r="AC94" s="3">
        <f t="shared" si="20"/>
        <v>1.598493834405213E-10</v>
      </c>
      <c r="AD94" s="3">
        <f t="shared" si="20"/>
        <v>2.1523474375396905E-10</v>
      </c>
      <c r="AE94" s="3">
        <f t="shared" si="20"/>
        <v>2.835341482996425E-10</v>
      </c>
      <c r="AF94" s="3">
        <f t="shared" si="20"/>
        <v>3.6645603075584341E-10</v>
      </c>
      <c r="AG94" s="3">
        <f t="shared" si="20"/>
        <v>4.6577167388666634E-10</v>
      </c>
      <c r="AH94" s="3">
        <f t="shared" si="20"/>
        <v>5.8330910573664484E-10</v>
      </c>
      <c r="AI94" s="3">
        <f t="shared" si="20"/>
        <v>7.2094750006702428E-10</v>
      </c>
      <c r="AJ94" s="25">
        <f t="shared" si="37"/>
        <v>3.1294232052050864E-9</v>
      </c>
      <c r="AK94" s="3"/>
      <c r="AL94" s="12"/>
    </row>
    <row r="95" spans="1:38" x14ac:dyDescent="0.25">
      <c r="A95" s="15">
        <v>0.9</v>
      </c>
      <c r="B95" s="28">
        <f t="shared" si="38"/>
        <v>1944.2903827075977</v>
      </c>
      <c r="C95" s="3">
        <f t="shared" si="21"/>
        <v>1996.4852011074138</v>
      </c>
      <c r="D95" s="3">
        <f t="shared" si="22"/>
        <v>2041.7069477981095</v>
      </c>
      <c r="E95" s="3">
        <f t="shared" si="23"/>
        <v>2081.7069252638967</v>
      </c>
      <c r="F95" s="3">
        <f t="shared" si="24"/>
        <v>2117.6393809533097</v>
      </c>
      <c r="G95" s="3">
        <f t="shared" si="25"/>
        <v>2150.3072988112372</v>
      </c>
      <c r="H95" s="3">
        <f t="shared" si="26"/>
        <v>2180.2929516634749</v>
      </c>
      <c r="I95" s="3">
        <f t="shared" si="27"/>
        <v>2208.0326776761735</v>
      </c>
      <c r="J95" s="3">
        <f t="shared" si="28"/>
        <v>2233.8623101853841</v>
      </c>
      <c r="K95" s="3">
        <f t="shared" si="29"/>
        <v>2258.0461184866863</v>
      </c>
      <c r="L95" s="3">
        <f t="shared" si="30"/>
        <v>2280.7959781461077</v>
      </c>
      <c r="M95" s="3">
        <f t="shared" si="31"/>
        <v>2302.2844916545787</v>
      </c>
      <c r="N95" s="3">
        <f t="shared" si="32"/>
        <v>2322.6542220251954</v>
      </c>
      <c r="O95" s="3">
        <f t="shared" si="33"/>
        <v>2342.0243486329159</v>
      </c>
      <c r="P95" s="3">
        <f t="shared" si="34"/>
        <v>2360.4955662046013</v>
      </c>
      <c r="Q95" s="3">
        <f t="shared" si="35"/>
        <v>2378.1537575070388</v>
      </c>
      <c r="R95" s="3"/>
      <c r="S95" s="15">
        <v>0.9</v>
      </c>
      <c r="T95" s="3">
        <f t="shared" si="36"/>
        <v>1.0644918801128382E-12</v>
      </c>
      <c r="U95" s="3">
        <f t="shared" si="20"/>
        <v>2.6502360429722416E-12</v>
      </c>
      <c r="V95" s="3">
        <f t="shared" si="20"/>
        <v>5.6250611209925843E-12</v>
      </c>
      <c r="W95" s="3">
        <f t="shared" si="20"/>
        <v>1.0651087091094536E-11</v>
      </c>
      <c r="X95" s="3">
        <f t="shared" si="20"/>
        <v>1.8515476831767581E-11</v>
      </c>
      <c r="Y95" s="3">
        <f t="shared" si="20"/>
        <v>3.0122670616529937E-11</v>
      </c>
      <c r="Z95" s="3">
        <f t="shared" si="20"/>
        <v>4.6486093371673762E-11</v>
      </c>
      <c r="AA95" s="3">
        <f t="shared" si="20"/>
        <v>6.8719823157791E-11</v>
      </c>
      <c r="AB95" s="3">
        <f t="shared" si="20"/>
        <v>9.803049521810494E-11</v>
      </c>
      <c r="AC95" s="3">
        <f t="shared" si="20"/>
        <v>1.3570958949964496E-10</v>
      </c>
      <c r="AD95" s="3">
        <f t="shared" si="20"/>
        <v>1.831261742051991E-10</v>
      </c>
      <c r="AE95" s="3">
        <f t="shared" si="20"/>
        <v>2.4172013294109881E-10</v>
      </c>
      <c r="AF95" s="3">
        <f t="shared" si="20"/>
        <v>3.1299587636517695E-10</v>
      </c>
      <c r="AG95" s="3">
        <f t="shared" si="20"/>
        <v>3.98516523785648E-10</v>
      </c>
      <c r="AH95" s="3">
        <f t="shared" si="20"/>
        <v>4.9989853161543386E-10</v>
      </c>
      <c r="AI95" s="3">
        <f t="shared" si="20"/>
        <v>6.1880674130660789E-10</v>
      </c>
      <c r="AJ95" s="25">
        <f t="shared" si="37"/>
        <v>2.6726390050498492E-9</v>
      </c>
      <c r="AK95" s="3"/>
      <c r="AL95" s="12"/>
    </row>
    <row r="96" spans="1:38" x14ac:dyDescent="0.25">
      <c r="A96" s="15">
        <v>0.89</v>
      </c>
      <c r="B96" s="28">
        <f t="shared" si="38"/>
        <v>1930.0880366874064</v>
      </c>
      <c r="C96" s="3">
        <f t="shared" si="21"/>
        <v>1981.9015906022619</v>
      </c>
      <c r="D96" s="3">
        <f t="shared" si="22"/>
        <v>2026.7930086034517</v>
      </c>
      <c r="E96" s="3">
        <f t="shared" si="23"/>
        <v>2066.5008005367581</v>
      </c>
      <c r="F96" s="3">
        <f t="shared" si="24"/>
        <v>2102.1707824858313</v>
      </c>
      <c r="G96" s="3">
        <f t="shared" si="25"/>
        <v>2134.6000728849676</v>
      </c>
      <c r="H96" s="3">
        <f t="shared" si="26"/>
        <v>2164.3666912651756</v>
      </c>
      <c r="I96" s="3">
        <f t="shared" si="27"/>
        <v>2191.9037884983227</v>
      </c>
      <c r="J96" s="3">
        <f t="shared" si="28"/>
        <v>2217.5447447780311</v>
      </c>
      <c r="K96" s="3">
        <f t="shared" si="29"/>
        <v>2241.551899007166</v>
      </c>
      <c r="L96" s="3">
        <f t="shared" si="30"/>
        <v>2264.135579076506</v>
      </c>
      <c r="M96" s="3">
        <f t="shared" si="31"/>
        <v>2285.467126677509</v>
      </c>
      <c r="N96" s="3">
        <f t="shared" si="32"/>
        <v>2305.6880634514314</v>
      </c>
      <c r="O96" s="3">
        <f t="shared" si="33"/>
        <v>2324.9166982105139</v>
      </c>
      <c r="P96" s="3">
        <f t="shared" si="34"/>
        <v>2343.2529901426446</v>
      </c>
      <c r="Q96" s="3">
        <f t="shared" si="35"/>
        <v>2360.7821946717077</v>
      </c>
      <c r="R96" s="3"/>
      <c r="S96" s="15">
        <v>0.89</v>
      </c>
      <c r="T96" s="3">
        <f t="shared" si="36"/>
        <v>8.6386741566016493E-13</v>
      </c>
      <c r="U96" s="3">
        <f t="shared" si="20"/>
        <v>2.1652311483470955E-12</v>
      </c>
      <c r="V96" s="3">
        <f t="shared" si="20"/>
        <v>4.6211705047658088E-12</v>
      </c>
      <c r="W96" s="3">
        <f t="shared" si="20"/>
        <v>8.7914178041492806E-12</v>
      </c>
      <c r="X96" s="3">
        <f t="shared" si="20"/>
        <v>1.5345001553225499E-11</v>
      </c>
      <c r="Y96" s="3">
        <f t="shared" si="20"/>
        <v>2.5054213161329293E-11</v>
      </c>
      <c r="Z96" s="3">
        <f t="shared" si="20"/>
        <v>3.8787955099714295E-11</v>
      </c>
      <c r="AA96" s="3">
        <f t="shared" si="20"/>
        <v>5.7504922239850046E-11</v>
      </c>
      <c r="AB96" s="3">
        <f t="shared" si="20"/>
        <v>8.2246879694808465E-11</v>
      </c>
      <c r="AC96" s="3">
        <f t="shared" si="20"/>
        <v>1.1413218691030419E-10</v>
      </c>
      <c r="AD96" s="3">
        <f t="shared" si="20"/>
        <v>1.5434964854750577E-10</v>
      </c>
      <c r="AE96" s="3">
        <f t="shared" si="20"/>
        <v>2.0415273030412911E-10</v>
      </c>
      <c r="AF96" s="3">
        <f t="shared" si="20"/>
        <v>2.6485415189000756E-10</v>
      </c>
      <c r="AG96" s="3">
        <f t="shared" si="20"/>
        <v>3.3782085368948148E-10</v>
      </c>
      <c r="AH96" s="3">
        <f t="shared" si="20"/>
        <v>4.244693243987607E-10</v>
      </c>
      <c r="AI96" s="3">
        <f t="shared" si="20"/>
        <v>5.2626127175148533E-10</v>
      </c>
      <c r="AJ96" s="25">
        <f t="shared" si="37"/>
        <v>2.2614208261135242E-9</v>
      </c>
      <c r="AK96" s="3"/>
      <c r="AL96" s="12"/>
    </row>
    <row r="97" spans="1:38" x14ac:dyDescent="0.25">
      <c r="A97" s="15">
        <v>0.88</v>
      </c>
      <c r="B97" s="28">
        <f t="shared" si="38"/>
        <v>1915.8052798849694</v>
      </c>
      <c r="C97" s="3">
        <f t="shared" si="21"/>
        <v>1967.2354106732257</v>
      </c>
      <c r="D97" s="3">
        <f t="shared" si="22"/>
        <v>2011.7946297313431</v>
      </c>
      <c r="E97" s="3">
        <f t="shared" si="23"/>
        <v>2051.2085818373625</v>
      </c>
      <c r="F97" s="3">
        <f t="shared" si="24"/>
        <v>2086.6146039733899</v>
      </c>
      <c r="G97" s="3">
        <f t="shared" si="25"/>
        <v>2118.8039158538049</v>
      </c>
      <c r="H97" s="3">
        <f t="shared" si="26"/>
        <v>2148.3502596335416</v>
      </c>
      <c r="I97" s="3">
        <f t="shared" si="27"/>
        <v>2175.6835808443793</v>
      </c>
      <c r="J97" s="3">
        <f t="shared" si="28"/>
        <v>2201.134792648309</v>
      </c>
      <c r="K97" s="3">
        <f t="shared" si="29"/>
        <v>2224.9642926260085</v>
      </c>
      <c r="L97" s="3">
        <f t="shared" si="30"/>
        <v>2247.3808522303734</v>
      </c>
      <c r="M97" s="3">
        <f t="shared" si="31"/>
        <v>2268.5545452149995</v>
      </c>
      <c r="N97" s="3">
        <f t="shared" si="32"/>
        <v>2288.6258459532728</v>
      </c>
      <c r="O97" s="3">
        <f t="shared" si="33"/>
        <v>2307.7121877657737</v>
      </c>
      <c r="P97" s="3">
        <f t="shared" si="34"/>
        <v>2325.9127901369379</v>
      </c>
      <c r="Q97" s="3">
        <f t="shared" si="35"/>
        <v>2343.3122775958664</v>
      </c>
      <c r="R97" s="3"/>
      <c r="S97" s="15">
        <v>0.88</v>
      </c>
      <c r="T97" s="3">
        <f t="shared" si="36"/>
        <v>6.9446648006714208E-13</v>
      </c>
      <c r="U97" s="3">
        <f t="shared" si="20"/>
        <v>1.7526028834421176E-12</v>
      </c>
      <c r="V97" s="3">
        <f t="shared" si="20"/>
        <v>3.7617147841778254E-12</v>
      </c>
      <c r="W97" s="3">
        <f t="shared" si="20"/>
        <v>7.1907648497751364E-12</v>
      </c>
      <c r="X97" s="3">
        <f t="shared" si="20"/>
        <v>1.2603366975699168E-11</v>
      </c>
      <c r="Y97" s="3">
        <f t="shared" si="20"/>
        <v>2.0653218206545533E-11</v>
      </c>
      <c r="Z97" s="3">
        <f t="shared" si="20"/>
        <v>3.2078863326531625E-11</v>
      </c>
      <c r="AA97" s="3">
        <f t="shared" si="20"/>
        <v>4.769820232470793E-11</v>
      </c>
      <c r="AB97" s="3">
        <f t="shared" si="20"/>
        <v>6.8402987609861657E-11</v>
      </c>
      <c r="AC97" s="3">
        <f t="shared" si="20"/>
        <v>9.5153457441510962E-11</v>
      </c>
      <c r="AD97" s="3">
        <f t="shared" si="20"/>
        <v>1.2897318960259275E-10</v>
      </c>
      <c r="AE97" s="3">
        <f t="shared" si="20"/>
        <v>1.7094422021468683E-10</v>
      </c>
      <c r="AF97" s="3">
        <f t="shared" si="20"/>
        <v>2.2220244802207989E-10</v>
      </c>
      <c r="AG97" s="3">
        <f t="shared" si="20"/>
        <v>2.8393332910192294E-10</v>
      </c>
      <c r="AH97" s="3">
        <f t="shared" si="20"/>
        <v>3.5736785747556994E-10</v>
      </c>
      <c r="AI97" s="3">
        <f t="shared" si="20"/>
        <v>4.4377882140858897E-10</v>
      </c>
      <c r="AJ97" s="25">
        <f t="shared" si="37"/>
        <v>1.8971895107077604E-9</v>
      </c>
      <c r="AK97" s="3"/>
      <c r="AL97" s="12"/>
    </row>
    <row r="98" spans="1:38" x14ac:dyDescent="0.25">
      <c r="A98" s="15">
        <v>0.87</v>
      </c>
      <c r="B98" s="28">
        <f t="shared" si="38"/>
        <v>1901.4414523983073</v>
      </c>
      <c r="C98" s="3">
        <f t="shared" si="21"/>
        <v>1952.4859837031422</v>
      </c>
      <c r="D98" s="3">
        <f t="shared" si="22"/>
        <v>1996.7111182161282</v>
      </c>
      <c r="E98" s="3">
        <f t="shared" si="23"/>
        <v>2035.8295626238637</v>
      </c>
      <c r="F98" s="3">
        <f t="shared" si="24"/>
        <v>2070.9701266784828</v>
      </c>
      <c r="G98" s="3">
        <f t="shared" si="25"/>
        <v>2102.9180978925888</v>
      </c>
      <c r="H98" s="3">
        <f t="shared" si="26"/>
        <v>2132.2429167661307</v>
      </c>
      <c r="I98" s="3">
        <f t="shared" si="27"/>
        <v>2159.3713052968933</v>
      </c>
      <c r="J98" s="3">
        <f t="shared" si="28"/>
        <v>2184.631695612065</v>
      </c>
      <c r="K98" s="3">
        <f t="shared" si="29"/>
        <v>2208.2825329509405</v>
      </c>
      <c r="L98" s="3">
        <f t="shared" si="30"/>
        <v>2230.5310234940189</v>
      </c>
      <c r="M98" s="3">
        <f t="shared" si="31"/>
        <v>2251.5459658600512</v>
      </c>
      <c r="N98" s="3">
        <f t="shared" si="32"/>
        <v>2271.4667812101361</v>
      </c>
      <c r="O98" s="3">
        <f t="shared" si="33"/>
        <v>2290.4100224037875</v>
      </c>
      <c r="P98" s="3">
        <f t="shared" si="34"/>
        <v>2308.4741650233468</v>
      </c>
      <c r="Q98" s="3">
        <f t="shared" si="35"/>
        <v>2325.7431991220947</v>
      </c>
      <c r="R98" s="3"/>
      <c r="S98" s="15">
        <v>0.87</v>
      </c>
      <c r="T98" s="3">
        <f t="shared" si="36"/>
        <v>5.5331464264811934E-13</v>
      </c>
      <c r="U98" s="3">
        <f t="shared" si="20"/>
        <v>1.4061816292770035E-12</v>
      </c>
      <c r="V98" s="3">
        <f t="shared" si="20"/>
        <v>3.0356346441736543E-12</v>
      </c>
      <c r="W98" s="3">
        <f t="shared" si="20"/>
        <v>5.8312866108698725E-12</v>
      </c>
      <c r="X98" s="3">
        <f t="shared" si="20"/>
        <v>1.0264006606434345E-11</v>
      </c>
      <c r="Y98" s="3">
        <f t="shared" si="20"/>
        <v>1.68825659295974E-11</v>
      </c>
      <c r="Z98" s="3">
        <f t="shared" si="20"/>
        <v>2.6309602523103262E-11</v>
      </c>
      <c r="AA98" s="3">
        <f t="shared" si="20"/>
        <v>3.9237270087305927E-11</v>
      </c>
      <c r="AB98" s="3">
        <f t="shared" si="20"/>
        <v>5.6422798646651103E-11</v>
      </c>
      <c r="AC98" s="3">
        <f t="shared" si="20"/>
        <v>7.8684105889705907E-11</v>
      </c>
      <c r="AD98" s="3">
        <f t="shared" si="20"/>
        <v>1.0689554318167872E-10</v>
      </c>
      <c r="AE98" s="3">
        <f t="shared" si="20"/>
        <v>1.4198382470831506E-10</v>
      </c>
      <c r="AF98" s="3">
        <f t="shared" si="20"/>
        <v>1.8492416543330847E-10</v>
      </c>
      <c r="AG98" s="3">
        <f t="shared" si="20"/>
        <v>2.3673663891047009E-10</v>
      </c>
      <c r="AH98" s="3">
        <f t="shared" si="20"/>
        <v>2.9848275663853597E-10</v>
      </c>
      <c r="AI98" s="3">
        <f t="shared" si="20"/>
        <v>3.7126226476032212E-10</v>
      </c>
      <c r="AJ98" s="25">
        <f t="shared" si="37"/>
        <v>1.5789119608423969E-9</v>
      </c>
      <c r="AK98" s="3"/>
      <c r="AL98" s="12"/>
    </row>
    <row r="99" spans="1:38" x14ac:dyDescent="0.25">
      <c r="A99" s="15">
        <v>0.86</v>
      </c>
      <c r="B99" s="28">
        <f t="shared" si="38"/>
        <v>1886.9959414646394</v>
      </c>
      <c r="C99" s="3">
        <f t="shared" si="21"/>
        <v>1937.6526804795071</v>
      </c>
      <c r="D99" s="3">
        <f t="shared" si="22"/>
        <v>1981.5418305932112</v>
      </c>
      <c r="E99" s="3">
        <f t="shared" si="23"/>
        <v>2020.3630868252692</v>
      </c>
      <c r="F99" s="3">
        <f t="shared" si="24"/>
        <v>2055.2366832056396</v>
      </c>
      <c r="G99" s="3">
        <f t="shared" si="25"/>
        <v>2086.941941310226</v>
      </c>
      <c r="H99" s="3">
        <f t="shared" si="26"/>
        <v>2116.043975521568</v>
      </c>
      <c r="I99" s="3">
        <f t="shared" si="27"/>
        <v>2142.9662659720348</v>
      </c>
      <c r="J99" s="3">
        <f t="shared" si="28"/>
        <v>2168.0347496449972</v>
      </c>
      <c r="K99" s="3">
        <f t="shared" si="29"/>
        <v>2191.5059083358988</v>
      </c>
      <c r="L99" s="3">
        <f t="shared" si="30"/>
        <v>2213.5853740515254</v>
      </c>
      <c r="M99" s="3">
        <f t="shared" si="31"/>
        <v>2234.4406630244248</v>
      </c>
      <c r="N99" s="3">
        <f t="shared" si="32"/>
        <v>2254.2101372140546</v>
      </c>
      <c r="O99" s="3">
        <f t="shared" si="33"/>
        <v>2273.0094640118982</v>
      </c>
      <c r="P99" s="3">
        <f t="shared" si="34"/>
        <v>2290.9363708678293</v>
      </c>
      <c r="Q99" s="3">
        <f t="shared" si="35"/>
        <v>2308.074209751187</v>
      </c>
      <c r="R99" s="3"/>
      <c r="S99" s="15">
        <v>0.86</v>
      </c>
      <c r="T99" s="3">
        <f t="shared" si="36"/>
        <v>4.3707912720283528E-13</v>
      </c>
      <c r="U99" s="3">
        <f t="shared" si="20"/>
        <v>1.1187427875599192E-12</v>
      </c>
      <c r="V99" s="3">
        <f t="shared" si="20"/>
        <v>2.4293874892586908E-12</v>
      </c>
      <c r="W99" s="3">
        <f t="shared" si="20"/>
        <v>4.6900996258776691E-12</v>
      </c>
      <c r="X99" s="3">
        <f t="shared" si="20"/>
        <v>8.2911425159384553E-12</v>
      </c>
      <c r="Y99" s="3">
        <f t="shared" si="20"/>
        <v>1.3689588252878863E-11</v>
      </c>
      <c r="Z99" s="3">
        <f t="shared" si="20"/>
        <v>2.1406280344886563E-11</v>
      </c>
      <c r="AA99" s="3">
        <f t="shared" si="20"/>
        <v>3.2022449274002946E-11</v>
      </c>
      <c r="AB99" s="3">
        <f t="shared" si="20"/>
        <v>4.6176185480152422E-11</v>
      </c>
      <c r="AC99" s="3">
        <f t="shared" si="20"/>
        <v>6.4558899216940742E-11</v>
      </c>
      <c r="AD99" s="3">
        <f t="shared" si="20"/>
        <v>8.791184828607269E-11</v>
      </c>
      <c r="AE99" s="3">
        <f t="shared" si="20"/>
        <v>1.1702278309779688E-10</v>
      </c>
      <c r="AF99" s="3">
        <f t="shared" si="20"/>
        <v>1.5272273780552062E-10</v>
      </c>
      <c r="AG99" s="3">
        <f t="shared" si="20"/>
        <v>1.9588298264450799E-10</v>
      </c>
      <c r="AH99" s="3">
        <f t="shared" si="20"/>
        <v>2.4741214365744065E-10</v>
      </c>
      <c r="AI99" s="3">
        <f t="shared" si="20"/>
        <v>3.0825349015362371E-10</v>
      </c>
      <c r="AJ99" s="25">
        <f t="shared" si="37"/>
        <v>1.3040258397596616E-9</v>
      </c>
      <c r="AK99" s="3"/>
      <c r="AL99" s="12"/>
    </row>
    <row r="100" spans="1:38" x14ac:dyDescent="0.25">
      <c r="A100" s="15">
        <v>0.85</v>
      </c>
      <c r="B100" s="28">
        <f t="shared" si="38"/>
        <v>1872.4681846194635</v>
      </c>
      <c r="C100" s="3">
        <f t="shared" si="21"/>
        <v>1922.7349234383555</v>
      </c>
      <c r="D100" s="3">
        <f t="shared" si="22"/>
        <v>1966.2861762164148</v>
      </c>
      <c r="E100" s="3">
        <f t="shared" si="23"/>
        <v>2004.8085522237864</v>
      </c>
      <c r="F100" s="3">
        <f t="shared" si="24"/>
        <v>2039.4136609421548</v>
      </c>
      <c r="G100" s="3">
        <f t="shared" si="25"/>
        <v>2070.8748240434952</v>
      </c>
      <c r="H100" s="3">
        <f t="shared" si="26"/>
        <v>2099.7528051620729</v>
      </c>
      <c r="I100" s="3">
        <f t="shared" si="27"/>
        <v>2126.4678241071865</v>
      </c>
      <c r="J100" s="3">
        <f t="shared" si="28"/>
        <v>2151.3433085122269</v>
      </c>
      <c r="K100" s="3">
        <f t="shared" si="29"/>
        <v>2174.6337655498587</v>
      </c>
      <c r="L100" s="3">
        <f t="shared" si="30"/>
        <v>2196.5432440905583</v>
      </c>
      <c r="M100" s="3">
        <f t="shared" si="31"/>
        <v>2217.2379706793658</v>
      </c>
      <c r="N100" s="3">
        <f t="shared" si="32"/>
        <v>2236.8552420435008</v>
      </c>
      <c r="O100" s="3">
        <f t="shared" si="33"/>
        <v>2255.5098350649928</v>
      </c>
      <c r="P100" s="3">
        <f t="shared" si="34"/>
        <v>2273.2987248017203</v>
      </c>
      <c r="Q100" s="3">
        <f t="shared" si="35"/>
        <v>2290.3046215061481</v>
      </c>
      <c r="R100" s="3"/>
      <c r="S100" s="15">
        <v>0.85</v>
      </c>
      <c r="T100" s="3">
        <f t="shared" si="36"/>
        <v>3.4238612893403384E-13</v>
      </c>
      <c r="U100" s="3">
        <f t="shared" si="20"/>
        <v>8.8278140748134852E-13</v>
      </c>
      <c r="V100" s="3">
        <f t="shared" si="20"/>
        <v>1.9285573644900315E-12</v>
      </c>
      <c r="W100" s="3">
        <f t="shared" si="20"/>
        <v>3.7422634706916914E-12</v>
      </c>
      <c r="X100" s="3">
        <f t="shared" si="20"/>
        <v>6.6448687065917403E-12</v>
      </c>
      <c r="Y100" s="3">
        <f t="shared" si="20"/>
        <v>1.1014176958594712E-11</v>
      </c>
      <c r="Z100" s="3">
        <f t="shared" si="20"/>
        <v>1.7282605389077806E-11</v>
      </c>
      <c r="AA100" s="3">
        <f t="shared" si="20"/>
        <v>2.5934604916577087E-11</v>
      </c>
      <c r="AB100" s="3">
        <f t="shared" si="20"/>
        <v>3.7503904173779807E-11</v>
      </c>
      <c r="AC100" s="3">
        <f t="shared" si="20"/>
        <v>5.2570694777166713E-11</v>
      </c>
      <c r="AD100" s="3">
        <f t="shared" si="20"/>
        <v>7.1758834022296865E-11</v>
      </c>
      <c r="AE100" s="3">
        <f t="shared" si="20"/>
        <v>9.5733113458899327E-11</v>
      </c>
      <c r="AF100" s="3">
        <f t="shared" si="20"/>
        <v>1.2519662332160406E-10</v>
      </c>
      <c r="AG100" s="3">
        <f t="shared" si="20"/>
        <v>1.6088823038618312E-10</v>
      </c>
      <c r="AH100" s="3">
        <f t="shared" si="20"/>
        <v>2.0358017847780162E-10</v>
      </c>
      <c r="AI100" s="3">
        <f t="shared" si="20"/>
        <v>2.540758152600788E-10</v>
      </c>
      <c r="AJ100" s="25">
        <f t="shared" si="37"/>
        <v>1.0690796382202488E-9</v>
      </c>
      <c r="AK100" s="3"/>
      <c r="AL100" s="12"/>
    </row>
    <row r="101" spans="1:38" x14ac:dyDescent="0.25">
      <c r="A101" s="15">
        <v>0.84</v>
      </c>
      <c r="B101" s="28">
        <f t="shared" si="38"/>
        <v>1857.8576728694138</v>
      </c>
      <c r="C101" s="3">
        <f t="shared" si="21"/>
        <v>1907.7321899223045</v>
      </c>
      <c r="D101" s="3">
        <f t="shared" si="22"/>
        <v>1950.9436205898112</v>
      </c>
      <c r="E101" s="3">
        <f t="shared" si="23"/>
        <v>1989.1654138519493</v>
      </c>
      <c r="F101" s="3">
        <f t="shared" si="24"/>
        <v>2023.5005055138495</v>
      </c>
      <c r="G101" s="3">
        <f t="shared" si="25"/>
        <v>2054.7161831661242</v>
      </c>
      <c r="H101" s="3">
        <f t="shared" si="26"/>
        <v>2083.3688349114609</v>
      </c>
      <c r="I101" s="3">
        <f t="shared" si="27"/>
        <v>2109.8754016642201</v>
      </c>
      <c r="J101" s="3">
        <f t="shared" si="28"/>
        <v>2134.5567874137128</v>
      </c>
      <c r="K101" s="3">
        <f t="shared" si="29"/>
        <v>2157.6655134617299</v>
      </c>
      <c r="L101" s="3">
        <f t="shared" si="30"/>
        <v>2179.4040365243704</v>
      </c>
      <c r="M101" s="3">
        <f t="shared" si="31"/>
        <v>2199.9372861126744</v>
      </c>
      <c r="N101" s="3">
        <f t="shared" si="32"/>
        <v>2219.4014876537153</v>
      </c>
      <c r="O101" s="3">
        <f t="shared" si="33"/>
        <v>2237.9105224474224</v>
      </c>
      <c r="P101" s="3">
        <f t="shared" si="34"/>
        <v>2255.5606088738168</v>
      </c>
      <c r="Q101" s="3">
        <f t="shared" si="35"/>
        <v>2272.4338118130563</v>
      </c>
      <c r="R101" s="3"/>
      <c r="S101" s="15">
        <v>0.84</v>
      </c>
      <c r="T101" s="3">
        <f t="shared" si="36"/>
        <v>2.6601391407089437E-13</v>
      </c>
      <c r="U101" s="3">
        <f t="shared" si="36"/>
        <v>6.9099705149914652E-13</v>
      </c>
      <c r="V101" s="3">
        <f t="shared" si="36"/>
        <v>1.5188836793964033E-12</v>
      </c>
      <c r="W101" s="3">
        <f t="shared" si="36"/>
        <v>2.9627187345881382E-12</v>
      </c>
      <c r="X101" s="3">
        <f t="shared" si="36"/>
        <v>5.2844940710046875E-12</v>
      </c>
      <c r="Y101" s="3">
        <f t="shared" si="36"/>
        <v>8.7941724147430493E-12</v>
      </c>
      <c r="Z101" s="3">
        <f t="shared" si="36"/>
        <v>1.3848120107589797E-11</v>
      </c>
      <c r="AA101" s="3">
        <f t="shared" si="36"/>
        <v>2.0847187141711199E-11</v>
      </c>
      <c r="AB101" s="3">
        <f t="shared" si="36"/>
        <v>3.0234592836500098E-11</v>
      </c>
      <c r="AC101" s="3">
        <f t="shared" si="36"/>
        <v>4.2493722467401174E-11</v>
      </c>
      <c r="AD101" s="3">
        <f t="shared" si="36"/>
        <v>5.8145904732742166E-11</v>
      </c>
      <c r="AE101" s="3">
        <f t="shared" si="36"/>
        <v>7.7748216066613754E-11</v>
      </c>
      <c r="AF101" s="3">
        <f t="shared" si="36"/>
        <v>1.0189134158090386E-10</v>
      </c>
      <c r="AG101" s="3">
        <f t="shared" si="36"/>
        <v>1.3119751132738034E-10</v>
      </c>
      <c r="AH101" s="3">
        <f t="shared" si="36"/>
        <v>1.6631852295960948E-10</v>
      </c>
      <c r="AI101" s="3">
        <f t="shared" si="36"/>
        <v>2.0793385664791615E-10</v>
      </c>
      <c r="AJ101" s="25">
        <f t="shared" si="37"/>
        <v>8.7017625573367038E-10</v>
      </c>
      <c r="AK101" s="3"/>
      <c r="AL101" s="12"/>
    </row>
    <row r="102" spans="1:38" x14ac:dyDescent="0.25">
      <c r="A102" s="15">
        <v>0.83</v>
      </c>
      <c r="B102" s="28">
        <f t="shared" si="38"/>
        <v>1843.1639538659977</v>
      </c>
      <c r="C102" s="3">
        <f t="shared" si="21"/>
        <v>1892.6440154394897</v>
      </c>
      <c r="D102" s="3">
        <f t="shared" si="22"/>
        <v>1935.5136887004762</v>
      </c>
      <c r="E102" s="3">
        <f t="shared" si="23"/>
        <v>1973.4331873906444</v>
      </c>
      <c r="F102" s="3">
        <f t="shared" si="24"/>
        <v>2007.4967242417517</v>
      </c>
      <c r="G102" s="3">
        <f t="shared" si="25"/>
        <v>2038.4655183987934</v>
      </c>
      <c r="H102" s="3">
        <f t="shared" si="26"/>
        <v>2066.8915575141118</v>
      </c>
      <c r="I102" s="3">
        <f t="shared" si="27"/>
        <v>2093.1884849337307</v>
      </c>
      <c r="J102" s="3">
        <f t="shared" si="28"/>
        <v>2117.6746666306663</v>
      </c>
      <c r="K102" s="3">
        <f t="shared" si="29"/>
        <v>2140.6006267262474</v>
      </c>
      <c r="L102" s="3">
        <f t="shared" si="30"/>
        <v>2162.1672207148254</v>
      </c>
      <c r="M102" s="3">
        <f t="shared" si="31"/>
        <v>2182.5380736868101</v>
      </c>
      <c r="N102" s="3">
        <f t="shared" si="32"/>
        <v>2201.8483336680388</v>
      </c>
      <c r="O102" s="3">
        <f t="shared" si="33"/>
        <v>2220.2109812759832</v>
      </c>
      <c r="P102" s="3">
        <f t="shared" si="34"/>
        <v>2237.7214739034966</v>
      </c>
      <c r="Q102" s="3">
        <f t="shared" si="35"/>
        <v>2254.4612273830144</v>
      </c>
      <c r="R102" s="3"/>
      <c r="S102" s="15">
        <v>0.83</v>
      </c>
      <c r="T102" s="3">
        <f t="shared" ref="T102:AI117" si="39">((4.17*10^13*$H35*$G35^0.5*EXP(-67837/B102))/($K$12*6)*$K$10*10^-6)</f>
        <v>2.0500269224712473E-13</v>
      </c>
      <c r="U102" s="3">
        <f t="shared" si="39"/>
        <v>5.3658234085707845E-13</v>
      </c>
      <c r="V102" s="3">
        <f t="shared" si="39"/>
        <v>1.1868928382191786E-12</v>
      </c>
      <c r="W102" s="3">
        <f t="shared" si="39"/>
        <v>2.3275049997865886E-12</v>
      </c>
      <c r="X102" s="3">
        <f t="shared" si="39"/>
        <v>4.1706820527938879E-12</v>
      </c>
      <c r="Y102" s="3">
        <f t="shared" si="39"/>
        <v>6.9688639358145421E-12</v>
      </c>
      <c r="Z102" s="3">
        <f t="shared" si="39"/>
        <v>1.1013614668535685E-11</v>
      </c>
      <c r="AA102" s="3">
        <f t="shared" si="39"/>
        <v>1.6634233806452645E-11</v>
      </c>
      <c r="AB102" s="3">
        <f t="shared" si="39"/>
        <v>2.4196168198456897E-11</v>
      </c>
      <c r="AC102" s="3">
        <f t="shared" si="39"/>
        <v>3.409931658977134E-11</v>
      </c>
      <c r="AD102" s="3">
        <f t="shared" si="39"/>
        <v>4.6776289952773864E-11</v>
      </c>
      <c r="AE102" s="3">
        <f t="shared" si="39"/>
        <v>6.2690670113777987E-11</v>
      </c>
      <c r="AF102" s="3">
        <f t="shared" si="39"/>
        <v>8.233529521842627E-11</v>
      </c>
      <c r="AG102" s="3">
        <f t="shared" si="39"/>
        <v>1.0623059083018759E-10</v>
      </c>
      <c r="AH102" s="3">
        <f t="shared" si="39"/>
        <v>1.3492295864757202E-10</v>
      </c>
      <c r="AI102" s="3">
        <f t="shared" si="39"/>
        <v>1.6898323005682184E-10</v>
      </c>
      <c r="AJ102" s="25">
        <f t="shared" si="37"/>
        <v>7.032778969424945E-10</v>
      </c>
      <c r="AK102" s="3"/>
      <c r="AL102" s="12"/>
    </row>
    <row r="103" spans="1:38" x14ac:dyDescent="0.25">
      <c r="A103" s="15">
        <v>0.82</v>
      </c>
      <c r="B103" s="28">
        <f t="shared" si="38"/>
        <v>1828.3866350486164</v>
      </c>
      <c r="C103" s="3">
        <f t="shared" si="21"/>
        <v>1877.4699968909522</v>
      </c>
      <c r="D103" s="3">
        <f t="shared" si="22"/>
        <v>1919.995968318985</v>
      </c>
      <c r="E103" s="3">
        <f t="shared" si="23"/>
        <v>1957.6114525342819</v>
      </c>
      <c r="F103" s="3">
        <f t="shared" si="24"/>
        <v>1991.4018895653537</v>
      </c>
      <c r="G103" s="3">
        <f t="shared" si="25"/>
        <v>2022.1223955852013</v>
      </c>
      <c r="H103" s="3">
        <f t="shared" si="26"/>
        <v>2050.3205327594897</v>
      </c>
      <c r="I103" s="3">
        <f t="shared" si="27"/>
        <v>2076.4066281044134</v>
      </c>
      <c r="J103" s="3">
        <f t="shared" si="28"/>
        <v>2100.6964951366676</v>
      </c>
      <c r="K103" s="3">
        <f t="shared" si="29"/>
        <v>2123.4386494341661</v>
      </c>
      <c r="L103" s="3">
        <f t="shared" si="30"/>
        <v>2144.832336159393</v>
      </c>
      <c r="M103" s="3">
        <f t="shared" si="31"/>
        <v>2165.0398685606178</v>
      </c>
      <c r="N103" s="3">
        <f t="shared" si="32"/>
        <v>2184.1953111325811</v>
      </c>
      <c r="O103" s="3">
        <f t="shared" si="33"/>
        <v>2202.4107386858664</v>
      </c>
      <c r="P103" s="3">
        <f t="shared" si="34"/>
        <v>2219.7808432965312</v>
      </c>
      <c r="Q103" s="3">
        <f t="shared" si="35"/>
        <v>2236.3863880565432</v>
      </c>
      <c r="R103" s="3"/>
      <c r="S103" s="15">
        <v>0.82</v>
      </c>
      <c r="T103" s="3">
        <f t="shared" si="39"/>
        <v>1.5670887896078826E-13</v>
      </c>
      <c r="U103" s="3">
        <f t="shared" si="39"/>
        <v>4.133783843546923E-13</v>
      </c>
      <c r="V103" s="3">
        <f t="shared" si="39"/>
        <v>9.2025762777808488E-13</v>
      </c>
      <c r="W103" s="3">
        <f t="shared" si="39"/>
        <v>1.8144809085682162E-12</v>
      </c>
      <c r="X103" s="3">
        <f t="shared" si="39"/>
        <v>3.2667523226453732E-12</v>
      </c>
      <c r="Y103" s="3">
        <f t="shared" si="39"/>
        <v>5.481167430281038E-12</v>
      </c>
      <c r="Z103" s="3">
        <f t="shared" si="39"/>
        <v>8.6945565315655931E-12</v>
      </c>
      <c r="AA103" s="3">
        <f t="shared" si="39"/>
        <v>1.3175516701044429E-11</v>
      </c>
      <c r="AB103" s="3">
        <f t="shared" si="39"/>
        <v>1.922324809627467E-11</v>
      </c>
      <c r="AC103" s="3">
        <f t="shared" si="39"/>
        <v>2.7166274588366693E-11</v>
      </c>
      <c r="AD103" s="3">
        <f t="shared" si="39"/>
        <v>3.7361104271926726E-11</v>
      </c>
      <c r="AE103" s="3">
        <f t="shared" si="39"/>
        <v>5.0190868374077543E-11</v>
      </c>
      <c r="AF103" s="3">
        <f t="shared" si="39"/>
        <v>6.606396513899493E-11</v>
      </c>
      <c r="AG103" s="3">
        <f t="shared" si="39"/>
        <v>8.5412726834651529E-11</v>
      </c>
      <c r="AH103" s="3">
        <f t="shared" si="39"/>
        <v>1.0869212204527066E-10</v>
      </c>
      <c r="AI103" s="3">
        <f t="shared" si="39"/>
        <v>1.3637850114916176E-10</v>
      </c>
      <c r="AJ103" s="25">
        <f t="shared" si="37"/>
        <v>5.6441162928392271E-10</v>
      </c>
      <c r="AK103" s="3"/>
      <c r="AL103" s="12"/>
    </row>
    <row r="104" spans="1:38" x14ac:dyDescent="0.25">
      <c r="A104" s="15">
        <v>0.81</v>
      </c>
      <c r="B104" s="28">
        <f t="shared" si="38"/>
        <v>1813.5253867414153</v>
      </c>
      <c r="C104" s="3">
        <f t="shared" si="21"/>
        <v>1862.2097957506305</v>
      </c>
      <c r="D104" s="3">
        <f t="shared" si="22"/>
        <v>1904.3901132514345</v>
      </c>
      <c r="E104" s="3">
        <f t="shared" si="23"/>
        <v>1941.6998563065174</v>
      </c>
      <c r="F104" s="3">
        <f t="shared" si="24"/>
        <v>1975.215642415568</v>
      </c>
      <c r="G104" s="3">
        <f t="shared" si="25"/>
        <v>2005.6864501170555</v>
      </c>
      <c r="H104" s="3">
        <f t="shared" si="26"/>
        <v>2033.6553909549048</v>
      </c>
      <c r="I104" s="3">
        <f t="shared" si="27"/>
        <v>2059.529456780002</v>
      </c>
      <c r="J104" s="3">
        <f t="shared" si="28"/>
        <v>2083.6218941557513</v>
      </c>
      <c r="K104" s="3">
        <f t="shared" si="29"/>
        <v>2106.1791987089068</v>
      </c>
      <c r="L104" s="3">
        <f t="shared" si="30"/>
        <v>2127.3989961239963</v>
      </c>
      <c r="M104" s="3">
        <f t="shared" si="31"/>
        <v>2147.4422803564071</v>
      </c>
      <c r="N104" s="3">
        <f t="shared" si="32"/>
        <v>2166.442026215741</v>
      </c>
      <c r="O104" s="3">
        <f t="shared" si="33"/>
        <v>2184.5093975610525</v>
      </c>
      <c r="P104" s="3">
        <f t="shared" si="34"/>
        <v>2201.7383168049091</v>
      </c>
      <c r="Q104" s="3">
        <f t="shared" si="35"/>
        <v>2218.2088905914802</v>
      </c>
      <c r="R104" s="3"/>
      <c r="S104" s="15">
        <v>0.81</v>
      </c>
      <c r="T104" s="3">
        <f t="shared" si="39"/>
        <v>1.1882269796507807E-13</v>
      </c>
      <c r="U104" s="3">
        <f t="shared" si="39"/>
        <v>3.1594072407146041E-13</v>
      </c>
      <c r="V104" s="3">
        <f t="shared" si="39"/>
        <v>7.0797093051647365E-13</v>
      </c>
      <c r="W104" s="3">
        <f t="shared" si="39"/>
        <v>1.4037007917365653E-12</v>
      </c>
      <c r="X104" s="3">
        <f t="shared" si="39"/>
        <v>2.5393991704013267E-12</v>
      </c>
      <c r="Y104" s="3">
        <f t="shared" si="39"/>
        <v>4.2788754219161808E-12</v>
      </c>
      <c r="Z104" s="3">
        <f t="shared" si="39"/>
        <v>6.813119587532799E-12</v>
      </c>
      <c r="AA104" s="3">
        <f t="shared" si="39"/>
        <v>1.0359660816208893E-11</v>
      </c>
      <c r="AB104" s="3">
        <f t="shared" si="39"/>
        <v>1.5161740615284762E-11</v>
      </c>
      <c r="AC104" s="3">
        <f t="shared" si="39"/>
        <v>2.1487369135826641E-11</v>
      </c>
      <c r="AD104" s="3">
        <f t="shared" si="39"/>
        <v>2.9628312757367745E-11</v>
      </c>
      <c r="AE104" s="3">
        <f t="shared" si="39"/>
        <v>3.9899047148163323E-11</v>
      </c>
      <c r="AF104" s="3">
        <f t="shared" si="39"/>
        <v>5.2635699954512121E-11</v>
      </c>
      <c r="AG104" s="3">
        <f t="shared" si="39"/>
        <v>6.8195000095006298E-11</v>
      </c>
      <c r="AH104" s="3">
        <f t="shared" si="39"/>
        <v>8.69532454649271E-11</v>
      </c>
      <c r="AI104" s="3">
        <f t="shared" si="39"/>
        <v>1.0930529711335028E-10</v>
      </c>
      <c r="AJ104" s="25">
        <f t="shared" si="37"/>
        <v>4.4980320242478709E-10</v>
      </c>
      <c r="AK104" s="3"/>
      <c r="AL104" s="12"/>
    </row>
    <row r="105" spans="1:38" x14ac:dyDescent="0.25">
      <c r="A105" s="15">
        <v>0.8</v>
      </c>
      <c r="B105" s="28">
        <f t="shared" si="38"/>
        <v>1798.5799451728485</v>
      </c>
      <c r="C105" s="3">
        <f t="shared" si="21"/>
        <v>1846.8631411659853</v>
      </c>
      <c r="D105" s="3">
        <f t="shared" si="22"/>
        <v>1888.6958465102914</v>
      </c>
      <c r="E105" s="3">
        <f t="shared" si="23"/>
        <v>1925.6981162932341</v>
      </c>
      <c r="F105" s="3">
        <f t="shared" si="24"/>
        <v>1958.9376955035118</v>
      </c>
      <c r="G105" s="3">
        <f t="shared" si="25"/>
        <v>1989.1573902735902</v>
      </c>
      <c r="H105" s="3">
        <f t="shared" si="26"/>
        <v>2016.8958363115983</v>
      </c>
      <c r="I105" s="3">
        <f t="shared" si="27"/>
        <v>2042.556671408435</v>
      </c>
      <c r="J105" s="3">
        <f t="shared" si="28"/>
        <v>2066.4505606316898</v>
      </c>
      <c r="K105" s="3">
        <f t="shared" si="29"/>
        <v>2088.8219682133399</v>
      </c>
      <c r="L105" s="3">
        <f t="shared" si="30"/>
        <v>2109.8668911851582</v>
      </c>
      <c r="M105" s="3">
        <f t="shared" si="31"/>
        <v>2129.7449967354687</v>
      </c>
      <c r="N105" s="3">
        <f t="shared" si="32"/>
        <v>2148.5881638153501</v>
      </c>
      <c r="O105" s="3">
        <f t="shared" si="33"/>
        <v>2166.5066401715376</v>
      </c>
      <c r="P105" s="3">
        <f t="shared" si="34"/>
        <v>2183.5935741927269</v>
      </c>
      <c r="Q105" s="3">
        <f t="shared" si="35"/>
        <v>2199.9284123563357</v>
      </c>
      <c r="R105" s="3"/>
      <c r="S105" s="15">
        <v>0.8</v>
      </c>
      <c r="T105" s="3">
        <f t="shared" si="39"/>
        <v>8.936226463976384E-14</v>
      </c>
      <c r="U105" s="3">
        <f t="shared" si="39"/>
        <v>2.3954631577621549E-13</v>
      </c>
      <c r="V105" s="3">
        <f t="shared" si="39"/>
        <v>5.4039468687116619E-13</v>
      </c>
      <c r="W105" s="3">
        <f t="shared" si="39"/>
        <v>1.077557086874166E-12</v>
      </c>
      <c r="X105" s="3">
        <f t="shared" si="39"/>
        <v>1.9590073727517714E-12</v>
      </c>
      <c r="Y105" s="3">
        <f t="shared" si="39"/>
        <v>3.3152606501797503E-12</v>
      </c>
      <c r="Z105" s="3">
        <f t="shared" si="39"/>
        <v>5.2992293906057428E-12</v>
      </c>
      <c r="AA105" s="3">
        <f t="shared" si="39"/>
        <v>8.0858295725285025E-12</v>
      </c>
      <c r="AB105" s="3">
        <f t="shared" si="39"/>
        <v>1.1871416522775404E-11</v>
      </c>
      <c r="AC105" s="3">
        <f t="shared" si="39"/>
        <v>1.6873107732962973E-11</v>
      </c>
      <c r="AD105" s="3">
        <f t="shared" si="39"/>
        <v>2.3328033919367475E-11</v>
      </c>
      <c r="AE105" s="3">
        <f t="shared" si="39"/>
        <v>3.149254810863952E-11</v>
      </c>
      <c r="AF105" s="3">
        <f t="shared" si="39"/>
        <v>4.1641414241796241E-11</v>
      </c>
      <c r="AG105" s="3">
        <f t="shared" si="39"/>
        <v>5.4066990768348201E-11</v>
      </c>
      <c r="AH105" s="3">
        <f t="shared" si="39"/>
        <v>6.9078420304393949E-11</v>
      </c>
      <c r="AI105" s="3">
        <f t="shared" si="39"/>
        <v>8.7000833199459101E-11</v>
      </c>
      <c r="AJ105" s="25">
        <f t="shared" si="37"/>
        <v>3.5595895213796995E-10</v>
      </c>
      <c r="AK105" s="3"/>
      <c r="AL105" s="12"/>
    </row>
    <row r="106" spans="1:38" x14ac:dyDescent="0.25">
      <c r="A106" s="15">
        <v>0.79</v>
      </c>
      <c r="B106" s="28">
        <f t="shared" si="38"/>
        <v>1783.5501153891685</v>
      </c>
      <c r="C106" s="3">
        <f t="shared" si="21"/>
        <v>1831.4298329497033</v>
      </c>
      <c r="D106" s="3">
        <f t="shared" si="22"/>
        <v>1872.9129633738585</v>
      </c>
      <c r="E106" s="3">
        <f t="shared" si="23"/>
        <v>1909.6060237619449</v>
      </c>
      <c r="F106" s="3">
        <f t="shared" si="24"/>
        <v>1942.5678364937557</v>
      </c>
      <c r="G106" s="3">
        <f t="shared" si="25"/>
        <v>1972.5350004437696</v>
      </c>
      <c r="H106" s="3">
        <f t="shared" si="26"/>
        <v>2000.0416502118721</v>
      </c>
      <c r="I106" s="3">
        <f t="shared" si="27"/>
        <v>2025.4880505905594</v>
      </c>
      <c r="J106" s="3">
        <f t="shared" si="28"/>
        <v>2049.1822705753912</v>
      </c>
      <c r="K106" s="3">
        <f t="shared" si="29"/>
        <v>2071.3667315334692</v>
      </c>
      <c r="L106" s="3">
        <f t="shared" si="30"/>
        <v>2092.2357926477562</v>
      </c>
      <c r="M106" s="3">
        <f t="shared" si="31"/>
        <v>2111.947786848029</v>
      </c>
      <c r="N106" s="3">
        <f t="shared" si="32"/>
        <v>2130.6334910391711</v>
      </c>
      <c r="O106" s="3">
        <f t="shared" si="33"/>
        <v>2148.4022316828373</v>
      </c>
      <c r="P106" s="3">
        <f t="shared" si="34"/>
        <v>2165.3463787733972</v>
      </c>
      <c r="Q106" s="3">
        <f t="shared" si="35"/>
        <v>2181.5447148939347</v>
      </c>
      <c r="R106" s="3"/>
      <c r="S106" s="15">
        <v>0.79</v>
      </c>
      <c r="T106" s="3">
        <f t="shared" si="39"/>
        <v>6.6653295691741657E-14</v>
      </c>
      <c r="U106" s="3">
        <f t="shared" si="39"/>
        <v>1.8016302345719079E-13</v>
      </c>
      <c r="V106" s="3">
        <f t="shared" si="39"/>
        <v>4.0922734674074319E-13</v>
      </c>
      <c r="W106" s="3">
        <f t="shared" si="39"/>
        <v>8.2076656840565596E-13</v>
      </c>
      <c r="X106" s="3">
        <f t="shared" si="39"/>
        <v>1.4996953109909129E-12</v>
      </c>
      <c r="Y106" s="3">
        <f t="shared" si="39"/>
        <v>2.5492359693778055E-12</v>
      </c>
      <c r="Z106" s="3">
        <f t="shared" si="39"/>
        <v>4.0909257727565305E-12</v>
      </c>
      <c r="AA106" s="3">
        <f t="shared" si="39"/>
        <v>6.2644060857358787E-12</v>
      </c>
      <c r="AB106" s="3">
        <f t="shared" si="39"/>
        <v>9.2270587655752262E-12</v>
      </c>
      <c r="AC106" s="3">
        <f t="shared" si="39"/>
        <v>1.3153536989814283E-11</v>
      </c>
      <c r="AD106" s="3">
        <f t="shared" si="39"/>
        <v>1.8235225306657217E-11</v>
      </c>
      <c r="AE106" s="3">
        <f t="shared" si="39"/>
        <v>2.4679654430540897E-11</v>
      </c>
      <c r="AF106" s="3">
        <f t="shared" si="39"/>
        <v>3.2709889546766944E-11</v>
      </c>
      <c r="AG106" s="3">
        <f t="shared" si="39"/>
        <v>4.2563905913180311E-11</v>
      </c>
      <c r="AH106" s="3">
        <f t="shared" si="39"/>
        <v>5.4493961863223292E-11</v>
      </c>
      <c r="AI106" s="3">
        <f t="shared" si="39"/>
        <v>6.8765976573717108E-11</v>
      </c>
      <c r="AJ106" s="25">
        <f t="shared" si="37"/>
        <v>2.7971028276263173E-10</v>
      </c>
      <c r="AK106" s="3"/>
      <c r="AL106" s="12"/>
    </row>
    <row r="107" spans="1:38" x14ac:dyDescent="0.25">
      <c r="A107" s="15">
        <v>0.78</v>
      </c>
      <c r="B107" s="28">
        <f t="shared" si="38"/>
        <v>1768.4357740299397</v>
      </c>
      <c r="C107" s="3">
        <f t="shared" si="21"/>
        <v>1815.9097444297163</v>
      </c>
      <c r="D107" s="3">
        <f t="shared" si="22"/>
        <v>1857.0413343008661</v>
      </c>
      <c r="E107" s="3">
        <f t="shared" si="23"/>
        <v>1893.4234466334788</v>
      </c>
      <c r="F107" s="3">
        <f t="shared" si="24"/>
        <v>1926.1059310273031</v>
      </c>
      <c r="G107" s="3">
        <f t="shared" si="25"/>
        <v>1955.8191441958932</v>
      </c>
      <c r="H107" s="3">
        <f t="shared" si="26"/>
        <v>1983.092694321515</v>
      </c>
      <c r="I107" s="3">
        <f t="shared" si="27"/>
        <v>2008.3234542321461</v>
      </c>
      <c r="J107" s="3">
        <f t="shared" si="28"/>
        <v>2031.8168822538</v>
      </c>
      <c r="K107" s="3">
        <f t="shared" si="29"/>
        <v>2053.813345401838</v>
      </c>
      <c r="L107" s="3">
        <f t="shared" si="30"/>
        <v>2074.5055558009121</v>
      </c>
      <c r="M107" s="3">
        <f t="shared" si="31"/>
        <v>2094.050504619815</v>
      </c>
      <c r="N107" s="3">
        <f t="shared" si="32"/>
        <v>2112.577860520521</v>
      </c>
      <c r="O107" s="3">
        <f t="shared" si="33"/>
        <v>2130.196023499283</v>
      </c>
      <c r="P107" s="3">
        <f t="shared" si="34"/>
        <v>2146.9965807792969</v>
      </c>
      <c r="Q107" s="3">
        <f t="shared" si="35"/>
        <v>2163.0576473162855</v>
      </c>
      <c r="R107" s="3"/>
      <c r="S107" s="15">
        <v>0.78</v>
      </c>
      <c r="T107" s="3">
        <f t="shared" si="39"/>
        <v>4.9300787543064102E-14</v>
      </c>
      <c r="U107" s="3">
        <f t="shared" si="39"/>
        <v>1.343967430333278E-13</v>
      </c>
      <c r="V107" s="3">
        <f t="shared" si="39"/>
        <v>3.0742056857246034E-13</v>
      </c>
      <c r="W107" s="3">
        <f t="shared" si="39"/>
        <v>6.2025635640984159E-13</v>
      </c>
      <c r="X107" s="3">
        <f t="shared" si="39"/>
        <v>1.1391790524085139E-12</v>
      </c>
      <c r="Y107" s="3">
        <f t="shared" si="39"/>
        <v>1.945217736200542E-12</v>
      </c>
      <c r="Z107" s="3">
        <f t="shared" si="39"/>
        <v>3.1342625938605353E-12</v>
      </c>
      <c r="AA107" s="3">
        <f t="shared" si="39"/>
        <v>4.8169853555200709E-12</v>
      </c>
      <c r="AB107" s="3">
        <f t="shared" si="39"/>
        <v>7.118625198291002E-12</v>
      </c>
      <c r="AC107" s="3">
        <f t="shared" si="39"/>
        <v>1.0178678813168545E-11</v>
      </c>
      <c r="AD107" s="3">
        <f t="shared" si="39"/>
        <v>1.4150523470421229E-11</v>
      </c>
      <c r="AE107" s="3">
        <f t="shared" si="39"/>
        <v>1.9200994609616748E-11</v>
      </c>
      <c r="AF107" s="3">
        <f t="shared" si="39"/>
        <v>2.5509934050415713E-11</v>
      </c>
      <c r="AG107" s="3">
        <f t="shared" si="39"/>
        <v>3.3269720867978051E-11</v>
      </c>
      <c r="AH107" s="3">
        <f t="shared" si="39"/>
        <v>4.2684793937859882E-11</v>
      </c>
      <c r="AI107" s="3">
        <f t="shared" si="39"/>
        <v>5.3971172864955515E-11</v>
      </c>
      <c r="AJ107" s="25">
        <f t="shared" si="37"/>
        <v>2.1823146300625504E-10</v>
      </c>
      <c r="AK107" s="3"/>
      <c r="AL107" s="12"/>
    </row>
    <row r="108" spans="1:38" x14ac:dyDescent="0.25">
      <c r="A108" s="15">
        <v>0.77</v>
      </c>
      <c r="B108" s="28">
        <f t="shared" si="38"/>
        <v>1753.2368719307178</v>
      </c>
      <c r="C108" s="3">
        <f t="shared" si="21"/>
        <v>1800.3028251217447</v>
      </c>
      <c r="D108" s="3">
        <f t="shared" si="22"/>
        <v>1841.080907663526</v>
      </c>
      <c r="E108" s="3">
        <f t="shared" si="23"/>
        <v>1877.1503322685846</v>
      </c>
      <c r="F108" s="3">
        <f t="shared" si="24"/>
        <v>1909.5519255562938</v>
      </c>
      <c r="G108" s="3">
        <f t="shared" si="25"/>
        <v>1939.0097671560461</v>
      </c>
      <c r="H108" s="3">
        <f t="shared" si="26"/>
        <v>1966.0489135083756</v>
      </c>
      <c r="I108" s="3">
        <f t="shared" si="27"/>
        <v>1991.062826499598</v>
      </c>
      <c r="J108" s="3">
        <f t="shared" si="28"/>
        <v>2014.3543391801804</v>
      </c>
      <c r="K108" s="3">
        <f t="shared" si="29"/>
        <v>2036.1617527201847</v>
      </c>
      <c r="L108" s="3">
        <f t="shared" si="30"/>
        <v>2056.6761229710928</v>
      </c>
      <c r="M108" s="3">
        <f t="shared" si="31"/>
        <v>2076.0530918339286</v>
      </c>
      <c r="N108" s="3">
        <f t="shared" si="32"/>
        <v>2094.4212135274151</v>
      </c>
      <c r="O108" s="3">
        <f t="shared" si="33"/>
        <v>2111.8879563990909</v>
      </c>
      <c r="P108" s="3">
        <f t="shared" si="34"/>
        <v>2128.5441205215689</v>
      </c>
      <c r="Q108" s="3">
        <f t="shared" si="35"/>
        <v>2144.4671494880167</v>
      </c>
      <c r="R108" s="3"/>
      <c r="S108" s="15">
        <v>0.77</v>
      </c>
      <c r="T108" s="3">
        <f t="shared" si="39"/>
        <v>3.615701249107051E-14</v>
      </c>
      <c r="U108" s="3">
        <f t="shared" si="39"/>
        <v>9.942671739655696E-14</v>
      </c>
      <c r="V108" s="3">
        <f t="shared" si="39"/>
        <v>2.2906695989006025E-13</v>
      </c>
      <c r="W108" s="3">
        <f t="shared" si="39"/>
        <v>4.6498978615025016E-13</v>
      </c>
      <c r="X108" s="3">
        <f t="shared" si="39"/>
        <v>8.5852508657680562E-13</v>
      </c>
      <c r="Y108" s="3">
        <f t="shared" si="39"/>
        <v>1.4727997508312036E-12</v>
      </c>
      <c r="Z108" s="3">
        <f t="shared" si="39"/>
        <v>2.3829054129082974E-12</v>
      </c>
      <c r="AA108" s="3">
        <f t="shared" si="39"/>
        <v>3.6759089161764305E-12</v>
      </c>
      <c r="AB108" s="3">
        <f t="shared" si="39"/>
        <v>5.4507466283261103E-12</v>
      </c>
      <c r="AC108" s="3">
        <f t="shared" si="39"/>
        <v>7.818033745227479E-12</v>
      </c>
      <c r="AD108" s="3">
        <f t="shared" si="39"/>
        <v>1.0899812160710844E-11</v>
      </c>
      <c r="AE108" s="3">
        <f t="shared" si="39"/>
        <v>1.4829254780452231E-11</v>
      </c>
      <c r="AF108" s="3">
        <f t="shared" si="39"/>
        <v>1.9750339860289116E-11</v>
      </c>
      <c r="AG108" s="3">
        <f t="shared" si="39"/>
        <v>2.5817505698020608E-11</v>
      </c>
      <c r="AH108" s="3">
        <f t="shared" si="39"/>
        <v>3.3195293538039845E-11</v>
      </c>
      <c r="AI108" s="3">
        <f t="shared" si="39"/>
        <v>4.2057984663866758E-11</v>
      </c>
      <c r="AJ108" s="25">
        <f t="shared" si="37"/>
        <v>1.6903875071735368E-10</v>
      </c>
      <c r="AK108" s="3"/>
      <c r="AL108" s="12"/>
    </row>
    <row r="109" spans="1:38" x14ac:dyDescent="0.25">
      <c r="A109" s="15">
        <v>0.76</v>
      </c>
      <c r="B109" s="28">
        <f t="shared" si="38"/>
        <v>1737.953436515691</v>
      </c>
      <c r="C109" s="3">
        <f t="shared" si="21"/>
        <v>1784.6091031861931</v>
      </c>
      <c r="D109" s="3">
        <f t="shared" si="22"/>
        <v>1825.0317122600968</v>
      </c>
      <c r="E109" s="3">
        <f t="shared" si="23"/>
        <v>1860.7867100297208</v>
      </c>
      <c r="F109" s="3">
        <f t="shared" si="24"/>
        <v>1892.9058499500129</v>
      </c>
      <c r="G109" s="3">
        <f t="shared" si="25"/>
        <v>1922.1068996542924</v>
      </c>
      <c r="H109" s="3">
        <f t="shared" si="26"/>
        <v>1948.9103385254673</v>
      </c>
      <c r="I109" s="3">
        <f t="shared" si="27"/>
        <v>1973.7061985371968</v>
      </c>
      <c r="J109" s="3">
        <f t="shared" si="28"/>
        <v>1996.7946728631405</v>
      </c>
      <c r="K109" s="3">
        <f t="shared" si="29"/>
        <v>2018.4119853382213</v>
      </c>
      <c r="L109" s="3">
        <f t="shared" si="30"/>
        <v>2038.7475263289027</v>
      </c>
      <c r="M109" s="3">
        <f t="shared" si="31"/>
        <v>2057.9555809640628</v>
      </c>
      <c r="N109" s="3">
        <f t="shared" si="32"/>
        <v>2076.1635828208696</v>
      </c>
      <c r="O109" s="3">
        <f t="shared" si="33"/>
        <v>2093.4780634164849</v>
      </c>
      <c r="P109" s="3">
        <f t="shared" si="34"/>
        <v>2109.9890312949738</v>
      </c>
      <c r="Q109" s="3">
        <f t="shared" si="35"/>
        <v>2125.7732549529569</v>
      </c>
      <c r="R109" s="3"/>
      <c r="S109" s="15">
        <v>0.76</v>
      </c>
      <c r="T109" s="3">
        <f t="shared" si="39"/>
        <v>2.6288752755455607E-14</v>
      </c>
      <c r="U109" s="3">
        <f t="shared" si="39"/>
        <v>7.2936313561536957E-14</v>
      </c>
      <c r="V109" s="3">
        <f t="shared" si="39"/>
        <v>1.6927413400224064E-13</v>
      </c>
      <c r="W109" s="3">
        <f t="shared" si="39"/>
        <v>3.4576061904082571E-13</v>
      </c>
      <c r="X109" s="3">
        <f t="shared" si="39"/>
        <v>6.4184034206025703E-13</v>
      </c>
      <c r="Y109" s="3">
        <f t="shared" si="39"/>
        <v>1.1063153480139927E-12</v>
      </c>
      <c r="Z109" s="3">
        <f t="shared" si="39"/>
        <v>1.7975444787620717E-12</v>
      </c>
      <c r="AA109" s="3">
        <f t="shared" si="39"/>
        <v>2.783512076271962E-12</v>
      </c>
      <c r="AB109" s="3">
        <f t="shared" si="39"/>
        <v>4.1417981231887044E-12</v>
      </c>
      <c r="AC109" s="3">
        <f t="shared" si="39"/>
        <v>5.9594745178798943E-12</v>
      </c>
      <c r="AD109" s="3">
        <f t="shared" si="39"/>
        <v>8.3329464826482258E-12</v>
      </c>
      <c r="AE109" s="3">
        <f t="shared" si="39"/>
        <v>1.1367753730917203E-11</v>
      </c>
      <c r="AF109" s="3">
        <f t="shared" si="39"/>
        <v>1.5178342669758919E-11</v>
      </c>
      <c r="AG109" s="3">
        <f t="shared" si="39"/>
        <v>1.9887818344882697E-11</v>
      </c>
      <c r="AH109" s="3">
        <f t="shared" si="39"/>
        <v>2.5627682858456217E-11</v>
      </c>
      <c r="AI109" s="3">
        <f t="shared" si="39"/>
        <v>3.2537565463505423E-11</v>
      </c>
      <c r="AJ109" s="25">
        <f t="shared" si="37"/>
        <v>1.2997685425570563E-10</v>
      </c>
      <c r="AK109" s="3"/>
      <c r="AL109" s="12"/>
    </row>
    <row r="110" spans="1:38" x14ac:dyDescent="0.25">
      <c r="A110" s="15">
        <v>0.75</v>
      </c>
      <c r="B110" s="28">
        <f t="shared" si="38"/>
        <v>1722.5855739397446</v>
      </c>
      <c r="C110" s="3">
        <f t="shared" si="21"/>
        <v>1768.8286876276904</v>
      </c>
      <c r="D110" s="3">
        <f t="shared" si="22"/>
        <v>1808.8938595642351</v>
      </c>
      <c r="E110" s="3">
        <f t="shared" si="23"/>
        <v>1844.3326935744747</v>
      </c>
      <c r="F110" s="3">
        <f t="shared" si="24"/>
        <v>1876.1678198278976</v>
      </c>
      <c r="G110" s="3">
        <f t="shared" si="25"/>
        <v>1905.1106590936809</v>
      </c>
      <c r="H110" s="3">
        <f t="shared" si="26"/>
        <v>1931.677088412998</v>
      </c>
      <c r="I110" s="3">
        <f t="shared" si="27"/>
        <v>1956.2536908996947</v>
      </c>
      <c r="J110" s="3">
        <f t="shared" si="28"/>
        <v>1979.138005267682</v>
      </c>
      <c r="K110" s="3">
        <f t="shared" si="29"/>
        <v>2000.56416654136</v>
      </c>
      <c r="L110" s="3">
        <f t="shared" si="30"/>
        <v>2020.7198904018549</v>
      </c>
      <c r="M110" s="3">
        <f t="shared" si="31"/>
        <v>2039.7580977109692</v>
      </c>
      <c r="N110" s="3">
        <f t="shared" si="32"/>
        <v>2057.8050952137801</v>
      </c>
      <c r="O110" s="3">
        <f t="shared" si="33"/>
        <v>2074.9664724219433</v>
      </c>
      <c r="P110" s="3">
        <f t="shared" si="34"/>
        <v>2091.3314419784856</v>
      </c>
      <c r="Q110" s="3">
        <f t="shared" si="35"/>
        <v>2106.9760935541867</v>
      </c>
      <c r="R110" s="3"/>
      <c r="S110" s="15">
        <v>0.75</v>
      </c>
      <c r="T110" s="3">
        <f t="shared" si="39"/>
        <v>1.8945665331746753E-14</v>
      </c>
      <c r="U110" s="3">
        <f t="shared" si="39"/>
        <v>5.3044140430292946E-14</v>
      </c>
      <c r="V110" s="3">
        <f t="shared" si="39"/>
        <v>1.2403558136996658E-13</v>
      </c>
      <c r="W110" s="3">
        <f t="shared" si="39"/>
        <v>2.5497552495410736E-13</v>
      </c>
      <c r="X110" s="3">
        <f t="shared" si="39"/>
        <v>4.759339915957792E-13</v>
      </c>
      <c r="Y110" s="3">
        <f t="shared" si="39"/>
        <v>8.2434333494436098E-13</v>
      </c>
      <c r="Z110" s="3">
        <f t="shared" si="39"/>
        <v>1.3452081034785425E-12</v>
      </c>
      <c r="AA110" s="3">
        <f t="shared" si="39"/>
        <v>2.0912080008493307E-12</v>
      </c>
      <c r="AB110" s="3">
        <f t="shared" si="39"/>
        <v>3.1227185567152839E-12</v>
      </c>
      <c r="AC110" s="3">
        <f t="shared" si="39"/>
        <v>4.5077688083829339E-12</v>
      </c>
      <c r="AD110" s="3">
        <f t="shared" si="39"/>
        <v>6.3219510786081093E-12</v>
      </c>
      <c r="AE110" s="3">
        <f t="shared" si="39"/>
        <v>8.648294636381216E-12</v>
      </c>
      <c r="AF110" s="3">
        <f t="shared" si="39"/>
        <v>1.1577112459178048E-11</v>
      </c>
      <c r="AG110" s="3">
        <f t="shared" si="39"/>
        <v>1.520582831656268E-11</v>
      </c>
      <c r="AH110" s="3">
        <f t="shared" si="39"/>
        <v>1.9638789837163191E-11</v>
      </c>
      <c r="AI110" s="3">
        <f t="shared" si="39"/>
        <v>2.4987072003271857E-11</v>
      </c>
      <c r="AJ110" s="25">
        <f t="shared" si="37"/>
        <v>9.9197230039217455E-11</v>
      </c>
      <c r="AK110" s="3"/>
      <c r="AL110" s="12"/>
    </row>
    <row r="111" spans="1:38" x14ac:dyDescent="0.25">
      <c r="A111" s="15">
        <v>0.74</v>
      </c>
      <c r="B111" s="28">
        <f t="shared" si="38"/>
        <v>1707.133455312865</v>
      </c>
      <c r="C111" s="3">
        <f t="shared" si="21"/>
        <v>1752.9617541496975</v>
      </c>
      <c r="D111" s="3">
        <f t="shared" si="22"/>
        <v>1792.6675292592072</v>
      </c>
      <c r="E111" s="3">
        <f t="shared" si="23"/>
        <v>1827.7884661063631</v>
      </c>
      <c r="F111" s="3">
        <f t="shared" si="24"/>
        <v>1859.3380215557506</v>
      </c>
      <c r="G111" s="3">
        <f t="shared" si="25"/>
        <v>1888.021234715</v>
      </c>
      <c r="H111" s="3">
        <f t="shared" si="26"/>
        <v>1914.349355050691</v>
      </c>
      <c r="I111" s="3">
        <f t="shared" si="27"/>
        <v>1938.7054979080883</v>
      </c>
      <c r="J111" s="3">
        <f t="shared" si="28"/>
        <v>1961.3845329879744</v>
      </c>
      <c r="K111" s="3">
        <f t="shared" si="29"/>
        <v>1982.6184950520872</v>
      </c>
      <c r="L111" s="3">
        <f t="shared" si="30"/>
        <v>2002.5934159145686</v>
      </c>
      <c r="M111" s="3">
        <f t="shared" si="31"/>
        <v>2021.4608446903931</v>
      </c>
      <c r="N111" s="3">
        <f t="shared" si="32"/>
        <v>2039.3459551145659</v>
      </c>
      <c r="O111" s="3">
        <f t="shared" si="33"/>
        <v>2056.3533895285736</v>
      </c>
      <c r="P111" s="3">
        <f t="shared" si="34"/>
        <v>2072.5715603107974</v>
      </c>
      <c r="Q111" s="3">
        <f t="shared" si="35"/>
        <v>2088.0758745844328</v>
      </c>
      <c r="R111" s="3"/>
      <c r="S111" s="15">
        <v>0.74</v>
      </c>
      <c r="T111" s="3">
        <f t="shared" si="39"/>
        <v>1.3530929330496512E-14</v>
      </c>
      <c r="U111" s="3">
        <f t="shared" si="39"/>
        <v>3.8238632777237403E-14</v>
      </c>
      <c r="V111" s="3">
        <f t="shared" si="39"/>
        <v>9.0105314071680665E-14</v>
      </c>
      <c r="W111" s="3">
        <f t="shared" si="39"/>
        <v>1.8643837104402445E-13</v>
      </c>
      <c r="X111" s="3">
        <f t="shared" si="39"/>
        <v>3.4997491907611619E-13</v>
      </c>
      <c r="Y111" s="3">
        <f t="shared" si="39"/>
        <v>6.0919687617379936E-13</v>
      </c>
      <c r="Z111" s="3">
        <f t="shared" si="39"/>
        <v>9.9853685031089057E-13</v>
      </c>
      <c r="AA111" s="3">
        <f t="shared" si="39"/>
        <v>1.5584977925269531E-12</v>
      </c>
      <c r="AB111" s="3">
        <f t="shared" si="39"/>
        <v>2.335705009596041E-12</v>
      </c>
      <c r="AC111" s="3">
        <f t="shared" si="39"/>
        <v>3.3829053898426885E-12</v>
      </c>
      <c r="AD111" s="3">
        <f t="shared" si="39"/>
        <v>4.7589256413064223E-12</v>
      </c>
      <c r="AE111" s="3">
        <f t="shared" si="39"/>
        <v>6.5285988987951166E-12</v>
      </c>
      <c r="AF111" s="3">
        <f t="shared" si="39"/>
        <v>8.762667120553177E-12</v>
      </c>
      <c r="AG111" s="3">
        <f t="shared" si="39"/>
        <v>1.1537665165930155E-11</v>
      </c>
      <c r="AH111" s="3">
        <f t="shared" si="39"/>
        <v>1.4935791237213071E-11</v>
      </c>
      <c r="AI111" s="3">
        <f t="shared" si="39"/>
        <v>1.9044767412617466E-11</v>
      </c>
      <c r="AJ111" s="25">
        <f t="shared" si="37"/>
        <v>7.5131545561165334E-11</v>
      </c>
      <c r="AK111" s="3"/>
      <c r="AL111" s="12"/>
    </row>
    <row r="112" spans="1:38" x14ac:dyDescent="0.25">
      <c r="A112" s="15">
        <v>0.73</v>
      </c>
      <c r="B112" s="28">
        <f t="shared" si="38"/>
        <v>1691.5973958141049</v>
      </c>
      <c r="C112" s="3">
        <f t="shared" si="21"/>
        <v>1737.0086263923083</v>
      </c>
      <c r="D112" s="3">
        <f t="shared" si="22"/>
        <v>1776.3530523157742</v>
      </c>
      <c r="E112" s="3">
        <f t="shared" si="23"/>
        <v>1811.1543650803419</v>
      </c>
      <c r="F112" s="3">
        <f t="shared" si="24"/>
        <v>1842.4167984133562</v>
      </c>
      <c r="G112" s="3">
        <f t="shared" si="25"/>
        <v>1870.8389750936644</v>
      </c>
      <c r="H112" s="3">
        <f t="shared" si="26"/>
        <v>1896.927491874781</v>
      </c>
      <c r="I112" s="3">
        <f t="shared" si="27"/>
        <v>1921.0619774953554</v>
      </c>
      <c r="J112" s="3">
        <f t="shared" si="28"/>
        <v>1943.5346181441093</v>
      </c>
      <c r="K112" s="3">
        <f t="shared" si="29"/>
        <v>1964.5753369108129</v>
      </c>
      <c r="L112" s="3">
        <f t="shared" si="30"/>
        <v>1984.3684725953185</v>
      </c>
      <c r="M112" s="3">
        <f t="shared" si="31"/>
        <v>2003.0641951140033</v>
      </c>
      <c r="N112" s="3">
        <f t="shared" si="32"/>
        <v>2020.7865390369238</v>
      </c>
      <c r="O112" s="3">
        <f t="shared" si="33"/>
        <v>2037.639194390071</v>
      </c>
      <c r="P112" s="3">
        <f t="shared" si="34"/>
        <v>2053.7097689398797</v>
      </c>
      <c r="Q112" s="3">
        <f t="shared" si="35"/>
        <v>2069.0729835541456</v>
      </c>
      <c r="R112" s="3"/>
      <c r="S112" s="15">
        <v>0.73</v>
      </c>
      <c r="T112" s="3">
        <f t="shared" si="39"/>
        <v>9.5748435683209294E-15</v>
      </c>
      <c r="U112" s="3">
        <f t="shared" si="39"/>
        <v>2.7318076716087284E-14</v>
      </c>
      <c r="V112" s="3">
        <f t="shared" si="39"/>
        <v>6.4880918571146462E-14</v>
      </c>
      <c r="W112" s="3">
        <f t="shared" si="39"/>
        <v>1.3514566929820184E-13</v>
      </c>
      <c r="X112" s="3">
        <f t="shared" si="39"/>
        <v>2.5516180386255024E-13</v>
      </c>
      <c r="Y112" s="3">
        <f t="shared" si="39"/>
        <v>4.4642370761404673E-13</v>
      </c>
      <c r="Z112" s="3">
        <f t="shared" si="39"/>
        <v>7.3506319684927503E-13</v>
      </c>
      <c r="AA112" s="3">
        <f t="shared" si="39"/>
        <v>1.1519734676625505E-12</v>
      </c>
      <c r="AB112" s="3">
        <f t="shared" si="39"/>
        <v>1.7328782827747176E-12</v>
      </c>
      <c r="AC112" s="3">
        <f t="shared" si="39"/>
        <v>2.5183576459051018E-12</v>
      </c>
      <c r="AD112" s="3">
        <f t="shared" si="39"/>
        <v>3.5538390504584984E-12</v>
      </c>
      <c r="AE112" s="3">
        <f t="shared" si="39"/>
        <v>4.8895616166512186E-12</v>
      </c>
      <c r="AF112" s="3">
        <f t="shared" si="39"/>
        <v>6.5805189988730873E-12</v>
      </c>
      <c r="AG112" s="3">
        <f t="shared" si="39"/>
        <v>8.6863857950232845E-12</v>
      </c>
      <c r="AH112" s="3">
        <f t="shared" si="39"/>
        <v>1.1271431268056297E-11</v>
      </c>
      <c r="AI112" s="3">
        <f t="shared" si="39"/>
        <v>1.4404423451401578E-11</v>
      </c>
      <c r="AJ112" s="25">
        <f t="shared" si="37"/>
        <v>5.6462937793285963E-11</v>
      </c>
      <c r="AK112" s="3"/>
      <c r="AL112" s="12"/>
    </row>
    <row r="113" spans="1:38" x14ac:dyDescent="0.25">
      <c r="A113" s="15">
        <v>0.72</v>
      </c>
      <c r="B113" s="28">
        <f t="shared" si="38"/>
        <v>1675.9777003709128</v>
      </c>
      <c r="C113" s="3">
        <f t="shared" si="21"/>
        <v>1720.9696174687981</v>
      </c>
      <c r="D113" s="3">
        <f t="shared" si="22"/>
        <v>1759.9507489394407</v>
      </c>
      <c r="E113" s="3">
        <f t="shared" si="23"/>
        <v>1794.4307169752017</v>
      </c>
      <c r="F113" s="3">
        <f t="shared" si="24"/>
        <v>1825.4044825148726</v>
      </c>
      <c r="G113" s="3">
        <f t="shared" si="25"/>
        <v>1853.5642174672155</v>
      </c>
      <c r="H113" s="3">
        <f t="shared" si="26"/>
        <v>1879.4118408255272</v>
      </c>
      <c r="I113" s="3">
        <f t="shared" si="27"/>
        <v>1903.3234759522402</v>
      </c>
      <c r="J113" s="3">
        <f t="shared" si="28"/>
        <v>1925.5886110777494</v>
      </c>
      <c r="K113" s="3">
        <f t="shared" si="29"/>
        <v>1946.4350462520024</v>
      </c>
      <c r="L113" s="3">
        <f t="shared" si="30"/>
        <v>1966.0454181464816</v>
      </c>
      <c r="M113" s="3">
        <f t="shared" si="31"/>
        <v>1984.5685100542687</v>
      </c>
      <c r="N113" s="3">
        <f t="shared" si="32"/>
        <v>2002.1272112479539</v>
      </c>
      <c r="O113" s="3">
        <f t="shared" si="33"/>
        <v>2018.8242543113954</v>
      </c>
      <c r="P113" s="3">
        <f t="shared" si="34"/>
        <v>2034.746438067574</v>
      </c>
      <c r="Q113" s="3">
        <f t="shared" si="35"/>
        <v>2049.9677934345427</v>
      </c>
      <c r="R113" s="3"/>
      <c r="S113" s="15">
        <v>0.72</v>
      </c>
      <c r="T113" s="3">
        <f t="shared" si="39"/>
        <v>6.7115392735700298E-15</v>
      </c>
      <c r="U113" s="3">
        <f t="shared" si="39"/>
        <v>1.9336774091502835E-14</v>
      </c>
      <c r="V113" s="3">
        <f t="shared" si="39"/>
        <v>4.6296910965936326E-14</v>
      </c>
      <c r="W113" s="3">
        <f t="shared" si="39"/>
        <v>9.709731590041617E-14</v>
      </c>
      <c r="X113" s="3">
        <f t="shared" si="39"/>
        <v>1.8441367921203346E-13</v>
      </c>
      <c r="Y113" s="3">
        <f t="shared" si="39"/>
        <v>3.2433123870605483E-13</v>
      </c>
      <c r="Z113" s="3">
        <f t="shared" si="39"/>
        <v>5.3651844543970323E-13</v>
      </c>
      <c r="AA113" s="3">
        <f t="shared" si="39"/>
        <v>8.4434688280828231E-13</v>
      </c>
      <c r="AB113" s="3">
        <f t="shared" si="39"/>
        <v>1.2749675082533987E-12</v>
      </c>
      <c r="AC113" s="3">
        <f t="shared" si="39"/>
        <v>1.8593515942052467E-12</v>
      </c>
      <c r="AD113" s="3">
        <f t="shared" si="39"/>
        <v>2.6323032538046926E-12</v>
      </c>
      <c r="AE113" s="3">
        <f t="shared" si="39"/>
        <v>3.6324491793166698E-12</v>
      </c>
      <c r="AF113" s="3">
        <f t="shared" si="39"/>
        <v>4.9022101825634536E-12</v>
      </c>
      <c r="AG113" s="3">
        <f t="shared" si="39"/>
        <v>6.4877582778926539E-12</v>
      </c>
      <c r="AH113" s="3">
        <f t="shared" si="39"/>
        <v>8.4389623577185862E-12</v>
      </c>
      <c r="AI113" s="3">
        <f t="shared" si="39"/>
        <v>1.0809324949861883E-11</v>
      </c>
      <c r="AJ113" s="25">
        <f t="shared" si="37"/>
        <v>4.2096380090014085E-11</v>
      </c>
      <c r="AK113" s="3"/>
      <c r="AL113" s="12"/>
    </row>
    <row r="114" spans="1:38" x14ac:dyDescent="0.25">
      <c r="A114" s="15">
        <v>0.71</v>
      </c>
      <c r="B114" s="28">
        <f t="shared" si="38"/>
        <v>1660.2748209080614</v>
      </c>
      <c r="C114" s="3">
        <f t="shared" si="21"/>
        <v>1704.845191435948</v>
      </c>
      <c r="D114" s="3">
        <f t="shared" si="22"/>
        <v>1743.4610936981853</v>
      </c>
      <c r="E114" s="3">
        <f t="shared" si="23"/>
        <v>1777.6180056563946</v>
      </c>
      <c r="F114" s="3">
        <f t="shared" si="24"/>
        <v>1808.3015660777801</v>
      </c>
      <c r="G114" s="3">
        <f t="shared" si="25"/>
        <v>1836.1974616463624</v>
      </c>
      <c r="H114" s="3">
        <f t="shared" si="26"/>
        <v>1861.8029086834097</v>
      </c>
      <c r="I114" s="3">
        <f t="shared" si="27"/>
        <v>1885.4905065069586</v>
      </c>
      <c r="J114" s="3">
        <f t="shared" si="28"/>
        <v>1907.5470310208693</v>
      </c>
      <c r="K114" s="3">
        <f t="shared" si="29"/>
        <v>1928.198147928834</v>
      </c>
      <c r="L114" s="3">
        <f t="shared" si="30"/>
        <v>1947.6247827091424</v>
      </c>
      <c r="M114" s="3">
        <f t="shared" si="31"/>
        <v>1965.9743246469968</v>
      </c>
      <c r="N114" s="3">
        <f t="shared" si="32"/>
        <v>1983.3685116181452</v>
      </c>
      <c r="O114" s="3">
        <f t="shared" si="33"/>
        <v>1999.9091136653631</v>
      </c>
      <c r="P114" s="3">
        <f t="shared" si="34"/>
        <v>2015.682116360093</v>
      </c>
      <c r="Q114" s="3">
        <f t="shared" si="35"/>
        <v>2030.7608569962458</v>
      </c>
      <c r="R114" s="3"/>
      <c r="S114" s="15">
        <v>0.71</v>
      </c>
      <c r="T114" s="3">
        <f t="shared" si="39"/>
        <v>4.65899781759338E-15</v>
      </c>
      <c r="U114" s="3">
        <f t="shared" si="39"/>
        <v>1.3558165503217122E-14</v>
      </c>
      <c r="V114" s="3">
        <f t="shared" si="39"/>
        <v>3.2730684912737374E-14</v>
      </c>
      <c r="W114" s="3">
        <f t="shared" si="39"/>
        <v>6.9127765383939546E-14</v>
      </c>
      <c r="X114" s="3">
        <f t="shared" si="39"/>
        <v>1.3209101929824059E-13</v>
      </c>
      <c r="Y114" s="3">
        <f t="shared" si="39"/>
        <v>2.3355437135391221E-13</v>
      </c>
      <c r="Z114" s="3">
        <f t="shared" si="39"/>
        <v>3.8819626885990649E-13</v>
      </c>
      <c r="AA114" s="3">
        <f t="shared" si="39"/>
        <v>6.1355037619671644E-13</v>
      </c>
      <c r="AB114" s="3">
        <f t="shared" si="39"/>
        <v>9.3008194861628711E-13</v>
      </c>
      <c r="AC114" s="3">
        <f t="shared" si="39"/>
        <v>1.3612360102120728E-12</v>
      </c>
      <c r="AD114" s="3">
        <f t="shared" si="39"/>
        <v>1.9334624653156751E-12</v>
      </c>
      <c r="AE114" s="3">
        <f t="shared" si="39"/>
        <v>2.6762224031844174E-12</v>
      </c>
      <c r="AF114" s="3">
        <f t="shared" si="39"/>
        <v>3.6219791195469606E-12</v>
      </c>
      <c r="AG114" s="3">
        <f t="shared" si="39"/>
        <v>4.8061767647531925E-12</v>
      </c>
      <c r="AH114" s="3">
        <f t="shared" si="39"/>
        <v>6.2672090206679632E-12</v>
      </c>
      <c r="AI114" s="3">
        <f t="shared" si="39"/>
        <v>8.04637979024402E-12</v>
      </c>
      <c r="AJ114" s="25">
        <f t="shared" si="37"/>
        <v>3.1130215171866852E-11</v>
      </c>
      <c r="AK114" s="3"/>
      <c r="AL114" s="12"/>
    </row>
    <row r="115" spans="1:38" x14ac:dyDescent="0.25">
      <c r="A115" s="15">
        <v>0.7</v>
      </c>
      <c r="B115" s="28">
        <f t="shared" si="38"/>
        <v>1644.4892778755955</v>
      </c>
      <c r="C115" s="3">
        <f t="shared" si="21"/>
        <v>1688.6358827153658</v>
      </c>
      <c r="D115" s="3">
        <f t="shared" si="22"/>
        <v>1726.8846331186344</v>
      </c>
      <c r="E115" s="3">
        <f t="shared" si="23"/>
        <v>1760.7167883577843</v>
      </c>
      <c r="F115" s="3">
        <f t="shared" si="24"/>
        <v>1791.1086159543859</v>
      </c>
      <c r="G115" s="3">
        <f t="shared" si="25"/>
        <v>1818.7392832280004</v>
      </c>
      <c r="H115" s="3">
        <f t="shared" si="26"/>
        <v>1844.1012790719208</v>
      </c>
      <c r="I115" s="3">
        <f t="shared" si="27"/>
        <v>1867.5636602084064</v>
      </c>
      <c r="J115" s="3">
        <f t="shared" si="28"/>
        <v>1889.4104759364725</v>
      </c>
      <c r="K115" s="3">
        <f t="shared" si="29"/>
        <v>1909.8652463778678</v>
      </c>
      <c r="L115" s="3">
        <f t="shared" si="30"/>
        <v>1929.1071768095733</v>
      </c>
      <c r="M115" s="3">
        <f t="shared" si="31"/>
        <v>1947.2822551705301</v>
      </c>
      <c r="N115" s="3">
        <f t="shared" si="32"/>
        <v>1964.511061878429</v>
      </c>
      <c r="O115" s="3">
        <f t="shared" si="33"/>
        <v>1980.8943993679297</v>
      </c>
      <c r="P115" s="3">
        <f t="shared" si="34"/>
        <v>1996.5174356777857</v>
      </c>
      <c r="Q115" s="3">
        <f t="shared" si="35"/>
        <v>2011.4528108263794</v>
      </c>
      <c r="R115" s="3"/>
      <c r="S115" s="15">
        <v>0.7</v>
      </c>
      <c r="T115" s="3">
        <f t="shared" si="39"/>
        <v>3.2020571963769164E-15</v>
      </c>
      <c r="U115" s="3">
        <f t="shared" si="39"/>
        <v>9.4143554516119815E-15</v>
      </c>
      <c r="V115" s="3">
        <f t="shared" si="39"/>
        <v>2.2920222656608567E-14</v>
      </c>
      <c r="W115" s="3">
        <f t="shared" si="39"/>
        <v>4.8756558760431463E-14</v>
      </c>
      <c r="X115" s="3">
        <f t="shared" si="39"/>
        <v>9.3746113628095525E-14</v>
      </c>
      <c r="Y115" s="3">
        <f t="shared" si="39"/>
        <v>1.6666480117863399E-13</v>
      </c>
      <c r="Z115" s="3">
        <f t="shared" si="39"/>
        <v>2.7837190717795906E-13</v>
      </c>
      <c r="AA115" s="3">
        <f t="shared" si="39"/>
        <v>4.4190870437484031E-13</v>
      </c>
      <c r="AB115" s="3">
        <f t="shared" si="39"/>
        <v>6.7257050157613673E-13</v>
      </c>
      <c r="AC115" s="3">
        <f t="shared" si="39"/>
        <v>9.879565171404311E-13</v>
      </c>
      <c r="AD115" s="3">
        <f t="shared" si="39"/>
        <v>1.4080013288026761E-12</v>
      </c>
      <c r="AE115" s="3">
        <f t="shared" si="39"/>
        <v>1.9549910689322951E-12</v>
      </c>
      <c r="AF115" s="3">
        <f t="shared" si="39"/>
        <v>2.6535670255896629E-12</v>
      </c>
      <c r="AG115" s="3">
        <f t="shared" si="39"/>
        <v>3.5307188758302764E-12</v>
      </c>
      <c r="AH115" s="3">
        <f t="shared" si="39"/>
        <v>4.6157694122112319E-12</v>
      </c>
      <c r="AI115" s="3">
        <f t="shared" si="39"/>
        <v>5.9403523176173096E-12</v>
      </c>
      <c r="AJ115" s="25">
        <f t="shared" si="37"/>
        <v>2.2828911768124578E-11</v>
      </c>
      <c r="AK115" s="3"/>
      <c r="AL115" s="12"/>
    </row>
    <row r="116" spans="1:38" x14ac:dyDescent="0.25">
      <c r="A116" s="15">
        <v>0.69</v>
      </c>
      <c r="B116" s="28">
        <f t="shared" si="38"/>
        <v>1628.6216755898556</v>
      </c>
      <c r="C116" s="3">
        <f t="shared" si="21"/>
        <v>1672.3423118463772</v>
      </c>
      <c r="D116" s="3">
        <f t="shared" si="22"/>
        <v>1710.2220017957447</v>
      </c>
      <c r="E116" s="3">
        <f t="shared" si="23"/>
        <v>1743.7277121069621</v>
      </c>
      <c r="F116" s="3">
        <f t="shared" si="24"/>
        <v>1773.8262903406596</v>
      </c>
      <c r="G116" s="3">
        <f t="shared" si="25"/>
        <v>1801.1903505618077</v>
      </c>
      <c r="H116" s="3">
        <f t="shared" si="26"/>
        <v>1826.3076296607555</v>
      </c>
      <c r="I116" s="3">
        <f t="shared" si="27"/>
        <v>1849.5436233482264</v>
      </c>
      <c r="J116" s="3">
        <f t="shared" si="28"/>
        <v>1871.1796401444622</v>
      </c>
      <c r="K116" s="3">
        <f t="shared" si="29"/>
        <v>1891.4370434357143</v>
      </c>
      <c r="L116" s="3">
        <f t="shared" si="30"/>
        <v>1910.4933093553987</v>
      </c>
      <c r="M116" s="3">
        <f t="shared" si="31"/>
        <v>1928.4930172114691</v>
      </c>
      <c r="N116" s="3">
        <f t="shared" si="32"/>
        <v>1945.5555839466426</v>
      </c>
      <c r="O116" s="3">
        <f t="shared" si="33"/>
        <v>1961.7808393574753</v>
      </c>
      <c r="P116" s="3">
        <f t="shared" si="34"/>
        <v>1977.2531297001799</v>
      </c>
      <c r="Q116" s="3">
        <f t="shared" si="35"/>
        <v>1992.0443940929069</v>
      </c>
      <c r="R116" s="3"/>
      <c r="S116" s="15">
        <v>0.69</v>
      </c>
      <c r="T116" s="3">
        <f t="shared" si="39"/>
        <v>2.1782668740041861E-15</v>
      </c>
      <c r="U116" s="3">
        <f t="shared" si="39"/>
        <v>6.4719599743796906E-15</v>
      </c>
      <c r="V116" s="3">
        <f t="shared" si="39"/>
        <v>1.5893846696723003E-14</v>
      </c>
      <c r="W116" s="3">
        <f t="shared" si="39"/>
        <v>3.4059409570638604E-14</v>
      </c>
      <c r="X116" s="3">
        <f t="shared" si="39"/>
        <v>6.5905789455379627E-14</v>
      </c>
      <c r="Y116" s="3">
        <f t="shared" si="39"/>
        <v>1.1782809546229171E-13</v>
      </c>
      <c r="Z116" s="3">
        <f t="shared" si="39"/>
        <v>1.977884497632225E-13</v>
      </c>
      <c r="AA116" s="3">
        <f t="shared" si="39"/>
        <v>3.1540135896664801E-13</v>
      </c>
      <c r="AB116" s="3">
        <f t="shared" si="39"/>
        <v>4.8199883399752594E-13</v>
      </c>
      <c r="AC116" s="3">
        <f t="shared" si="39"/>
        <v>7.1067833734228891E-13</v>
      </c>
      <c r="AD116" s="3">
        <f t="shared" si="39"/>
        <v>1.0163362483947554E-12</v>
      </c>
      <c r="AE116" s="3">
        <f t="shared" si="39"/>
        <v>1.4156891615098225E-12</v>
      </c>
      <c r="AF116" s="3">
        <f t="shared" si="39"/>
        <v>1.9272849903516368E-12</v>
      </c>
      <c r="AG116" s="3">
        <f t="shared" si="39"/>
        <v>2.5715055532249842E-12</v>
      </c>
      <c r="AH116" s="3">
        <f t="shared" si="39"/>
        <v>3.3705620569244251E-12</v>
      </c>
      <c r="AI116" s="3">
        <f t="shared" si="39"/>
        <v>4.3484846776922265E-12</v>
      </c>
      <c r="AJ116" s="25">
        <f t="shared" si="37"/>
        <v>1.659806703620095E-11</v>
      </c>
      <c r="AK116" s="3"/>
      <c r="AL116" s="12"/>
    </row>
    <row r="117" spans="1:38" x14ac:dyDescent="0.25">
      <c r="A117" s="15">
        <v>0.68</v>
      </c>
      <c r="B117" s="28">
        <f t="shared" si="38"/>
        <v>1612.6727013686282</v>
      </c>
      <c r="C117" s="3">
        <f t="shared" si="21"/>
        <v>1655.9651845979381</v>
      </c>
      <c r="D117" s="3">
        <f t="shared" si="22"/>
        <v>1693.4739214846252</v>
      </c>
      <c r="E117" s="3">
        <f t="shared" si="23"/>
        <v>1726.651512799252</v>
      </c>
      <c r="F117" s="3">
        <f t="shared" si="24"/>
        <v>1756.4553378342541</v>
      </c>
      <c r="G117" s="3">
        <f t="shared" si="25"/>
        <v>1783.5514237937327</v>
      </c>
      <c r="H117" s="3">
        <f t="shared" si="26"/>
        <v>1808.4227311959626</v>
      </c>
      <c r="I117" s="3">
        <f t="shared" si="27"/>
        <v>1831.4311764786196</v>
      </c>
      <c r="J117" s="3">
        <f t="shared" si="28"/>
        <v>1852.855313327962</v>
      </c>
      <c r="K117" s="3">
        <f t="shared" si="29"/>
        <v>1872.9143373346212</v>
      </c>
      <c r="L117" s="3">
        <f t="shared" si="30"/>
        <v>1891.7839866210747</v>
      </c>
      <c r="M117" s="3">
        <f t="shared" si="31"/>
        <v>1909.6074246405781</v>
      </c>
      <c r="N117" s="3">
        <f t="shared" si="32"/>
        <v>1926.5028988943691</v>
      </c>
      <c r="O117" s="3">
        <f t="shared" si="33"/>
        <v>1942.569261553029</v>
      </c>
      <c r="P117" s="3">
        <f t="shared" si="34"/>
        <v>1957.8900328759912</v>
      </c>
      <c r="Q117" s="3">
        <f t="shared" si="35"/>
        <v>1972.5364474868234</v>
      </c>
      <c r="R117" s="3"/>
      <c r="S117" s="15">
        <v>0.68</v>
      </c>
      <c r="T117" s="3">
        <f t="shared" si="39"/>
        <v>1.4662587622350977E-15</v>
      </c>
      <c r="U117" s="3">
        <f t="shared" si="39"/>
        <v>4.4036467800296433E-15</v>
      </c>
      <c r="V117" s="3">
        <f t="shared" si="39"/>
        <v>1.0911001048406063E-14</v>
      </c>
      <c r="W117" s="3">
        <f t="shared" si="39"/>
        <v>2.3558427005038696E-14</v>
      </c>
      <c r="X117" s="3">
        <f t="shared" si="39"/>
        <v>4.5884711563311127E-14</v>
      </c>
      <c r="Y117" s="3">
        <f t="shared" si="39"/>
        <v>8.2506609046086458E-14</v>
      </c>
      <c r="Z117" s="3">
        <f t="shared" si="39"/>
        <v>1.3920842915076792E-13</v>
      </c>
      <c r="AA117" s="3">
        <f t="shared" si="39"/>
        <v>2.2301416822049395E-13</v>
      </c>
      <c r="AB117" s="3">
        <f t="shared" si="39"/>
        <v>3.4224444322474597E-13</v>
      </c>
      <c r="AC117" s="3">
        <f t="shared" si="39"/>
        <v>5.0656033445974199E-13</v>
      </c>
      <c r="AD117" s="3">
        <f t="shared" si="39"/>
        <v>7.2699602509619696E-13</v>
      </c>
      <c r="AE117" s="3">
        <f t="shared" si="39"/>
        <v>1.0159818947646767E-12</v>
      </c>
      <c r="AF117" s="3">
        <f t="shared" si="39"/>
        <v>1.3873595041108105E-12</v>
      </c>
      <c r="AG117" s="3">
        <f t="shared" si="39"/>
        <v>1.856389707530692E-12</v>
      </c>
      <c r="AH117" s="3">
        <f t="shared" si="39"/>
        <v>2.4397549550808418E-12</v>
      </c>
      <c r="AI117" s="3">
        <f t="shared" ref="AD117:AI125" si="40">((4.17*10^13*$H50*$G50^0.5*EXP(-67837/Q117))/($K$12*6)*$K$10*10^-6)</f>
        <v>3.1555566914951217E-12</v>
      </c>
      <c r="AJ117" s="25">
        <f t="shared" si="37"/>
        <v>1.1961796807339197E-11</v>
      </c>
      <c r="AK117" s="3"/>
      <c r="AL117" s="12"/>
    </row>
    <row r="118" spans="1:38" x14ac:dyDescent="0.25">
      <c r="A118" s="15">
        <v>0.67</v>
      </c>
      <c r="B118" s="28">
        <f t="shared" si="38"/>
        <v>1596.643124053882</v>
      </c>
      <c r="C118" s="3">
        <f t="shared" si="21"/>
        <v>1639.5052904517079</v>
      </c>
      <c r="D118" s="3">
        <f t="shared" si="22"/>
        <v>1676.6411995492265</v>
      </c>
      <c r="E118" s="3">
        <f t="shared" si="23"/>
        <v>1709.4890136160313</v>
      </c>
      <c r="F118" s="3">
        <f t="shared" si="24"/>
        <v>1738.996595825525</v>
      </c>
      <c r="G118" s="3">
        <f t="shared" si="25"/>
        <v>1765.8233532321944</v>
      </c>
      <c r="H118" s="3">
        <f t="shared" si="26"/>
        <v>1790.4474458433606</v>
      </c>
      <c r="I118" s="3">
        <f t="shared" si="27"/>
        <v>1813.2271927346842</v>
      </c>
      <c r="J118" s="3">
        <f t="shared" si="28"/>
        <v>1834.438378836031</v>
      </c>
      <c r="K118" s="3">
        <f t="shared" si="29"/>
        <v>1854.2980209867828</v>
      </c>
      <c r="L118" s="3">
        <f t="shared" si="30"/>
        <v>1872.9801105149013</v>
      </c>
      <c r="M118" s="3">
        <f t="shared" si="31"/>
        <v>1890.626387863485</v>
      </c>
      <c r="N118" s="3">
        <f t="shared" si="32"/>
        <v>1907.3539251821555</v>
      </c>
      <c r="O118" s="3">
        <f t="shared" si="33"/>
        <v>1923.2605920747853</v>
      </c>
      <c r="P118" s="3">
        <f t="shared" si="34"/>
        <v>1938.4290786295876</v>
      </c>
      <c r="Q118" s="3">
        <f t="shared" si="35"/>
        <v>1952.9299114151745</v>
      </c>
      <c r="R118" s="3"/>
      <c r="S118" s="15">
        <v>0.67</v>
      </c>
      <c r="T118" s="3">
        <f t="shared" ref="T118:AC125" si="41">((4.17*10^13*$H51*$G51^0.5*EXP(-67837/B118))/($K$12*6)*$K$10*10^-6)</f>
        <v>9.7632089528716361E-16</v>
      </c>
      <c r="U118" s="3">
        <f t="shared" si="41"/>
        <v>2.9647586697894695E-15</v>
      </c>
      <c r="V118" s="3">
        <f t="shared" si="41"/>
        <v>7.4130610086271371E-15</v>
      </c>
      <c r="W118" s="3">
        <f t="shared" si="41"/>
        <v>1.6130034771684002E-14</v>
      </c>
      <c r="X118" s="3">
        <f t="shared" si="41"/>
        <v>3.1627414321301474E-14</v>
      </c>
      <c r="Y118" s="3">
        <f t="shared" si="41"/>
        <v>5.7206148021763867E-14</v>
      </c>
      <c r="Z118" s="3">
        <f t="shared" si="41"/>
        <v>9.702870892630935E-14</v>
      </c>
      <c r="AA118" s="3">
        <f t="shared" si="41"/>
        <v>1.5617874848622816E-13</v>
      </c>
      <c r="AB118" s="3">
        <f t="shared" si="41"/>
        <v>2.4070952995688393E-13</v>
      </c>
      <c r="AC118" s="3">
        <f t="shared" si="41"/>
        <v>3.5768254088148491E-13</v>
      </c>
      <c r="AD118" s="3">
        <f t="shared" si="40"/>
        <v>5.151975774920393E-13</v>
      </c>
      <c r="AE118" s="3">
        <f t="shared" si="40"/>
        <v>7.2241546184510072E-13</v>
      </c>
      <c r="AF118" s="3">
        <f t="shared" si="40"/>
        <v>9.8957441695011286E-13</v>
      </c>
      <c r="AG118" s="3">
        <f t="shared" si="40"/>
        <v>1.3280009965736688E-12</v>
      </c>
      <c r="AH118" s="3">
        <f t="shared" si="40"/>
        <v>1.7501163493394835E-12</v>
      </c>
      <c r="AI118" s="3">
        <f t="shared" si="40"/>
        <v>2.2694384926099591E-12</v>
      </c>
      <c r="AJ118" s="25">
        <f t="shared" si="37"/>
        <v>8.5426605607497224E-12</v>
      </c>
      <c r="AK118" s="3"/>
      <c r="AL118" s="12"/>
    </row>
    <row r="119" spans="1:38" x14ac:dyDescent="0.25">
      <c r="A119" s="15">
        <v>0.66</v>
      </c>
      <c r="B119" s="28">
        <f t="shared" si="38"/>
        <v>1580.5337918716496</v>
      </c>
      <c r="C119" s="3">
        <f t="shared" si="21"/>
        <v>1622.9635004045012</v>
      </c>
      <c r="D119" s="3">
        <f t="shared" si="22"/>
        <v>1659.7247267150331</v>
      </c>
      <c r="E119" s="3">
        <f t="shared" si="23"/>
        <v>1692.2411227333787</v>
      </c>
      <c r="F119" s="3">
        <f t="shared" si="24"/>
        <v>1721.4509881666272</v>
      </c>
      <c r="G119" s="3">
        <f t="shared" si="25"/>
        <v>1748.0070769812201</v>
      </c>
      <c r="H119" s="3">
        <f t="shared" si="26"/>
        <v>1772.3827247886707</v>
      </c>
      <c r="I119" s="3">
        <f t="shared" si="27"/>
        <v>1794.9326354040156</v>
      </c>
      <c r="J119" s="3">
        <f t="shared" si="28"/>
        <v>1815.9298112248321</v>
      </c>
      <c r="K119" s="3">
        <f t="shared" si="29"/>
        <v>1835.5890794989111</v>
      </c>
      <c r="L119" s="3">
        <f t="shared" si="30"/>
        <v>1854.0826760685641</v>
      </c>
      <c r="M119" s="3">
        <f t="shared" si="31"/>
        <v>1871.5509112865641</v>
      </c>
      <c r="N119" s="3">
        <f t="shared" si="32"/>
        <v>1888.1096761029798</v>
      </c>
      <c r="O119" s="3">
        <f t="shared" si="33"/>
        <v>1903.8558526662255</v>
      </c>
      <c r="P119" s="3">
        <f t="shared" si="34"/>
        <v>1918.8712967628046</v>
      </c>
      <c r="Q119" s="3">
        <f t="shared" si="35"/>
        <v>1933.2258233834475</v>
      </c>
      <c r="R119" s="3"/>
      <c r="S119" s="15">
        <v>0.66</v>
      </c>
      <c r="T119" s="3">
        <f t="shared" si="41"/>
        <v>6.4285719742617994E-16</v>
      </c>
      <c r="U119" s="3">
        <f t="shared" si="41"/>
        <v>1.9743676398599368E-15</v>
      </c>
      <c r="V119" s="3">
        <f t="shared" si="41"/>
        <v>4.9830229183329339E-15</v>
      </c>
      <c r="W119" s="3">
        <f t="shared" si="41"/>
        <v>1.0928786232541137E-14</v>
      </c>
      <c r="X119" s="3">
        <f t="shared" si="41"/>
        <v>2.1576492368241055E-14</v>
      </c>
      <c r="Y119" s="3">
        <f t="shared" si="41"/>
        <v>3.9262970630638976E-14</v>
      </c>
      <c r="Z119" s="3">
        <f t="shared" si="41"/>
        <v>6.6954444444227129E-14</v>
      </c>
      <c r="AA119" s="3">
        <f t="shared" si="41"/>
        <v>1.0829491718044724E-13</v>
      </c>
      <c r="AB119" s="3">
        <f t="shared" si="41"/>
        <v>1.6764641389958588E-13</v>
      </c>
      <c r="AC119" s="3">
        <f t="shared" si="41"/>
        <v>2.5012197679971674E-13</v>
      </c>
      <c r="AD119" s="3">
        <f t="shared" si="40"/>
        <v>3.6161227486877945E-13</v>
      </c>
      <c r="AE119" s="3">
        <f t="shared" si="40"/>
        <v>5.0880662113955343E-13</v>
      </c>
      <c r="AF119" s="3">
        <f t="shared" si="40"/>
        <v>6.9920911300646637E-13</v>
      </c>
      <c r="AG119" s="3">
        <f t="shared" si="40"/>
        <v>9.4115053218576138E-13</v>
      </c>
      <c r="AH119" s="3">
        <f t="shared" si="40"/>
        <v>1.2437965660387601E-12</v>
      </c>
      <c r="AI119" s="3">
        <f t="shared" si="40"/>
        <v>1.6171528433664102E-12</v>
      </c>
      <c r="AJ119" s="25">
        <f t="shared" si="37"/>
        <v>6.0441141999167482E-12</v>
      </c>
      <c r="AK119" s="3"/>
      <c r="AL119" s="12"/>
    </row>
    <row r="120" spans="1:38" x14ac:dyDescent="0.25">
      <c r="A120" s="15">
        <v>0.65</v>
      </c>
      <c r="B120" s="28">
        <f t="shared" si="38"/>
        <v>1564.3456295915953</v>
      </c>
      <c r="C120" s="3">
        <f t="shared" si="21"/>
        <v>1606.3407640515879</v>
      </c>
      <c r="D120" s="3">
        <f t="shared" si="22"/>
        <v>1642.7254740862963</v>
      </c>
      <c r="E120" s="3">
        <f t="shared" si="23"/>
        <v>1674.9088302808721</v>
      </c>
      <c r="F120" s="3">
        <f t="shared" si="24"/>
        <v>1703.8195220778189</v>
      </c>
      <c r="G120" s="3">
        <f t="shared" si="25"/>
        <v>1730.1036177990245</v>
      </c>
      <c r="H120" s="3">
        <f t="shared" si="26"/>
        <v>1754.2296050522891</v>
      </c>
      <c r="I120" s="3">
        <f t="shared" si="27"/>
        <v>1776.5485547009534</v>
      </c>
      <c r="J120" s="3">
        <f t="shared" si="28"/>
        <v>1797.3306729941432</v>
      </c>
      <c r="K120" s="3">
        <f t="shared" si="29"/>
        <v>1816.7885868734195</v>
      </c>
      <c r="L120" s="3">
        <f t="shared" si="30"/>
        <v>1835.0927681050716</v>
      </c>
      <c r="M120" s="3">
        <f t="shared" si="31"/>
        <v>1852.3820899534799</v>
      </c>
      <c r="N120" s="3">
        <f t="shared" si="32"/>
        <v>1868.7712563890295</v>
      </c>
      <c r="O120" s="3">
        <f t="shared" si="33"/>
        <v>1884.3561572726237</v>
      </c>
      <c r="P120" s="3">
        <f t="shared" si="34"/>
        <v>1899.2178100064414</v>
      </c>
      <c r="Q120" s="3">
        <f t="shared" si="35"/>
        <v>1913.425314521272</v>
      </c>
      <c r="R120" s="3"/>
      <c r="S120" s="15">
        <v>0.65</v>
      </c>
      <c r="T120" s="3">
        <f t="shared" si="41"/>
        <v>4.1843341068921821E-16</v>
      </c>
      <c r="U120" s="3">
        <f t="shared" si="41"/>
        <v>1.3001177452549868E-15</v>
      </c>
      <c r="V120" s="3">
        <f t="shared" si="41"/>
        <v>3.31289898746615E-15</v>
      </c>
      <c r="W120" s="3">
        <f t="shared" si="41"/>
        <v>7.3251546011862262E-15</v>
      </c>
      <c r="X120" s="3">
        <f t="shared" si="41"/>
        <v>1.4564066678244027E-14</v>
      </c>
      <c r="Y120" s="3">
        <f t="shared" si="41"/>
        <v>2.6667083807521681E-14</v>
      </c>
      <c r="Z120" s="3">
        <f t="shared" si="41"/>
        <v>4.5726762668555099E-14</v>
      </c>
      <c r="AA120" s="3">
        <f t="shared" si="41"/>
        <v>7.4329313061144951E-14</v>
      </c>
      <c r="AB120" s="3">
        <f t="shared" si="41"/>
        <v>1.1558733725976002E-13</v>
      </c>
      <c r="AC120" s="3">
        <f t="shared" si="41"/>
        <v>1.7316731452518812E-13</v>
      </c>
      <c r="AD120" s="3">
        <f t="shared" si="40"/>
        <v>2.5131238439907399E-13</v>
      </c>
      <c r="AE120" s="3">
        <f t="shared" si="40"/>
        <v>3.5486095593842944E-13</v>
      </c>
      <c r="AF120" s="3">
        <f t="shared" si="40"/>
        <v>4.8926162988320158E-13</v>
      </c>
      <c r="AG120" s="3">
        <f t="shared" si="40"/>
        <v>6.605848755307347E-13</v>
      </c>
      <c r="AH120" s="3">
        <f t="shared" si="40"/>
        <v>8.755318585256848E-13</v>
      </c>
      <c r="AI120" s="3">
        <f t="shared" si="40"/>
        <v>1.141440772322346E-12</v>
      </c>
      <c r="AJ120" s="25">
        <f t="shared" si="37"/>
        <v>4.2353909593444808E-12</v>
      </c>
      <c r="AK120" s="3"/>
      <c r="AL120" s="12"/>
    </row>
    <row r="121" spans="1:38" x14ac:dyDescent="0.25">
      <c r="A121" s="15">
        <v>0.64</v>
      </c>
      <c r="B121" s="28">
        <f t="shared" si="38"/>
        <v>1548.0794552020996</v>
      </c>
      <c r="C121" s="3">
        <f t="shared" si="21"/>
        <v>1589.6379213403916</v>
      </c>
      <c r="D121" s="3">
        <f t="shared" si="22"/>
        <v>1625.6443006358197</v>
      </c>
      <c r="E121" s="3">
        <f t="shared" si="23"/>
        <v>1657.4930120598281</v>
      </c>
      <c r="F121" s="3">
        <f t="shared" si="24"/>
        <v>1686.1030884776706</v>
      </c>
      <c r="G121" s="3">
        <f t="shared" si="25"/>
        <v>1712.1138803479982</v>
      </c>
      <c r="H121" s="3">
        <f t="shared" si="26"/>
        <v>1735.9890039119625</v>
      </c>
      <c r="I121" s="3">
        <f t="shared" si="27"/>
        <v>1758.0758795737097</v>
      </c>
      <c r="J121" s="3">
        <f t="shared" si="28"/>
        <v>1778.641903959041</v>
      </c>
      <c r="K121" s="3">
        <f t="shared" si="29"/>
        <v>1797.8974930998234</v>
      </c>
      <c r="L121" s="3">
        <f t="shared" si="30"/>
        <v>1816.0113461850999</v>
      </c>
      <c r="M121" s="3">
        <f t="shared" si="31"/>
        <v>1833.1208924654111</v>
      </c>
      <c r="N121" s="3">
        <f t="shared" si="32"/>
        <v>1849.3396432112957</v>
      </c>
      <c r="O121" s="3">
        <f t="shared" si="33"/>
        <v>1864.7624912142364</v>
      </c>
      <c r="P121" s="3">
        <f t="shared" si="34"/>
        <v>1879.469611451837</v>
      </c>
      <c r="Q121" s="3">
        <f t="shared" si="35"/>
        <v>1893.5293853490193</v>
      </c>
      <c r="R121" s="3"/>
      <c r="S121" s="15">
        <v>0.64</v>
      </c>
      <c r="T121" s="3">
        <f t="shared" si="41"/>
        <v>2.6913366053856617E-16</v>
      </c>
      <c r="U121" s="3">
        <f t="shared" si="41"/>
        <v>8.462480833920548E-16</v>
      </c>
      <c r="V121" s="3">
        <f t="shared" si="41"/>
        <v>2.1776674003710776E-15</v>
      </c>
      <c r="W121" s="3">
        <f t="shared" si="41"/>
        <v>4.8553558555845964E-15</v>
      </c>
      <c r="X121" s="3">
        <f t="shared" si="41"/>
        <v>9.7235086929614986E-15</v>
      </c>
      <c r="Y121" s="3">
        <f t="shared" si="41"/>
        <v>1.7917444727523152E-14</v>
      </c>
      <c r="Z121" s="3">
        <f t="shared" si="41"/>
        <v>3.0898099367182453E-14</v>
      </c>
      <c r="AA121" s="3">
        <f t="shared" si="41"/>
        <v>5.0482210812368786E-14</v>
      </c>
      <c r="AB121" s="3">
        <f t="shared" si="41"/>
        <v>7.8868446638710103E-14</v>
      </c>
      <c r="AC121" s="3">
        <f t="shared" si="41"/>
        <v>1.1865978865199148E-13</v>
      </c>
      <c r="AD121" s="3">
        <f t="shared" si="40"/>
        <v>1.7288251734657299E-13</v>
      </c>
      <c r="AE121" s="3">
        <f t="shared" si="40"/>
        <v>2.4500213461918962E-13</v>
      </c>
      <c r="AF121" s="3">
        <f t="shared" si="40"/>
        <v>3.389365468562143E-13</v>
      </c>
      <c r="AG121" s="3">
        <f t="shared" si="40"/>
        <v>4.5906680725358966E-13</v>
      </c>
      <c r="AH121" s="3">
        <f t="shared" si="40"/>
        <v>6.1024569036556446E-13</v>
      </c>
      <c r="AI121" s="3">
        <f t="shared" si="40"/>
        <v>7.9780434575198173E-13</v>
      </c>
      <c r="AJ121" s="25">
        <f t="shared" si="37"/>
        <v>2.9386359460837366E-12</v>
      </c>
      <c r="AK121" s="3"/>
      <c r="AL121" s="12"/>
    </row>
    <row r="122" spans="1:38" x14ac:dyDescent="0.25">
      <c r="A122" s="15">
        <v>0.63</v>
      </c>
      <c r="B122" s="28">
        <f t="shared" si="38"/>
        <v>1531.7368742240212</v>
      </c>
      <c r="C122" s="3">
        <f t="shared" si="21"/>
        <v>1572.8566208922568</v>
      </c>
      <c r="D122" s="3">
        <f t="shared" si="22"/>
        <v>1608.4828923273369</v>
      </c>
      <c r="E122" s="3">
        <f t="shared" si="23"/>
        <v>1639.9953870644399</v>
      </c>
      <c r="F122" s="3">
        <f t="shared" si="24"/>
        <v>1668.3034360320269</v>
      </c>
      <c r="G122" s="3">
        <f t="shared" si="25"/>
        <v>1694.0396402699071</v>
      </c>
      <c r="H122" s="3">
        <f t="shared" si="26"/>
        <v>1717.6627217704668</v>
      </c>
      <c r="I122" s="3">
        <f t="shared" si="27"/>
        <v>1739.5164333314667</v>
      </c>
      <c r="J122" s="3">
        <f t="shared" si="28"/>
        <v>1759.8653487578345</v>
      </c>
      <c r="K122" s="3">
        <f t="shared" si="29"/>
        <v>1778.9176627865081</v>
      </c>
      <c r="L122" s="3">
        <f t="shared" si="30"/>
        <v>1796.840293703001</v>
      </c>
      <c r="M122" s="3">
        <f t="shared" si="31"/>
        <v>1813.7692199611004</v>
      </c>
      <c r="N122" s="3">
        <f t="shared" si="32"/>
        <v>1829.8167545290703</v>
      </c>
      <c r="O122" s="3">
        <f t="shared" si="33"/>
        <v>1845.0767884454642</v>
      </c>
      <c r="P122" s="3">
        <f t="shared" si="34"/>
        <v>1859.6286503062242</v>
      </c>
      <c r="Q122" s="3">
        <f t="shared" si="35"/>
        <v>1873.5399996553779</v>
      </c>
      <c r="R122" s="3"/>
      <c r="S122" s="15">
        <v>0.63</v>
      </c>
      <c r="T122" s="3">
        <f t="shared" si="41"/>
        <v>1.7099368928715405E-16</v>
      </c>
      <c r="U122" s="3">
        <f t="shared" si="41"/>
        <v>5.4427459392042603E-16</v>
      </c>
      <c r="V122" s="3">
        <f t="shared" si="41"/>
        <v>1.4147887630103684E-15</v>
      </c>
      <c r="W122" s="3">
        <f t="shared" si="41"/>
        <v>3.1815334032327228E-15</v>
      </c>
      <c r="X122" s="3">
        <f t="shared" si="41"/>
        <v>6.4188365121201258E-15</v>
      </c>
      <c r="Y122" s="3">
        <f t="shared" si="41"/>
        <v>1.1905333974120934E-14</v>
      </c>
      <c r="Z122" s="3">
        <f t="shared" si="41"/>
        <v>2.0650103315310073E-14</v>
      </c>
      <c r="AA122" s="3">
        <f t="shared" si="41"/>
        <v>3.3915919632355747E-14</v>
      </c>
      <c r="AB122" s="3">
        <f t="shared" si="41"/>
        <v>5.3239731590869427E-14</v>
      </c>
      <c r="AC122" s="3">
        <f t="shared" si="41"/>
        <v>8.0450524491732085E-14</v>
      </c>
      <c r="AD122" s="3">
        <f t="shared" si="40"/>
        <v>1.1768476913870162E-13</v>
      </c>
      <c r="AE122" s="3">
        <f t="shared" si="40"/>
        <v>1.6739966510587066E-13</v>
      </c>
      <c r="AF122" s="3">
        <f t="shared" si="40"/>
        <v>2.323843843227021E-13</v>
      </c>
      <c r="AG122" s="3">
        <f t="shared" si="40"/>
        <v>3.157695112971873E-13</v>
      </c>
      <c r="AH122" s="3">
        <f t="shared" si="40"/>
        <v>4.2103486318486385E-13</v>
      </c>
      <c r="AI122" s="3">
        <f t="shared" si="40"/>
        <v>5.5201585832604465E-13</v>
      </c>
      <c r="AJ122" s="25">
        <f t="shared" si="37"/>
        <v>2.018181091341329E-12</v>
      </c>
      <c r="AK122" s="3"/>
      <c r="AL122" s="12"/>
    </row>
    <row r="123" spans="1:38" x14ac:dyDescent="0.25">
      <c r="A123" s="15">
        <v>0.62</v>
      </c>
      <c r="B123" s="28">
        <f t="shared" si="38"/>
        <v>1515.3184771635076</v>
      </c>
      <c r="C123" s="3">
        <f t="shared" si="21"/>
        <v>1555.9974690655761</v>
      </c>
      <c r="D123" s="3">
        <f t="shared" si="22"/>
        <v>1591.2418692536767</v>
      </c>
      <c r="E123" s="3">
        <f t="shared" si="23"/>
        <v>1622.4165875360454</v>
      </c>
      <c r="F123" s="3">
        <f t="shared" si="24"/>
        <v>1650.4212078953774</v>
      </c>
      <c r="G123" s="3">
        <f t="shared" si="25"/>
        <v>1675.8815506409096</v>
      </c>
      <c r="H123" s="3">
        <f t="shared" si="26"/>
        <v>1699.2514208109867</v>
      </c>
      <c r="I123" s="3">
        <f t="shared" si="27"/>
        <v>1720.870886582328</v>
      </c>
      <c r="J123" s="3">
        <f t="shared" si="28"/>
        <v>1741.0016858434158</v>
      </c>
      <c r="K123" s="3">
        <f t="shared" si="29"/>
        <v>1759.8497817312928</v>
      </c>
      <c r="L123" s="3">
        <f t="shared" si="30"/>
        <v>1777.5803033660245</v>
      </c>
      <c r="M123" s="3">
        <f t="shared" si="31"/>
        <v>1794.3277716741386</v>
      </c>
      <c r="N123" s="3">
        <f t="shared" si="32"/>
        <v>1810.2032957624936</v>
      </c>
      <c r="O123" s="3">
        <f t="shared" si="33"/>
        <v>1825.299760269407</v>
      </c>
      <c r="P123" s="3">
        <f t="shared" si="34"/>
        <v>1839.6956434826445</v>
      </c>
      <c r="Q123" s="3">
        <f t="shared" si="35"/>
        <v>1853.4578797164188</v>
      </c>
      <c r="R123" s="3"/>
      <c r="S123" s="15">
        <v>0.62</v>
      </c>
      <c r="T123" s="3">
        <f t="shared" si="41"/>
        <v>1.072707544186304E-16</v>
      </c>
      <c r="U123" s="3">
        <f t="shared" si="41"/>
        <v>3.4575425884612943E-16</v>
      </c>
      <c r="V123" s="3">
        <f t="shared" si="41"/>
        <v>9.0810530098886134E-16</v>
      </c>
      <c r="W123" s="3">
        <f t="shared" si="41"/>
        <v>2.0601289303470183E-15</v>
      </c>
      <c r="X123" s="3">
        <f t="shared" si="41"/>
        <v>4.1880989598162811E-15</v>
      </c>
      <c r="Y123" s="3">
        <f t="shared" si="41"/>
        <v>7.8200415495581027E-15</v>
      </c>
      <c r="Z123" s="3">
        <f t="shared" si="41"/>
        <v>1.3645241183006982E-14</v>
      </c>
      <c r="AA123" s="3">
        <f t="shared" si="41"/>
        <v>2.2531874024483178E-14</v>
      </c>
      <c r="AB123" s="3">
        <f t="shared" si="41"/>
        <v>3.5542781082177083E-14</v>
      </c>
      <c r="AC123" s="3">
        <f t="shared" si="41"/>
        <v>5.3949454743637122E-14</v>
      </c>
      <c r="AD123" s="3">
        <f t="shared" si="40"/>
        <v>7.9244344927982886E-14</v>
      </c>
      <c r="AE123" s="3">
        <f t="shared" si="40"/>
        <v>1.1315160634170569E-13</v>
      </c>
      <c r="AF123" s="3">
        <f t="shared" si="40"/>
        <v>1.5763641298765505E-13</v>
      </c>
      <c r="AG123" s="3">
        <f t="shared" si="40"/>
        <v>2.1491296443900817E-13</v>
      </c>
      <c r="AH123" s="3">
        <f t="shared" si="40"/>
        <v>2.8745130313177264E-13</v>
      </c>
      <c r="AI123" s="3">
        <f t="shared" si="40"/>
        <v>3.779830547296726E-13</v>
      </c>
      <c r="AJ123" s="25">
        <f t="shared" si="37"/>
        <v>1.3714784373450765E-12</v>
      </c>
      <c r="AK123" s="3"/>
      <c r="AL123" s="12"/>
    </row>
    <row r="124" spans="1:38" x14ac:dyDescent="0.25">
      <c r="A124" s="15">
        <v>0.61</v>
      </c>
      <c r="B124" s="28">
        <f t="shared" si="38"/>
        <v>1498.8256308484126</v>
      </c>
      <c r="C124" s="3">
        <f t="shared" si="21"/>
        <v>1539.0618693809395</v>
      </c>
      <c r="D124" s="3">
        <f t="shared" si="22"/>
        <v>1573.9226667261194</v>
      </c>
      <c r="E124" s="3">
        <f t="shared" si="23"/>
        <v>1604.7580769057388</v>
      </c>
      <c r="F124" s="3">
        <f t="shared" si="24"/>
        <v>1632.4578927591799</v>
      </c>
      <c r="G124" s="3">
        <f t="shared" si="25"/>
        <v>1657.6411231178706</v>
      </c>
      <c r="H124" s="3">
        <f t="shared" si="26"/>
        <v>1680.7566337701783</v>
      </c>
      <c r="I124" s="3">
        <f t="shared" si="27"/>
        <v>1702.1407915638536</v>
      </c>
      <c r="J124" s="3">
        <f t="shared" si="28"/>
        <v>1722.0524856114719</v>
      </c>
      <c r="K124" s="3">
        <f t="shared" si="29"/>
        <v>1740.6954373309788</v>
      </c>
      <c r="L124" s="3">
        <f t="shared" si="30"/>
        <v>1758.2329785640213</v>
      </c>
      <c r="M124" s="3">
        <f t="shared" si="31"/>
        <v>1774.7981661007098</v>
      </c>
      <c r="N124" s="3">
        <f t="shared" si="32"/>
        <v>1790.5008997275831</v>
      </c>
      <c r="O124" s="3">
        <f t="shared" si="33"/>
        <v>1805.4330531191988</v>
      </c>
      <c r="P124" s="3">
        <f t="shared" si="34"/>
        <v>1819.6722503994249</v>
      </c>
      <c r="Q124" s="3">
        <f t="shared" si="35"/>
        <v>1833.284697364091</v>
      </c>
      <c r="R124" s="3"/>
      <c r="S124" s="15">
        <v>0.61</v>
      </c>
      <c r="T124" s="3">
        <f t="shared" si="41"/>
        <v>6.6418709776979717E-17</v>
      </c>
      <c r="U124" s="3">
        <f t="shared" si="41"/>
        <v>2.1685515040102908E-16</v>
      </c>
      <c r="V124" s="3">
        <f t="shared" si="41"/>
        <v>5.756428068179845E-16</v>
      </c>
      <c r="W124" s="3">
        <f t="shared" si="41"/>
        <v>1.3177286259978614E-15</v>
      </c>
      <c r="X124" s="3">
        <f t="shared" si="41"/>
        <v>2.699846341280971E-15</v>
      </c>
      <c r="Y124" s="3">
        <f t="shared" si="41"/>
        <v>5.0759265536053896E-15</v>
      </c>
      <c r="Z124" s="3">
        <f t="shared" si="41"/>
        <v>8.911440438494572E-15</v>
      </c>
      <c r="AA124" s="3">
        <f t="shared" si="41"/>
        <v>1.4796562115263194E-14</v>
      </c>
      <c r="AB124" s="3">
        <f t="shared" si="41"/>
        <v>2.3458118193791033E-14</v>
      </c>
      <c r="AC124" s="3">
        <f t="shared" si="41"/>
        <v>3.5770343645926444E-14</v>
      </c>
      <c r="AD124" s="3">
        <f t="shared" si="40"/>
        <v>5.2764492822252806E-14</v>
      </c>
      <c r="AE124" s="3">
        <f t="shared" si="40"/>
        <v>7.5637370765325966E-14</v>
      </c>
      <c r="AF124" s="3">
        <f t="shared" si="40"/>
        <v>1.0575885783930848E-13</v>
      </c>
      <c r="AG124" s="3">
        <f t="shared" si="40"/>
        <v>1.4467850324494047E-13</v>
      </c>
      <c r="AH124" s="3">
        <f t="shared" si="40"/>
        <v>1.9413126224850094E-13</v>
      </c>
      <c r="AI124" s="3">
        <f t="shared" si="40"/>
        <v>2.560424492396287E-13</v>
      </c>
      <c r="AJ124" s="25">
        <f t="shared" si="37"/>
        <v>9.2190181874131297E-13</v>
      </c>
      <c r="AK124" s="3"/>
      <c r="AL124" s="12"/>
    </row>
    <row r="125" spans="1:38" x14ac:dyDescent="0.25">
      <c r="A125" s="15">
        <v>0.6</v>
      </c>
      <c r="B125" s="28">
        <f t="shared" si="38"/>
        <v>1482.2595728507056</v>
      </c>
      <c r="C125" s="3">
        <f t="shared" si="21"/>
        <v>1522.0510926331501</v>
      </c>
      <c r="D125" s="3">
        <f t="shared" si="22"/>
        <v>1556.5265843238358</v>
      </c>
      <c r="E125" s="3">
        <f t="shared" si="23"/>
        <v>1587.0211802133169</v>
      </c>
      <c r="F125" s="3">
        <f t="shared" si="24"/>
        <v>1614.4148385348149</v>
      </c>
      <c r="G125" s="3">
        <f t="shared" si="25"/>
        <v>1639.3197264058238</v>
      </c>
      <c r="H125" s="3">
        <f t="shared" si="26"/>
        <v>1662.179748439421</v>
      </c>
      <c r="I125" s="3">
        <f t="shared" si="27"/>
        <v>1683.3275537242048</v>
      </c>
      <c r="J125" s="3">
        <f t="shared" si="28"/>
        <v>1703.019169951137</v>
      </c>
      <c r="K125" s="3">
        <f t="shared" si="29"/>
        <v>1721.4560668680886</v>
      </c>
      <c r="L125" s="3">
        <f t="shared" si="30"/>
        <v>1738.7997710601678</v>
      </c>
      <c r="M125" s="3">
        <f t="shared" si="31"/>
        <v>1755.1818686817737</v>
      </c>
      <c r="N125" s="3">
        <f t="shared" si="32"/>
        <v>1770.7110448309581</v>
      </c>
      <c r="O125" s="3">
        <f t="shared" si="33"/>
        <v>1785.4781577308552</v>
      </c>
      <c r="P125" s="3">
        <f t="shared" si="34"/>
        <v>1799.5599735498024</v>
      </c>
      <c r="Q125" s="3">
        <f t="shared" si="35"/>
        <v>1813.0219663313626</v>
      </c>
      <c r="R125" s="3"/>
      <c r="S125" s="15">
        <v>0.6</v>
      </c>
      <c r="T125" s="3">
        <f t="shared" si="41"/>
        <v>4.0570874840864293E-17</v>
      </c>
      <c r="U125" s="3">
        <f t="shared" si="41"/>
        <v>1.3422607992337018E-16</v>
      </c>
      <c r="V125" s="3">
        <f t="shared" si="41"/>
        <v>3.6021249908476267E-16</v>
      </c>
      <c r="W125" s="3">
        <f t="shared" si="41"/>
        <v>8.3224550848561986E-16</v>
      </c>
      <c r="X125" s="3">
        <f t="shared" si="41"/>
        <v>1.718882006243047E-15</v>
      </c>
      <c r="Y125" s="3">
        <f t="shared" si="41"/>
        <v>3.2545174275020336E-15</v>
      </c>
      <c r="Z125" s="3">
        <f t="shared" si="41"/>
        <v>5.7497771536715131E-15</v>
      </c>
      <c r="AA125" s="3">
        <f t="shared" si="41"/>
        <v>9.601190209033707E-15</v>
      </c>
      <c r="AB125" s="3">
        <f t="shared" si="41"/>
        <v>1.5300095623685931E-14</v>
      </c>
      <c r="AC125" s="3">
        <f t="shared" si="41"/>
        <v>2.3440771716560452E-14</v>
      </c>
      <c r="AD125" s="3">
        <f t="shared" si="40"/>
        <v>3.4727803486072776E-14</v>
      </c>
      <c r="AE125" s="3">
        <f t="shared" si="40"/>
        <v>4.9982718381140553E-14</v>
      </c>
      <c r="AF125" s="3">
        <f t="shared" si="40"/>
        <v>7.0149929330019533E-14</v>
      </c>
      <c r="AG125" s="3">
        <f t="shared" si="40"/>
        <v>9.630202826048185E-14</v>
      </c>
      <c r="AH125" s="3">
        <f t="shared" si="40"/>
        <v>1.2964447493624671E-13</v>
      </c>
      <c r="AI125" s="3">
        <f t="shared" si="40"/>
        <v>1.7151972575182165E-13</v>
      </c>
      <c r="AJ125" s="25">
        <f t="shared" si="37"/>
        <v>6.1275916924481438E-13</v>
      </c>
      <c r="AK125" s="3"/>
      <c r="AL125" s="12"/>
    </row>
  </sheetData>
  <mergeCells count="2">
    <mergeCell ref="B82:Q82"/>
    <mergeCell ref="T82:AI8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5AB92-00F7-421D-AFE0-8974DD543B8D}">
  <sheetPr codeName="Sheet13"/>
  <dimension ref="A1:AP126"/>
  <sheetViews>
    <sheetView workbookViewId="0">
      <selection activeCell="R18" sqref="R18"/>
    </sheetView>
  </sheetViews>
  <sheetFormatPr defaultRowHeight="15" x14ac:dyDescent="0.25"/>
  <sheetData>
    <row r="1" spans="1:37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0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20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20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37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>
        <f>((10^5*(K11*K9)*10^-6))/((8314*293))</f>
        <v>6.5681391066181393E-6</v>
      </c>
      <c r="L6" s="3"/>
      <c r="M6" s="3"/>
      <c r="N6" s="12"/>
      <c r="O6" s="3"/>
      <c r="P6" s="3"/>
      <c r="Q6" s="3"/>
      <c r="R6" s="3"/>
      <c r="S6" s="3"/>
      <c r="T6" s="3"/>
      <c r="U6" s="3"/>
      <c r="V6" s="3"/>
      <c r="W6" s="3"/>
      <c r="X6" s="20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</row>
    <row r="7" spans="1:37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</row>
    <row r="8" spans="1:37" x14ac:dyDescent="0.25">
      <c r="A8" s="3"/>
      <c r="B8" s="3" t="s">
        <v>1</v>
      </c>
      <c r="C8" s="3"/>
      <c r="D8" s="3" t="s">
        <v>7</v>
      </c>
      <c r="E8" s="3">
        <f>Stoichometric!F17</f>
        <v>8</v>
      </c>
      <c r="F8" s="3"/>
      <c r="G8" s="3"/>
      <c r="H8" s="3"/>
      <c r="I8" s="3"/>
      <c r="J8" s="3" t="s">
        <v>29</v>
      </c>
      <c r="K8" s="3">
        <f>Stoichometric!$F$33</f>
        <v>1.17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</row>
    <row r="9" spans="1:37" x14ac:dyDescent="0.25">
      <c r="A9" s="3"/>
      <c r="B9" s="3" t="s">
        <v>2</v>
      </c>
      <c r="C9" s="3"/>
      <c r="D9" s="3" t="s">
        <v>8</v>
      </c>
      <c r="E9" s="3">
        <f>Stoichometric!F18</f>
        <v>9</v>
      </c>
      <c r="F9" s="3"/>
      <c r="G9" s="3"/>
      <c r="H9" s="3"/>
      <c r="I9" s="3"/>
      <c r="J9" s="3" t="s">
        <v>34</v>
      </c>
      <c r="K9" s="23">
        <f>Stoichometric!$F$34</f>
        <v>0.4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</row>
    <row r="10" spans="1:37" x14ac:dyDescent="0.25">
      <c r="A10" s="3"/>
      <c r="B10" s="3" t="s">
        <v>3</v>
      </c>
      <c r="C10" s="3"/>
      <c r="D10" s="3" t="s">
        <v>9</v>
      </c>
      <c r="E10" s="3">
        <f>C13*(1-C12)</f>
        <v>0</v>
      </c>
      <c r="F10" s="3"/>
      <c r="G10" s="3"/>
      <c r="H10" s="3"/>
      <c r="I10" s="3"/>
      <c r="J10" s="3" t="s">
        <v>35</v>
      </c>
      <c r="K10" s="3">
        <f>Stoichometric!$F$35</f>
        <v>40</v>
      </c>
      <c r="L10" s="3" t="s">
        <v>38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</row>
    <row r="11" spans="1:37" x14ac:dyDescent="0.25">
      <c r="A11" s="3"/>
      <c r="B11" s="3" t="s">
        <v>4</v>
      </c>
      <c r="C11" s="3"/>
      <c r="D11" s="3" t="s">
        <v>10</v>
      </c>
      <c r="E11" s="3">
        <f>Stoichometric!F19</f>
        <v>47.023809523809526</v>
      </c>
      <c r="F11" s="3"/>
      <c r="G11" s="3"/>
      <c r="H11" s="3"/>
      <c r="I11" s="3"/>
      <c r="J11" s="3" t="s">
        <v>37</v>
      </c>
      <c r="K11" s="3">
        <f>Stoichometric!$F$36</f>
        <v>400</v>
      </c>
      <c r="L11" s="3" t="s">
        <v>38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</row>
    <row r="12" spans="1:37" x14ac:dyDescent="0.25">
      <c r="A12" s="3"/>
      <c r="B12" s="3" t="s">
        <v>5</v>
      </c>
      <c r="C12" s="3">
        <v>1</v>
      </c>
      <c r="D12" s="3"/>
      <c r="E12" s="3"/>
      <c r="F12" s="3"/>
      <c r="G12" s="3"/>
      <c r="H12" s="3"/>
      <c r="I12" s="3"/>
      <c r="J12" s="3" t="s">
        <v>36</v>
      </c>
      <c r="K12" s="3">
        <f>Stoichometric!$F$37</f>
        <v>1800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</row>
    <row r="13" spans="1:37" x14ac:dyDescent="0.25">
      <c r="A13" s="3"/>
      <c r="B13" s="3" t="s">
        <v>6</v>
      </c>
      <c r="C13" s="3">
        <f>Stoichometric!F16</f>
        <v>12.5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</row>
    <row r="14" spans="1:37" x14ac:dyDescent="0.25">
      <c r="A14" s="3"/>
      <c r="B14" s="3" t="s">
        <v>39</v>
      </c>
      <c r="C14" s="23">
        <v>1.25</v>
      </c>
      <c r="D14" s="23">
        <v>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</row>
    <row r="15" spans="1:37" x14ac:dyDescent="0.25">
      <c r="A15" s="1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</row>
    <row r="16" spans="1:37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</row>
    <row r="17" spans="1:42" ht="18" x14ac:dyDescent="0.35">
      <c r="A17" s="3"/>
      <c r="B17" s="3" t="s">
        <v>0</v>
      </c>
      <c r="C17" s="3"/>
      <c r="D17" s="3"/>
      <c r="E17" s="3"/>
      <c r="F17" s="3"/>
      <c r="G17" s="3"/>
      <c r="H17" s="3"/>
      <c r="I17" s="3"/>
      <c r="J17" s="3" t="s">
        <v>30</v>
      </c>
      <c r="K17" s="3"/>
      <c r="L17" s="3" t="s">
        <v>31</v>
      </c>
      <c r="M17" s="3"/>
      <c r="N17" s="3" t="s">
        <v>32</v>
      </c>
      <c r="O17" s="3"/>
      <c r="P17" s="3" t="s">
        <v>33</v>
      </c>
      <c r="Q17" s="3"/>
      <c r="R17" s="3" t="s">
        <v>0</v>
      </c>
      <c r="S17" s="3" t="s">
        <v>12</v>
      </c>
      <c r="T17" s="3" t="s">
        <v>27</v>
      </c>
      <c r="U17" s="3" t="s">
        <v>28</v>
      </c>
      <c r="V17" s="3" t="s">
        <v>16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</row>
    <row r="18" spans="1:42" x14ac:dyDescent="0.25">
      <c r="A18" s="15">
        <v>1</v>
      </c>
      <c r="B18" s="15">
        <f>Stoichometric!E28</f>
        <v>5065.0000000000009</v>
      </c>
      <c r="C18" s="15">
        <f>$E$8*A18*$C$14</f>
        <v>10</v>
      </c>
      <c r="D18" s="15">
        <f>$E$9*A18*$C$14</f>
        <v>11.25</v>
      </c>
      <c r="E18" s="15">
        <f>$C$13*(1-A18)*$C$14</f>
        <v>0</v>
      </c>
      <c r="F18" s="15">
        <f>$E$11*$C$14</f>
        <v>58.779761904761905</v>
      </c>
      <c r="G18" s="3">
        <f>(E18*I18)/($K$10*10^-6)</f>
        <v>0</v>
      </c>
      <c r="H18" s="3">
        <f>(F18*I18)/($K$10*10^-6)</f>
        <v>0.15953456729106191</v>
      </c>
      <c r="I18" s="3">
        <f t="shared" ref="I18:I58" si="0">$K$6/(A18+12.5*(1+3.76))</f>
        <v>1.0856428275401883E-7</v>
      </c>
      <c r="J18" s="16">
        <f t="shared" ref="J18:J58" si="1" xml:space="preserve"> (((8.6E-19*(S18^6) - 1.037488E-14*(S18^5) + 4.968947595E-11*(S18^4) - 0.0000001201911805397*(S18^3) + 0.000156509548934808*(S18^2) - 0.0482393620326645*(S18) + 5.20845196264969)))</f>
        <v>92.391148444713707</v>
      </c>
      <c r="K18" s="16">
        <f t="shared" ref="K18:K58" si="2">J18*C18</f>
        <v>923.91148444713713</v>
      </c>
      <c r="L18" s="16">
        <f t="shared" ref="L18:L58" si="3" xml:space="preserve"> 6.7E-19*(S18^ 6)- 7.89843E-15*(S18^5) + 3.687984988E-11*(S18^4) - 8.638622855912E-08*(S18^3) + 0.000110740178605573*(S18^2) - 0.031241611607915*(S18) + 3.30066945333761</f>
        <v>73.819987226400229</v>
      </c>
      <c r="M18" s="15">
        <f t="shared" ref="M18:M58" si="4">L18*D18</f>
        <v>830.47485629700259</v>
      </c>
      <c r="N18" s="16">
        <f t="shared" ref="N18:N58" si="5" xml:space="preserve"> 6.5E-19*(S18^6) - 7.82245E-15*(S18^5) + 0.0000000000371204177*(S18^4) - 8.798317617007E-08*(S18^3) + 0.000109823272345614*(S18^2) - 0.0326064446414848*(S18) + 3.57864890028521</f>
        <v>59.671713850573148</v>
      </c>
      <c r="O18" s="15">
        <f t="shared" ref="O18:O58" si="6">N18*E18</f>
        <v>0</v>
      </c>
      <c r="P18" s="16">
        <f t="shared" ref="P18:P58" si="7" xml:space="preserve"> 5.9E-19*(S18^6) - 7.10207E-15*(S18^5) + 3.346089681E-11*(S18^4) - 7.890960163412E-08*(S18^3) + 0.000098599769211504*(S18^2) - 0.028172899155961*(S18) + 3.05378907997741</f>
        <v>56.322329757091254</v>
      </c>
      <c r="Q18" s="15">
        <f t="shared" ref="Q18:Q58" si="8">P18*F18</f>
        <v>3310.6131330433104</v>
      </c>
      <c r="R18" s="15">
        <f t="shared" ref="R18:R58" si="9">K18+M18+O18+Q18</f>
        <v>5064.9994737874504</v>
      </c>
      <c r="S18" s="15">
        <v>2017.7249069538047</v>
      </c>
      <c r="T18" s="17">
        <f>(C18+D18+E18+F18)*I18</f>
        <v>8.6883737001653751E-6</v>
      </c>
      <c r="U18" s="3">
        <f>AJ85</f>
        <v>0</v>
      </c>
      <c r="V18" s="18">
        <f>(U18/T18)*10^6</f>
        <v>0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</row>
    <row r="19" spans="1:42" x14ac:dyDescent="0.25">
      <c r="A19" s="15">
        <v>0.99</v>
      </c>
      <c r="B19" s="15">
        <f t="shared" ref="B19:B58" si="10">$B$18*A19</f>
        <v>5014.3500000000013</v>
      </c>
      <c r="C19" s="15">
        <f t="shared" ref="C19:C58" si="11">$E$8*A19*$C$14</f>
        <v>9.9</v>
      </c>
      <c r="D19" s="15">
        <f t="shared" ref="D19:D58" si="12">$E$9*A19*$C$14</f>
        <v>11.137499999999999</v>
      </c>
      <c r="E19" s="15">
        <f t="shared" ref="E19:E58" si="13">$C$13*(1-A19)*$C$14</f>
        <v>0.15625000000000014</v>
      </c>
      <c r="F19" s="15">
        <f t="shared" ref="F19:F58" si="14">$E$11*$C$14</f>
        <v>58.779761904761905</v>
      </c>
      <c r="G19" s="3">
        <f t="shared" ref="G19:G58" si="15">(E19*I19)/($K$10*10^-6)</f>
        <v>4.2414933683628919E-4</v>
      </c>
      <c r="H19" s="3">
        <f t="shared" ref="H19:H58" si="16">(F19*I19)/($K$10*10^-6)</f>
        <v>0.15956094100031817</v>
      </c>
      <c r="I19" s="3">
        <f t="shared" si="0"/>
        <v>1.0858223023008992E-7</v>
      </c>
      <c r="J19" s="16">
        <f t="shared" si="1"/>
        <v>91.599469971124122</v>
      </c>
      <c r="K19" s="16">
        <f t="shared" si="2"/>
        <v>906.83475271412885</v>
      </c>
      <c r="L19" s="16">
        <f t="shared" si="3"/>
        <v>73.14087600105475</v>
      </c>
      <c r="M19" s="15">
        <f t="shared" si="4"/>
        <v>814.60650646174724</v>
      </c>
      <c r="N19" s="16">
        <f t="shared" si="5"/>
        <v>59.17929586546402</v>
      </c>
      <c r="O19" s="15">
        <f t="shared" si="6"/>
        <v>9.2467649789787618</v>
      </c>
      <c r="P19" s="16">
        <f t="shared" si="7"/>
        <v>55.863811397934583</v>
      </c>
      <c r="Q19" s="15">
        <f t="shared" si="8"/>
        <v>3283.6615330631189</v>
      </c>
      <c r="R19" s="15">
        <f t="shared" si="9"/>
        <v>5014.3495572179736</v>
      </c>
      <c r="S19" s="15">
        <v>2004.7026639674002</v>
      </c>
      <c r="T19" s="17">
        <f t="shared" ref="T19:T58" si="17">(C19+D19+E19+F19)*I19</f>
        <v>8.6837022819516945E-6</v>
      </c>
      <c r="U19" s="3">
        <f t="shared" ref="U19:U58" si="18">AJ86</f>
        <v>2.1630859259046318E-9</v>
      </c>
      <c r="V19" s="18">
        <f t="shared" ref="V19:V58" si="19">(U19/T19)*10^6</f>
        <v>249.09720021152893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</row>
    <row r="20" spans="1:42" x14ac:dyDescent="0.25">
      <c r="A20" s="15">
        <v>0.98</v>
      </c>
      <c r="B20" s="15">
        <f t="shared" si="10"/>
        <v>4963.7000000000007</v>
      </c>
      <c r="C20" s="15">
        <f t="shared" si="11"/>
        <v>9.8000000000000007</v>
      </c>
      <c r="D20" s="15">
        <f t="shared" si="12"/>
        <v>11.025</v>
      </c>
      <c r="E20" s="15">
        <f t="shared" si="13"/>
        <v>0.31250000000000028</v>
      </c>
      <c r="F20" s="15">
        <f t="shared" si="14"/>
        <v>58.779761904761905</v>
      </c>
      <c r="G20" s="3">
        <f t="shared" si="15"/>
        <v>8.4843893469666444E-4</v>
      </c>
      <c r="H20" s="3">
        <f t="shared" si="16"/>
        <v>0.15958732343103912</v>
      </c>
      <c r="I20" s="3">
        <f t="shared" si="0"/>
        <v>1.0860018364117294E-7</v>
      </c>
      <c r="J20" s="16">
        <f t="shared" si="1"/>
        <v>90.804985755021292</v>
      </c>
      <c r="K20" s="16">
        <f t="shared" si="2"/>
        <v>889.88886039920874</v>
      </c>
      <c r="L20" s="16">
        <f t="shared" si="3"/>
        <v>72.460301393121171</v>
      </c>
      <c r="M20" s="15">
        <f t="shared" si="4"/>
        <v>798.87482285916099</v>
      </c>
      <c r="N20" s="16">
        <f t="shared" si="5"/>
        <v>58.685246637717661</v>
      </c>
      <c r="O20" s="15">
        <f t="shared" si="6"/>
        <v>18.339139574286786</v>
      </c>
      <c r="P20" s="16">
        <f t="shared" si="7"/>
        <v>55.403368512717428</v>
      </c>
      <c r="Q20" s="15">
        <f t="shared" si="8"/>
        <v>3256.596809899313</v>
      </c>
      <c r="R20" s="15">
        <f t="shared" si="9"/>
        <v>4963.6996327319694</v>
      </c>
      <c r="S20" s="15">
        <v>1991.6099860424456</v>
      </c>
      <c r="T20" s="17">
        <f t="shared" si="17"/>
        <v>8.6790293189568585E-6</v>
      </c>
      <c r="U20" s="3">
        <f t="shared" si="18"/>
        <v>2.5394905424426063E-9</v>
      </c>
      <c r="V20" s="18">
        <f t="shared" si="19"/>
        <v>292.60075627303337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</row>
    <row r="21" spans="1:42" x14ac:dyDescent="0.25">
      <c r="A21" s="15">
        <v>0.97</v>
      </c>
      <c r="B21" s="15">
        <f t="shared" si="10"/>
        <v>4913.0500000000011</v>
      </c>
      <c r="C21" s="15">
        <f t="shared" si="11"/>
        <v>9.6999999999999993</v>
      </c>
      <c r="D21" s="15">
        <f t="shared" si="12"/>
        <v>10.912500000000001</v>
      </c>
      <c r="E21" s="15">
        <f t="shared" si="13"/>
        <v>0.46875000000000044</v>
      </c>
      <c r="F21" s="15">
        <f t="shared" si="14"/>
        <v>58.779761904761905</v>
      </c>
      <c r="G21" s="3">
        <f t="shared" si="15"/>
        <v>1.272868863166552E-3</v>
      </c>
      <c r="H21" s="3">
        <f t="shared" si="16"/>
        <v>0.15961371458755161</v>
      </c>
      <c r="I21" s="3">
        <f t="shared" si="0"/>
        <v>1.0861814299021233E-7</v>
      </c>
      <c r="J21" s="16">
        <f t="shared" si="1"/>
        <v>90.007674429827503</v>
      </c>
      <c r="K21" s="16">
        <f t="shared" si="2"/>
        <v>873.0744419693267</v>
      </c>
      <c r="L21" s="16">
        <f t="shared" si="3"/>
        <v>71.778260825282757</v>
      </c>
      <c r="M21" s="15">
        <f t="shared" si="4"/>
        <v>783.28027125589824</v>
      </c>
      <c r="N21" s="16">
        <f t="shared" si="5"/>
        <v>58.189552967287263</v>
      </c>
      <c r="O21" s="15">
        <f t="shared" si="6"/>
        <v>27.27635295341593</v>
      </c>
      <c r="P21" s="16">
        <f t="shared" si="7"/>
        <v>54.94099549546894</v>
      </c>
      <c r="Q21" s="15">
        <f t="shared" si="8"/>
        <v>3229.4186340342608</v>
      </c>
      <c r="R21" s="15">
        <f t="shared" si="9"/>
        <v>4913.0497002129014</v>
      </c>
      <c r="S21" s="15">
        <v>1978.4461135749223</v>
      </c>
      <c r="T21" s="17">
        <f t="shared" si="17"/>
        <v>8.6743548104144783E-6</v>
      </c>
      <c r="U21" s="3">
        <f t="shared" si="18"/>
        <v>2.5730099545597198E-9</v>
      </c>
      <c r="V21" s="18">
        <f t="shared" si="19"/>
        <v>296.62263197610383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</row>
    <row r="22" spans="1:42" x14ac:dyDescent="0.25">
      <c r="A22" s="15">
        <v>0.96</v>
      </c>
      <c r="B22" s="15">
        <f t="shared" si="10"/>
        <v>4862.4000000000005</v>
      </c>
      <c r="C22" s="15">
        <f t="shared" si="11"/>
        <v>9.6</v>
      </c>
      <c r="D22" s="15">
        <f t="shared" si="12"/>
        <v>10.8</v>
      </c>
      <c r="E22" s="15">
        <f t="shared" si="13"/>
        <v>0.62500000000000056</v>
      </c>
      <c r="F22" s="15">
        <f t="shared" si="14"/>
        <v>58.779761904761905</v>
      </c>
      <c r="G22" s="3">
        <f t="shared" si="15"/>
        <v>1.6974391918774155E-3</v>
      </c>
      <c r="H22" s="3">
        <f t="shared" si="16"/>
        <v>0.15964011447418533</v>
      </c>
      <c r="I22" s="3">
        <f t="shared" si="0"/>
        <v>1.0863610828015447E-7</v>
      </c>
      <c r="J22" s="16">
        <f t="shared" si="1"/>
        <v>89.207514787745907</v>
      </c>
      <c r="K22" s="16">
        <f t="shared" si="2"/>
        <v>856.39214196236071</v>
      </c>
      <c r="L22" s="16">
        <f t="shared" si="3"/>
        <v>71.0947523086285</v>
      </c>
      <c r="M22" s="15">
        <f t="shared" si="4"/>
        <v>767.82332493318791</v>
      </c>
      <c r="N22" s="16">
        <f t="shared" si="5"/>
        <v>57.692201314266335</v>
      </c>
      <c r="O22" s="15">
        <f t="shared" si="6"/>
        <v>36.057625821416494</v>
      </c>
      <c r="P22" s="16">
        <f t="shared" si="7"/>
        <v>54.476686587483506</v>
      </c>
      <c r="Q22" s="15">
        <f t="shared" si="8"/>
        <v>3202.1266669726169</v>
      </c>
      <c r="R22" s="15">
        <f t="shared" si="9"/>
        <v>4862.3997596895824</v>
      </c>
      <c r="S22" s="15">
        <v>1965.2103107876746</v>
      </c>
      <c r="T22" s="17">
        <f t="shared" si="17"/>
        <v>8.6696787555576605E-6</v>
      </c>
      <c r="U22" s="3">
        <f t="shared" si="18"/>
        <v>2.4491072701700486E-9</v>
      </c>
      <c r="V22" s="18">
        <f t="shared" si="19"/>
        <v>282.4911209772402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</row>
    <row r="23" spans="1:42" x14ac:dyDescent="0.25">
      <c r="A23" s="15">
        <v>0.95</v>
      </c>
      <c r="B23" s="15">
        <f t="shared" si="10"/>
        <v>4811.7500000000009</v>
      </c>
      <c r="C23" s="15">
        <f t="shared" si="11"/>
        <v>9.5</v>
      </c>
      <c r="D23" s="15">
        <f t="shared" si="12"/>
        <v>10.687499999999998</v>
      </c>
      <c r="E23" s="15">
        <f t="shared" si="13"/>
        <v>0.78125000000000067</v>
      </c>
      <c r="F23" s="15">
        <f t="shared" si="14"/>
        <v>58.779761904761905</v>
      </c>
      <c r="G23" s="3">
        <f t="shared" si="15"/>
        <v>2.1221499905067932E-3</v>
      </c>
      <c r="H23" s="3">
        <f t="shared" si="16"/>
        <v>0.15966652309527288</v>
      </c>
      <c r="I23" s="3">
        <f t="shared" si="0"/>
        <v>1.0865407951394771E-7</v>
      </c>
      <c r="J23" s="16">
        <f t="shared" si="1"/>
        <v>88.404485811557322</v>
      </c>
      <c r="K23" s="16">
        <f t="shared" si="2"/>
        <v>839.84261520979453</v>
      </c>
      <c r="L23" s="16">
        <f t="shared" si="3"/>
        <v>70.409774462180039</v>
      </c>
      <c r="M23" s="15">
        <f t="shared" si="4"/>
        <v>752.50446456454904</v>
      </c>
      <c r="N23" s="16">
        <f t="shared" si="5"/>
        <v>57.193177793124867</v>
      </c>
      <c r="O23" s="15">
        <f t="shared" si="6"/>
        <v>44.682170150878839</v>
      </c>
      <c r="P23" s="16">
        <f t="shared" si="7"/>
        <v>54.010435880026193</v>
      </c>
      <c r="Q23" s="15">
        <f t="shared" si="8"/>
        <v>3174.7205614003492</v>
      </c>
      <c r="R23" s="15">
        <f t="shared" si="9"/>
        <v>4811.7498113255715</v>
      </c>
      <c r="S23" s="15">
        <v>1951.9018679132814</v>
      </c>
      <c r="T23" s="17">
        <f t="shared" si="17"/>
        <v>8.6650011536190052E-6</v>
      </c>
      <c r="U23" s="3">
        <f t="shared" si="18"/>
        <v>2.2488597880779211E-9</v>
      </c>
      <c r="V23" s="18">
        <f t="shared" si="19"/>
        <v>259.53369748123663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</row>
    <row r="24" spans="1:42" x14ac:dyDescent="0.25">
      <c r="A24" s="15">
        <v>0.94</v>
      </c>
      <c r="B24" s="15">
        <f t="shared" si="10"/>
        <v>4761.1000000000004</v>
      </c>
      <c r="C24" s="15">
        <f t="shared" si="11"/>
        <v>9.3999999999999986</v>
      </c>
      <c r="D24" s="15">
        <f t="shared" si="12"/>
        <v>10.574999999999999</v>
      </c>
      <c r="E24" s="15">
        <f t="shared" si="13"/>
        <v>0.93750000000000089</v>
      </c>
      <c r="F24" s="15">
        <f t="shared" si="14"/>
        <v>58.779761904761905</v>
      </c>
      <c r="G24" s="3">
        <f t="shared" si="15"/>
        <v>2.5470013287783389E-3</v>
      </c>
      <c r="H24" s="3">
        <f t="shared" si="16"/>
        <v>0.15969294045514967</v>
      </c>
      <c r="I24" s="3">
        <f t="shared" si="0"/>
        <v>1.0867205669454235E-7</v>
      </c>
      <c r="J24" s="16">
        <f t="shared" si="1"/>
        <v>87.598566708265523</v>
      </c>
      <c r="K24" s="16">
        <f t="shared" si="2"/>
        <v>823.42652705769581</v>
      </c>
      <c r="L24" s="16">
        <f t="shared" si="3"/>
        <v>69.723326532183293</v>
      </c>
      <c r="M24" s="15">
        <f t="shared" si="4"/>
        <v>737.32417807783827</v>
      </c>
      <c r="N24" s="16">
        <f t="shared" si="5"/>
        <v>56.692468167420877</v>
      </c>
      <c r="O24" s="15">
        <f t="shared" si="6"/>
        <v>53.149188906957122</v>
      </c>
      <c r="P24" s="16">
        <f t="shared" si="7"/>
        <v>53.542237317388633</v>
      </c>
      <c r="Q24" s="15">
        <f t="shared" si="8"/>
        <v>3147.1999613643616</v>
      </c>
      <c r="R24" s="15">
        <f t="shared" si="9"/>
        <v>4761.0998554068528</v>
      </c>
      <c r="S24" s="4">
        <v>1938.5201034419576</v>
      </c>
      <c r="T24" s="17">
        <f t="shared" si="17"/>
        <v>8.6603220038306024E-6</v>
      </c>
      <c r="U24" s="3">
        <f t="shared" si="18"/>
        <v>2.0156192183822278E-9</v>
      </c>
      <c r="V24" s="18">
        <f t="shared" si="19"/>
        <v>232.74183309704725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</row>
    <row r="25" spans="1:42" x14ac:dyDescent="0.25">
      <c r="A25" s="15">
        <v>0.93</v>
      </c>
      <c r="B25" s="15">
        <f t="shared" si="10"/>
        <v>4710.4500000000007</v>
      </c>
      <c r="C25" s="15">
        <f t="shared" si="11"/>
        <v>9.3000000000000007</v>
      </c>
      <c r="D25" s="15">
        <f t="shared" si="12"/>
        <v>10.462500000000002</v>
      </c>
      <c r="E25" s="15">
        <f t="shared" si="13"/>
        <v>1.0937499999999991</v>
      </c>
      <c r="F25" s="15">
        <f t="shared" si="14"/>
        <v>58.779761904761905</v>
      </c>
      <c r="G25" s="3">
        <f t="shared" si="15"/>
        <v>2.9719932764618504E-3</v>
      </c>
      <c r="H25" s="3">
        <f t="shared" si="16"/>
        <v>0.159719366558154</v>
      </c>
      <c r="I25" s="3">
        <f t="shared" si="0"/>
        <v>1.086900398248906E-7</v>
      </c>
      <c r="J25" s="16">
        <f t="shared" si="1"/>
        <v>86.789736944618411</v>
      </c>
      <c r="K25" s="16">
        <f t="shared" si="2"/>
        <v>807.14455358495127</v>
      </c>
      <c r="L25" s="16">
        <f t="shared" si="3"/>
        <v>69.035408411053822</v>
      </c>
      <c r="M25" s="15">
        <f t="shared" si="4"/>
        <v>722.2829605006508</v>
      </c>
      <c r="N25" s="16">
        <f t="shared" si="5"/>
        <v>56.190057845065311</v>
      </c>
      <c r="O25" s="15">
        <f t="shared" si="6"/>
        <v>61.457875768040132</v>
      </c>
      <c r="P25" s="16">
        <f t="shared" si="7"/>
        <v>53.072084700316701</v>
      </c>
      <c r="Q25" s="15">
        <f t="shared" si="8"/>
        <v>3119.5645024739729</v>
      </c>
      <c r="R25" s="15">
        <f t="shared" si="9"/>
        <v>4710.4498923276151</v>
      </c>
      <c r="S25" s="15">
        <v>1925.0643664293541</v>
      </c>
      <c r="T25" s="17">
        <f t="shared" si="17"/>
        <v>8.655641305424034E-6</v>
      </c>
      <c r="U25" s="3">
        <f t="shared" si="18"/>
        <v>1.7743735317979132E-9</v>
      </c>
      <c r="V25" s="18">
        <f t="shared" si="19"/>
        <v>204.99619487304852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</row>
    <row r="26" spans="1:42" x14ac:dyDescent="0.25">
      <c r="A26" s="15">
        <v>0.92</v>
      </c>
      <c r="B26" s="15">
        <f t="shared" si="10"/>
        <v>4659.8000000000011</v>
      </c>
      <c r="C26" s="15">
        <f t="shared" si="11"/>
        <v>9.2000000000000011</v>
      </c>
      <c r="D26" s="15">
        <f t="shared" si="12"/>
        <v>10.350000000000001</v>
      </c>
      <c r="E26" s="15">
        <f t="shared" si="13"/>
        <v>1.2499999999999996</v>
      </c>
      <c r="F26" s="15">
        <f t="shared" si="14"/>
        <v>58.779761904761905</v>
      </c>
      <c r="G26" s="3">
        <f t="shared" si="15"/>
        <v>3.3971259033733336E-3</v>
      </c>
      <c r="H26" s="3">
        <f t="shared" si="16"/>
        <v>0.15974580140862704</v>
      </c>
      <c r="I26" s="3">
        <f t="shared" si="0"/>
        <v>1.0870802890794669E-7</v>
      </c>
      <c r="J26" s="16">
        <f t="shared" si="1"/>
        <v>85.97797628453641</v>
      </c>
      <c r="K26" s="16">
        <f t="shared" si="2"/>
        <v>790.99738181773512</v>
      </c>
      <c r="L26" s="16">
        <f t="shared" si="3"/>
        <v>68.346020655867747</v>
      </c>
      <c r="M26" s="15">
        <f t="shared" si="4"/>
        <v>707.3813137882313</v>
      </c>
      <c r="N26" s="16">
        <f t="shared" si="5"/>
        <v>55.685931874220202</v>
      </c>
      <c r="O26" s="15">
        <f t="shared" si="6"/>
        <v>69.607414842775228</v>
      </c>
      <c r="P26" s="16">
        <f t="shared" si="7"/>
        <v>52.599971689842143</v>
      </c>
      <c r="Q26" s="15">
        <f t="shared" si="8"/>
        <v>3091.8138121261377</v>
      </c>
      <c r="R26" s="15">
        <f t="shared" si="9"/>
        <v>4659.799922574879</v>
      </c>
      <c r="S26" s="15">
        <v>1911.5340388578927</v>
      </c>
      <c r="T26" s="17">
        <f t="shared" si="17"/>
        <v>8.650959057630372E-6</v>
      </c>
      <c r="U26" s="3">
        <f t="shared" si="18"/>
        <v>1.5397917295466225E-9</v>
      </c>
      <c r="V26" s="18">
        <f t="shared" si="19"/>
        <v>177.990870062954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</row>
    <row r="27" spans="1:42" x14ac:dyDescent="0.25">
      <c r="A27" s="15">
        <v>0.91</v>
      </c>
      <c r="B27" s="15">
        <f t="shared" si="10"/>
        <v>4609.1500000000005</v>
      </c>
      <c r="C27" s="15">
        <f t="shared" si="11"/>
        <v>9.1</v>
      </c>
      <c r="D27" s="15">
        <f t="shared" si="12"/>
        <v>10.237499999999999</v>
      </c>
      <c r="E27" s="15">
        <f t="shared" si="13"/>
        <v>1.4062499999999996</v>
      </c>
      <c r="F27" s="15">
        <f t="shared" si="14"/>
        <v>58.779761904761905</v>
      </c>
      <c r="G27" s="3">
        <f t="shared" si="15"/>
        <v>3.8223992793750029E-3</v>
      </c>
      <c r="H27" s="3">
        <f t="shared" si="16"/>
        <v>0.15977224501091286</v>
      </c>
      <c r="I27" s="3">
        <f t="shared" si="0"/>
        <v>1.0872602394666677E-7</v>
      </c>
      <c r="J27" s="16">
        <f t="shared" si="1"/>
        <v>85.163264828457571</v>
      </c>
      <c r="K27" s="16">
        <f t="shared" si="2"/>
        <v>774.98570993896385</v>
      </c>
      <c r="L27" s="16">
        <f t="shared" si="3"/>
        <v>67.655164506266644</v>
      </c>
      <c r="M27" s="15">
        <f t="shared" si="4"/>
        <v>692.61974663290471</v>
      </c>
      <c r="N27" s="16">
        <f t="shared" si="5"/>
        <v>55.180074939918804</v>
      </c>
      <c r="O27" s="15">
        <f t="shared" si="6"/>
        <v>77.596980384260789</v>
      </c>
      <c r="P27" s="16">
        <f t="shared" si="7"/>
        <v>52.125891811538452</v>
      </c>
      <c r="Q27" s="15">
        <f t="shared" si="8"/>
        <v>3063.9475097556083</v>
      </c>
      <c r="R27" s="15">
        <f t="shared" si="9"/>
        <v>4609.1499467117374</v>
      </c>
      <c r="S27" s="15">
        <v>1897.9285380441825</v>
      </c>
      <c r="T27" s="17">
        <f t="shared" si="17"/>
        <v>8.6462752596801817E-6</v>
      </c>
      <c r="U27" s="3">
        <f t="shared" si="18"/>
        <v>1.3202780977581972E-9</v>
      </c>
      <c r="V27" s="18">
        <f t="shared" si="19"/>
        <v>152.69905920240538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</row>
    <row r="28" spans="1:42" x14ac:dyDescent="0.25">
      <c r="A28" s="15">
        <v>0.9</v>
      </c>
      <c r="B28" s="15">
        <f t="shared" si="10"/>
        <v>4558.5000000000009</v>
      </c>
      <c r="C28" s="15">
        <f t="shared" si="11"/>
        <v>9</v>
      </c>
      <c r="D28" s="15">
        <f t="shared" si="12"/>
        <v>10.125</v>
      </c>
      <c r="E28" s="15">
        <f t="shared" si="13"/>
        <v>1.5624999999999998</v>
      </c>
      <c r="F28" s="15">
        <f t="shared" si="14"/>
        <v>58.779761904761905</v>
      </c>
      <c r="G28" s="3">
        <f t="shared" si="15"/>
        <v>4.2478134743753494E-3</v>
      </c>
      <c r="H28" s="3">
        <f t="shared" si="16"/>
        <v>0.15979869736935839</v>
      </c>
      <c r="I28" s="3">
        <f t="shared" si="0"/>
        <v>1.0874402494400893E-7</v>
      </c>
      <c r="J28" s="16">
        <f t="shared" si="1"/>
        <v>84.345583054605299</v>
      </c>
      <c r="K28" s="16">
        <f t="shared" si="2"/>
        <v>759.11024749144769</v>
      </c>
      <c r="L28" s="16">
        <f t="shared" si="3"/>
        <v>66.96284190164441</v>
      </c>
      <c r="M28" s="15">
        <f t="shared" si="4"/>
        <v>677.99877425414968</v>
      </c>
      <c r="N28" s="16">
        <f t="shared" si="5"/>
        <v>54.672471361499298</v>
      </c>
      <c r="O28" s="15">
        <f t="shared" si="6"/>
        <v>85.425736502342644</v>
      </c>
      <c r="P28" s="16">
        <f t="shared" si="7"/>
        <v>51.649838460236808</v>
      </c>
      <c r="Q28" s="15">
        <f t="shared" si="8"/>
        <v>3035.9652071121336</v>
      </c>
      <c r="R28" s="15">
        <f t="shared" si="9"/>
        <v>4558.4999653600735</v>
      </c>
      <c r="S28" s="15">
        <v>1884.2473190836085</v>
      </c>
      <c r="T28" s="17">
        <f t="shared" si="17"/>
        <v>8.6415899108035188E-6</v>
      </c>
      <c r="U28" s="3">
        <f t="shared" si="18"/>
        <v>1.1202739118170542E-9</v>
      </c>
      <c r="V28" s="18">
        <f t="shared" si="19"/>
        <v>129.6374768277899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</row>
    <row r="29" spans="1:42" x14ac:dyDescent="0.25">
      <c r="A29" s="15">
        <v>0.89</v>
      </c>
      <c r="B29" s="15">
        <f t="shared" si="10"/>
        <v>4507.8500000000013</v>
      </c>
      <c r="C29" s="15">
        <f t="shared" si="11"/>
        <v>8.9</v>
      </c>
      <c r="D29" s="15">
        <f t="shared" si="12"/>
        <v>10.012499999999999</v>
      </c>
      <c r="E29" s="15">
        <f t="shared" si="13"/>
        <v>1.7187499999999998</v>
      </c>
      <c r="F29" s="15">
        <f t="shared" si="14"/>
        <v>58.779761904761905</v>
      </c>
      <c r="G29" s="3">
        <f t="shared" si="15"/>
        <v>4.6733685583291631E-3</v>
      </c>
      <c r="H29" s="3">
        <f t="shared" si="16"/>
        <v>0.15982515848831338</v>
      </c>
      <c r="I29" s="3">
        <f t="shared" si="0"/>
        <v>1.0876203190293326E-7</v>
      </c>
      <c r="J29" s="16">
        <f t="shared" si="1"/>
        <v>83.52491186216804</v>
      </c>
      <c r="K29" s="16">
        <f t="shared" si="2"/>
        <v>743.37171557329555</v>
      </c>
      <c r="L29" s="16">
        <f t="shared" si="3"/>
        <v>66.269055497468088</v>
      </c>
      <c r="M29" s="15">
        <f t="shared" si="4"/>
        <v>663.51891816839918</v>
      </c>
      <c r="N29" s="16">
        <f t="shared" si="5"/>
        <v>54.163105090947774</v>
      </c>
      <c r="O29" s="15">
        <f t="shared" si="6"/>
        <v>93.092836875066467</v>
      </c>
      <c r="P29" s="16">
        <f t="shared" si="7"/>
        <v>51.17180490522319</v>
      </c>
      <c r="Q29" s="15">
        <f t="shared" si="8"/>
        <v>3007.8665085659463</v>
      </c>
      <c r="R29" s="15">
        <f t="shared" si="9"/>
        <v>4507.8499791827071</v>
      </c>
      <c r="S29" s="15">
        <v>1870.4898773218658</v>
      </c>
      <c r="T29" s="17">
        <f t="shared" si="17"/>
        <v>8.6369030102299271E-6</v>
      </c>
      <c r="U29" s="3">
        <f t="shared" si="18"/>
        <v>9.416691768249857E-10</v>
      </c>
      <c r="V29" s="18">
        <f t="shared" si="19"/>
        <v>109.02856911900381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</row>
    <row r="30" spans="1:42" x14ac:dyDescent="0.25">
      <c r="A30" s="15">
        <v>0.88</v>
      </c>
      <c r="B30" s="15">
        <f t="shared" si="10"/>
        <v>4457.2000000000007</v>
      </c>
      <c r="C30" s="15">
        <f t="shared" si="11"/>
        <v>8.8000000000000007</v>
      </c>
      <c r="D30" s="15">
        <f t="shared" si="12"/>
        <v>9.9</v>
      </c>
      <c r="E30" s="15">
        <f t="shared" si="13"/>
        <v>1.875</v>
      </c>
      <c r="F30" s="15">
        <f t="shared" si="14"/>
        <v>58.779761904761905</v>
      </c>
      <c r="G30" s="3">
        <f t="shared" si="15"/>
        <v>5.0990646012375844E-3</v>
      </c>
      <c r="H30" s="3">
        <f t="shared" si="16"/>
        <v>0.1598516283721306</v>
      </c>
      <c r="I30" s="3">
        <f t="shared" si="0"/>
        <v>1.0878004482640178E-7</v>
      </c>
      <c r="J30" s="16">
        <f t="shared" si="1"/>
        <v>82.701232616361168</v>
      </c>
      <c r="K30" s="16">
        <f t="shared" si="2"/>
        <v>727.77084702397838</v>
      </c>
      <c r="L30" s="16">
        <f t="shared" si="3"/>
        <v>65.573808680576036</v>
      </c>
      <c r="M30" s="15">
        <f t="shared" si="4"/>
        <v>649.18070593770278</v>
      </c>
      <c r="N30" s="16">
        <f t="shared" si="5"/>
        <v>53.651959712251426</v>
      </c>
      <c r="O30" s="15">
        <f t="shared" si="6"/>
        <v>100.59742446047142</v>
      </c>
      <c r="P30" s="16">
        <f t="shared" si="7"/>
        <v>50.691784295947272</v>
      </c>
      <c r="Q30" s="15">
        <f t="shared" si="8"/>
        <v>2979.6510114433295</v>
      </c>
      <c r="R30" s="15">
        <f t="shared" si="9"/>
        <v>4457.1999888654818</v>
      </c>
      <c r="S30" s="15">
        <v>1856.6557508416629</v>
      </c>
      <c r="T30" s="17">
        <f t="shared" si="17"/>
        <v>8.6322145571884406E-6</v>
      </c>
      <c r="U30" s="3">
        <f t="shared" si="18"/>
        <v>7.8471349106703932E-10</v>
      </c>
      <c r="V30" s="18">
        <f t="shared" si="19"/>
        <v>90.905234788629343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</row>
    <row r="31" spans="1:42" x14ac:dyDescent="0.25">
      <c r="A31" s="15">
        <v>0.87</v>
      </c>
      <c r="B31" s="15">
        <f t="shared" si="10"/>
        <v>4406.5500000000011</v>
      </c>
      <c r="C31" s="15">
        <f t="shared" si="11"/>
        <v>8.6999999999999993</v>
      </c>
      <c r="D31" s="15">
        <f t="shared" si="12"/>
        <v>9.7874999999999996</v>
      </c>
      <c r="E31" s="15">
        <f t="shared" si="13"/>
        <v>2.03125</v>
      </c>
      <c r="F31" s="15">
        <f t="shared" si="14"/>
        <v>58.779761904761905</v>
      </c>
      <c r="G31" s="3">
        <f t="shared" si="15"/>
        <v>5.5249016731481271E-3</v>
      </c>
      <c r="H31" s="3">
        <f t="shared" si="16"/>
        <v>0.15987810702516558</v>
      </c>
      <c r="I31" s="3">
        <f t="shared" si="0"/>
        <v>1.087980637173785E-7</v>
      </c>
      <c r="J31" s="16">
        <f t="shared" si="1"/>
        <v>81.87452719533654</v>
      </c>
      <c r="K31" s="16">
        <f t="shared" si="2"/>
        <v>712.30838659942788</v>
      </c>
      <c r="L31" s="16">
        <f t="shared" si="3"/>
        <v>64.877105583288355</v>
      </c>
      <c r="M31" s="15">
        <f t="shared" si="4"/>
        <v>634.98467089643475</v>
      </c>
      <c r="N31" s="16">
        <f t="shared" si="5"/>
        <v>53.139018441866369</v>
      </c>
      <c r="O31" s="15">
        <f t="shared" si="6"/>
        <v>107.93863121004107</v>
      </c>
      <c r="P31" s="16">
        <f t="shared" si="7"/>
        <v>50.209769668268038</v>
      </c>
      <c r="Q31" s="15">
        <f t="shared" si="8"/>
        <v>2951.3183063937313</v>
      </c>
      <c r="R31" s="15">
        <f t="shared" si="9"/>
        <v>4406.5499950996345</v>
      </c>
      <c r="S31" s="15">
        <v>1842.7445229512714</v>
      </c>
      <c r="T31" s="17">
        <f t="shared" si="17"/>
        <v>8.6275245509075834E-6</v>
      </c>
      <c r="U31" s="3">
        <f t="shared" si="18"/>
        <v>6.4862301758234741E-10</v>
      </c>
      <c r="V31" s="18">
        <f t="shared" si="19"/>
        <v>75.180663208210134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</row>
    <row r="32" spans="1:42" x14ac:dyDescent="0.25">
      <c r="A32" s="15">
        <v>0.86</v>
      </c>
      <c r="B32" s="15">
        <f t="shared" si="10"/>
        <v>4355.9000000000005</v>
      </c>
      <c r="C32" s="15">
        <f t="shared" si="11"/>
        <v>8.6</v>
      </c>
      <c r="D32" s="15">
        <f t="shared" si="12"/>
        <v>9.6750000000000007</v>
      </c>
      <c r="E32" s="15">
        <f t="shared" si="13"/>
        <v>2.1875000000000004</v>
      </c>
      <c r="F32" s="15">
        <f t="shared" si="14"/>
        <v>58.779761904761905</v>
      </c>
      <c r="G32" s="3">
        <f t="shared" si="15"/>
        <v>5.9508798441547314E-3</v>
      </c>
      <c r="H32" s="3">
        <f t="shared" si="16"/>
        <v>0.15990459445177677</v>
      </c>
      <c r="I32" s="3">
        <f t="shared" si="0"/>
        <v>1.0881608857882935E-7</v>
      </c>
      <c r="J32" s="16">
        <f t="shared" si="1"/>
        <v>81.0447780388713</v>
      </c>
      <c r="K32" s="16">
        <f t="shared" si="2"/>
        <v>696.98509113429316</v>
      </c>
      <c r="L32" s="16">
        <f t="shared" si="3"/>
        <v>64.178951096151351</v>
      </c>
      <c r="M32" s="15">
        <f t="shared" si="4"/>
        <v>620.93135185526432</v>
      </c>
      <c r="N32" s="16">
        <f t="shared" si="5"/>
        <v>52.624264130407227</v>
      </c>
      <c r="O32" s="15">
        <f t="shared" si="6"/>
        <v>115.11557778526583</v>
      </c>
      <c r="P32" s="16">
        <f t="shared" si="7"/>
        <v>49.725753951263869</v>
      </c>
      <c r="Q32" s="15">
        <f t="shared" si="8"/>
        <v>2922.8679777900638</v>
      </c>
      <c r="R32" s="15">
        <f t="shared" si="9"/>
        <v>4355.899998564887</v>
      </c>
      <c r="S32" s="15">
        <v>1828.7558246599092</v>
      </c>
      <c r="T32" s="17">
        <f t="shared" si="17"/>
        <v>8.6228329906153663E-6</v>
      </c>
      <c r="U32" s="3">
        <f t="shared" si="18"/>
        <v>5.3199256264999631E-10</v>
      </c>
      <c r="V32" s="18">
        <f t="shared" si="19"/>
        <v>61.695798031689677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</row>
    <row r="33" spans="1:42" x14ac:dyDescent="0.25">
      <c r="A33" s="15">
        <v>0.85</v>
      </c>
      <c r="B33" s="15">
        <f t="shared" si="10"/>
        <v>4305.2500000000009</v>
      </c>
      <c r="C33" s="15">
        <f t="shared" si="11"/>
        <v>8.5</v>
      </c>
      <c r="D33" s="15">
        <f t="shared" si="12"/>
        <v>9.5625</v>
      </c>
      <c r="E33" s="15">
        <f t="shared" si="13"/>
        <v>2.3437500000000004</v>
      </c>
      <c r="F33" s="15">
        <f t="shared" si="14"/>
        <v>58.779761904761905</v>
      </c>
      <c r="G33" s="3">
        <f t="shared" si="15"/>
        <v>6.3769991843977917E-3</v>
      </c>
      <c r="H33" s="3">
        <f t="shared" si="16"/>
        <v>0.15993109065632552</v>
      </c>
      <c r="I33" s="3">
        <f t="shared" si="0"/>
        <v>1.0883411941372227E-7</v>
      </c>
      <c r="J33" s="16">
        <f t="shared" si="1"/>
        <v>80.211968198766243</v>
      </c>
      <c r="K33" s="16">
        <f t="shared" si="2"/>
        <v>681.80172968951308</v>
      </c>
      <c r="L33" s="16">
        <f t="shared" si="3"/>
        <v>63.47935087913627</v>
      </c>
      <c r="M33" s="15">
        <f t="shared" si="4"/>
        <v>607.02129278174061</v>
      </c>
      <c r="N33" s="16">
        <f t="shared" si="5"/>
        <v>52.107679265669503</v>
      </c>
      <c r="O33" s="15">
        <f t="shared" si="6"/>
        <v>122.12737327891293</v>
      </c>
      <c r="P33" s="16">
        <f t="shared" si="7"/>
        <v>49.239729974630144</v>
      </c>
      <c r="Q33" s="15">
        <f t="shared" si="8"/>
        <v>2894.2996041635279</v>
      </c>
      <c r="R33" s="15">
        <f t="shared" si="9"/>
        <v>4305.2499999136944</v>
      </c>
      <c r="S33" s="15">
        <v>1814.6893371233084</v>
      </c>
      <c r="T33" s="17">
        <f t="shared" si="17"/>
        <v>8.6181398755392902E-6</v>
      </c>
      <c r="U33" s="3">
        <f t="shared" si="18"/>
        <v>4.3307746691557917E-10</v>
      </c>
      <c r="V33" s="18">
        <f t="shared" si="19"/>
        <v>50.251849374686422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</row>
    <row r="34" spans="1:42" x14ac:dyDescent="0.25">
      <c r="A34" s="15">
        <v>0.84</v>
      </c>
      <c r="B34" s="15">
        <f t="shared" si="10"/>
        <v>4254.6000000000004</v>
      </c>
      <c r="C34" s="15">
        <f t="shared" si="11"/>
        <v>8.4</v>
      </c>
      <c r="D34" s="15">
        <f t="shared" si="12"/>
        <v>9.4499999999999993</v>
      </c>
      <c r="E34" s="15">
        <f t="shared" si="13"/>
        <v>2.5000000000000004</v>
      </c>
      <c r="F34" s="15">
        <f t="shared" si="14"/>
        <v>58.779761904761905</v>
      </c>
      <c r="G34" s="3">
        <f t="shared" si="15"/>
        <v>6.8032597640641998E-3</v>
      </c>
      <c r="H34" s="3">
        <f t="shared" si="16"/>
        <v>0.1599575956431761</v>
      </c>
      <c r="I34" s="3">
        <f t="shared" si="0"/>
        <v>1.0885215622502716E-7</v>
      </c>
      <c r="J34" s="16">
        <f t="shared" si="1"/>
        <v>79.376081390833846</v>
      </c>
      <c r="K34" s="16">
        <f t="shared" si="2"/>
        <v>666.75908368300429</v>
      </c>
      <c r="L34" s="16">
        <f t="shared" si="3"/>
        <v>62.778311371088364</v>
      </c>
      <c r="M34" s="15">
        <f t="shared" si="4"/>
        <v>593.25504245678496</v>
      </c>
      <c r="N34" s="16">
        <f t="shared" si="5"/>
        <v>51.589245977089483</v>
      </c>
      <c r="O34" s="15">
        <f t="shared" si="6"/>
        <v>128.97311494272373</v>
      </c>
      <c r="P34" s="16">
        <f t="shared" si="7"/>
        <v>48.751690476681333</v>
      </c>
      <c r="Q34" s="15">
        <f t="shared" si="8"/>
        <v>2865.6127586739772</v>
      </c>
      <c r="R34" s="15">
        <f t="shared" si="9"/>
        <v>4254.5999997564904</v>
      </c>
      <c r="S34" s="15">
        <v>1800.5447940408283</v>
      </c>
      <c r="T34" s="17">
        <f t="shared" si="17"/>
        <v>8.6134452049063461E-6</v>
      </c>
      <c r="U34" s="3">
        <f t="shared" si="18"/>
        <v>3.4998594724469478E-10</v>
      </c>
      <c r="V34" s="18">
        <f t="shared" si="19"/>
        <v>40.632515668101952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</row>
    <row r="35" spans="1:42" x14ac:dyDescent="0.25">
      <c r="A35" s="15">
        <v>0.83</v>
      </c>
      <c r="B35" s="15">
        <f t="shared" si="10"/>
        <v>4203.9500000000007</v>
      </c>
      <c r="C35" s="15">
        <f t="shared" si="11"/>
        <v>8.2999999999999989</v>
      </c>
      <c r="D35" s="15">
        <f t="shared" si="12"/>
        <v>9.3375000000000004</v>
      </c>
      <c r="E35" s="15">
        <f t="shared" si="13"/>
        <v>2.6562500000000004</v>
      </c>
      <c r="F35" s="15">
        <f t="shared" si="14"/>
        <v>58.779761904761905</v>
      </c>
      <c r="G35" s="3">
        <f t="shared" si="15"/>
        <v>7.2296616533873851E-3</v>
      </c>
      <c r="H35" s="3">
        <f t="shared" si="16"/>
        <v>0.15998410941669561</v>
      </c>
      <c r="I35" s="3">
        <f t="shared" si="0"/>
        <v>1.0887019901571589E-7</v>
      </c>
      <c r="J35" s="16">
        <f t="shared" si="1"/>
        <v>78.537102048340898</v>
      </c>
      <c r="K35" s="16">
        <f t="shared" si="2"/>
        <v>651.85794700122938</v>
      </c>
      <c r="L35" s="16">
        <f t="shared" si="3"/>
        <v>62.075839797211017</v>
      </c>
      <c r="M35" s="15">
        <f t="shared" si="4"/>
        <v>579.63315410645794</v>
      </c>
      <c r="N35" s="16">
        <f t="shared" si="5"/>
        <v>51.068946041740766</v>
      </c>
      <c r="O35" s="15">
        <f t="shared" si="6"/>
        <v>135.65188792337392</v>
      </c>
      <c r="P35" s="16">
        <f t="shared" si="7"/>
        <v>48.261628112966029</v>
      </c>
      <c r="Q35" s="15">
        <f t="shared" si="8"/>
        <v>2836.8070096163069</v>
      </c>
      <c r="R35" s="15">
        <f t="shared" si="9"/>
        <v>4203.9499986473684</v>
      </c>
      <c r="S35" s="15">
        <v>1786.3219839834935</v>
      </c>
      <c r="T35" s="17">
        <f t="shared" si="17"/>
        <v>8.6087489779430081E-6</v>
      </c>
      <c r="U35" s="3">
        <f t="shared" si="18"/>
        <v>2.8080859379220183E-10</v>
      </c>
      <c r="V35" s="18">
        <f t="shared" si="19"/>
        <v>32.618978031730087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</row>
    <row r="36" spans="1:42" x14ac:dyDescent="0.25">
      <c r="A36" s="15">
        <v>0.82</v>
      </c>
      <c r="B36" s="15">
        <f t="shared" si="10"/>
        <v>4153.3</v>
      </c>
      <c r="C36" s="15">
        <f t="shared" si="11"/>
        <v>8.1999999999999993</v>
      </c>
      <c r="D36" s="15">
        <f t="shared" si="12"/>
        <v>9.2249999999999996</v>
      </c>
      <c r="E36" s="15">
        <f t="shared" si="13"/>
        <v>2.8125000000000004</v>
      </c>
      <c r="F36" s="15">
        <f t="shared" si="14"/>
        <v>58.779761904761905</v>
      </c>
      <c r="G36" s="3">
        <f t="shared" si="15"/>
        <v>7.6562049226473481E-3</v>
      </c>
      <c r="H36" s="3">
        <f t="shared" si="16"/>
        <v>0.16001063198125406</v>
      </c>
      <c r="I36" s="3">
        <f t="shared" si="0"/>
        <v>1.0888824778876225E-7</v>
      </c>
      <c r="J36" s="16">
        <f t="shared" si="1"/>
        <v>77.695015376895554</v>
      </c>
      <c r="K36" s="16">
        <f t="shared" si="2"/>
        <v>637.09912609054345</v>
      </c>
      <c r="L36" s="16">
        <f t="shared" si="3"/>
        <v>61.371944174503859</v>
      </c>
      <c r="M36" s="15">
        <f t="shared" si="4"/>
        <v>566.15618500979804</v>
      </c>
      <c r="N36" s="16">
        <f t="shared" si="5"/>
        <v>50.546760892066466</v>
      </c>
      <c r="O36" s="15">
        <f t="shared" si="6"/>
        <v>142.16276500893696</v>
      </c>
      <c r="P36" s="16">
        <f t="shared" si="7"/>
        <v>47.769535465594942</v>
      </c>
      <c r="Q36" s="15">
        <f t="shared" si="8"/>
        <v>2807.8819209687504</v>
      </c>
      <c r="R36" s="15">
        <f t="shared" si="9"/>
        <v>4153.2999970780293</v>
      </c>
      <c r="S36" s="15">
        <v>1772.0207526333681</v>
      </c>
      <c r="T36" s="17">
        <f t="shared" si="17"/>
        <v>8.6040511938752389E-6</v>
      </c>
      <c r="U36" s="3">
        <f t="shared" si="18"/>
        <v>2.2370321641056529E-10</v>
      </c>
      <c r="V36" s="18">
        <f t="shared" si="19"/>
        <v>25.999754228543825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</row>
    <row r="37" spans="1:42" x14ac:dyDescent="0.25">
      <c r="A37" s="15">
        <v>0.81</v>
      </c>
      <c r="B37" s="15">
        <f t="shared" si="10"/>
        <v>4102.6500000000015</v>
      </c>
      <c r="C37" s="15">
        <f t="shared" si="11"/>
        <v>8.1000000000000014</v>
      </c>
      <c r="D37" s="15">
        <f t="shared" si="12"/>
        <v>9.1125000000000007</v>
      </c>
      <c r="E37" s="15">
        <f t="shared" si="13"/>
        <v>2.9687499999999991</v>
      </c>
      <c r="F37" s="15">
        <f t="shared" si="14"/>
        <v>58.779761904761905</v>
      </c>
      <c r="G37" s="3">
        <f t="shared" si="15"/>
        <v>8.0828896421706996E-3</v>
      </c>
      <c r="H37" s="3">
        <f t="shared" si="16"/>
        <v>0.16003716334122442</v>
      </c>
      <c r="I37" s="3">
        <f t="shared" si="0"/>
        <v>1.0890630254714208E-7</v>
      </c>
      <c r="J37" s="16">
        <f t="shared" si="1"/>
        <v>76.849807410290424</v>
      </c>
      <c r="K37" s="16">
        <f t="shared" si="2"/>
        <v>622.4834400233525</v>
      </c>
      <c r="L37" s="16">
        <f t="shared" si="3"/>
        <v>60.666633314675884</v>
      </c>
      <c r="M37" s="15">
        <f t="shared" si="4"/>
        <v>552.82469607998405</v>
      </c>
      <c r="N37" s="16">
        <f t="shared" si="5"/>
        <v>50.022671625260067</v>
      </c>
      <c r="O37" s="15">
        <f t="shared" si="6"/>
        <v>148.50480638749079</v>
      </c>
      <c r="P37" s="16">
        <f t="shared" si="7"/>
        <v>47.275405053107839</v>
      </c>
      <c r="Q37" s="15">
        <f t="shared" si="8"/>
        <v>2778.8370529728568</v>
      </c>
      <c r="R37" s="15">
        <f t="shared" si="9"/>
        <v>4102.6499954636838</v>
      </c>
      <c r="S37" s="15">
        <v>1757.641004905013</v>
      </c>
      <c r="T37" s="17">
        <f t="shared" si="17"/>
        <v>8.5993518519284863E-6</v>
      </c>
      <c r="U37" s="3">
        <f t="shared" si="18"/>
        <v>1.7694779342017966E-10</v>
      </c>
      <c r="V37" s="18">
        <f t="shared" si="19"/>
        <v>20.576875614235675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</row>
    <row r="38" spans="1:42" x14ac:dyDescent="0.25">
      <c r="A38" s="15">
        <v>0.8</v>
      </c>
      <c r="B38" s="15">
        <f t="shared" si="10"/>
        <v>4052.0000000000009</v>
      </c>
      <c r="C38" s="15">
        <f t="shared" si="11"/>
        <v>8</v>
      </c>
      <c r="D38" s="15">
        <f t="shared" si="12"/>
        <v>9</v>
      </c>
      <c r="E38" s="15">
        <f t="shared" si="13"/>
        <v>3.1249999999999996</v>
      </c>
      <c r="F38" s="15">
        <f t="shared" si="14"/>
        <v>58.779761904761905</v>
      </c>
      <c r="G38" s="3">
        <f t="shared" si="15"/>
        <v>8.5097158823307147E-3</v>
      </c>
      <c r="H38" s="3">
        <f t="shared" si="16"/>
        <v>0.16006370350098253</v>
      </c>
      <c r="I38" s="3">
        <f t="shared" si="0"/>
        <v>1.0892436329383316E-7</v>
      </c>
      <c r="J38" s="16">
        <f t="shared" si="1"/>
        <v>76.001465067462192</v>
      </c>
      <c r="K38" s="16">
        <f t="shared" si="2"/>
        <v>608.01172053969754</v>
      </c>
      <c r="L38" s="16">
        <f t="shared" si="3"/>
        <v>59.959916824628266</v>
      </c>
      <c r="M38" s="15">
        <f t="shared" si="4"/>
        <v>539.63925142165442</v>
      </c>
      <c r="N38" s="16">
        <f t="shared" si="5"/>
        <v>49.496659014620448</v>
      </c>
      <c r="O38" s="15">
        <f t="shared" si="6"/>
        <v>154.67705942068889</v>
      </c>
      <c r="P38" s="16">
        <f t="shared" si="7"/>
        <v>46.77922934110066</v>
      </c>
      <c r="Q38" s="15">
        <f t="shared" si="8"/>
        <v>2749.6719627581488</v>
      </c>
      <c r="R38" s="15">
        <f t="shared" si="9"/>
        <v>4051.9999941401893</v>
      </c>
      <c r="S38" s="15">
        <v>1743.1827069294879</v>
      </c>
      <c r="T38" s="17">
        <f t="shared" si="17"/>
        <v>8.5946509513276913E-6</v>
      </c>
      <c r="U38" s="3">
        <f t="shared" si="18"/>
        <v>1.3897065826490567E-10</v>
      </c>
      <c r="V38" s="18">
        <f t="shared" si="19"/>
        <v>16.169435972665958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</row>
    <row r="39" spans="1:42" x14ac:dyDescent="0.25">
      <c r="A39" s="15">
        <v>0.79</v>
      </c>
      <c r="B39" s="15">
        <f t="shared" si="10"/>
        <v>4001.3500000000008</v>
      </c>
      <c r="C39" s="15">
        <f t="shared" si="11"/>
        <v>7.9</v>
      </c>
      <c r="D39" s="15">
        <f t="shared" si="12"/>
        <v>8.8875000000000011</v>
      </c>
      <c r="E39" s="15">
        <f t="shared" si="13"/>
        <v>3.2812499999999996</v>
      </c>
      <c r="F39" s="15">
        <f t="shared" si="14"/>
        <v>58.779761904761905</v>
      </c>
      <c r="G39" s="3">
        <f t="shared" si="15"/>
        <v>8.9366837135473418E-3</v>
      </c>
      <c r="H39" s="3">
        <f t="shared" si="16"/>
        <v>0.16009025246490705</v>
      </c>
      <c r="I39" s="3">
        <f t="shared" si="0"/>
        <v>1.0894243003181521E-7</v>
      </c>
      <c r="J39" s="16">
        <f t="shared" si="1"/>
        <v>75.149976210103702</v>
      </c>
      <c r="K39" s="16">
        <f t="shared" si="2"/>
        <v>593.68481205981925</v>
      </c>
      <c r="L39" s="16">
        <f t="shared" si="3"/>
        <v>59.251805104095517</v>
      </c>
      <c r="M39" s="15">
        <f t="shared" si="4"/>
        <v>526.60041786264901</v>
      </c>
      <c r="N39" s="16">
        <f t="shared" si="5"/>
        <v>48.968703522834758</v>
      </c>
      <c r="O39" s="15">
        <f t="shared" si="6"/>
        <v>160.67855843430152</v>
      </c>
      <c r="P39" s="16">
        <f t="shared" si="7"/>
        <v>46.28100075347264</v>
      </c>
      <c r="Q39" s="15">
        <f t="shared" si="8"/>
        <v>2720.386205003228</v>
      </c>
      <c r="R39" s="15">
        <f t="shared" si="9"/>
        <v>4001.3499933599978</v>
      </c>
      <c r="S39" s="15">
        <v>1728.6458878696101</v>
      </c>
      <c r="T39" s="17">
        <f t="shared" si="17"/>
        <v>8.5899484912972734E-6</v>
      </c>
      <c r="U39" s="3">
        <f t="shared" si="18"/>
        <v>1.0836457258495127E-10</v>
      </c>
      <c r="V39" s="18">
        <f t="shared" si="19"/>
        <v>12.615276179448406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</row>
    <row r="40" spans="1:42" x14ac:dyDescent="0.25">
      <c r="A40" s="15">
        <v>0.78</v>
      </c>
      <c r="B40" s="15">
        <f t="shared" si="10"/>
        <v>3950.7000000000007</v>
      </c>
      <c r="C40" s="15">
        <f t="shared" si="11"/>
        <v>7.8000000000000007</v>
      </c>
      <c r="D40" s="15">
        <f t="shared" si="12"/>
        <v>8.7750000000000004</v>
      </c>
      <c r="E40" s="15">
        <f t="shared" si="13"/>
        <v>3.4374999999999996</v>
      </c>
      <c r="F40" s="15">
        <f t="shared" si="14"/>
        <v>58.779761904761905</v>
      </c>
      <c r="G40" s="3">
        <f t="shared" si="15"/>
        <v>9.3637932062872638E-3</v>
      </c>
      <c r="H40" s="3">
        <f t="shared" si="16"/>
        <v>0.16011681023737964</v>
      </c>
      <c r="I40" s="3">
        <f t="shared" si="0"/>
        <v>1.0896050276406999E-7</v>
      </c>
      <c r="J40" s="16">
        <f t="shared" si="1"/>
        <v>74.295329700755389</v>
      </c>
      <c r="K40" s="16">
        <f t="shared" si="2"/>
        <v>579.50357166589208</v>
      </c>
      <c r="L40" s="16">
        <f t="shared" si="3"/>
        <v>58.542309340307924</v>
      </c>
      <c r="M40" s="15">
        <f t="shared" si="4"/>
        <v>513.70876446120201</v>
      </c>
      <c r="N40" s="16">
        <f t="shared" si="5"/>
        <v>48.438785317329668</v>
      </c>
      <c r="O40" s="15">
        <f t="shared" si="6"/>
        <v>166.50832452832071</v>
      </c>
      <c r="P40" s="16">
        <f t="shared" si="7"/>
        <v>45.780711684343167</v>
      </c>
      <c r="Q40" s="15">
        <f t="shared" si="8"/>
        <v>2690.9793326362428</v>
      </c>
      <c r="R40" s="15">
        <f t="shared" si="9"/>
        <v>3950.6999932916578</v>
      </c>
      <c r="S40" s="15">
        <v>1714.0306415389177</v>
      </c>
      <c r="T40" s="17">
        <f t="shared" si="17"/>
        <v>8.5852444710611368E-6</v>
      </c>
      <c r="U40" s="3">
        <f t="shared" si="18"/>
        <v>8.3889575602107974E-11</v>
      </c>
      <c r="V40" s="18">
        <f t="shared" si="19"/>
        <v>9.7713671270375855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</row>
    <row r="41" spans="1:42" x14ac:dyDescent="0.25">
      <c r="A41" s="15">
        <v>0.77</v>
      </c>
      <c r="B41" s="15">
        <f t="shared" si="10"/>
        <v>3900.0500000000006</v>
      </c>
      <c r="C41" s="15">
        <f t="shared" si="11"/>
        <v>7.7</v>
      </c>
      <c r="D41" s="15">
        <f t="shared" si="12"/>
        <v>8.6624999999999996</v>
      </c>
      <c r="E41" s="15">
        <f t="shared" si="13"/>
        <v>3.59375</v>
      </c>
      <c r="F41" s="15">
        <f t="shared" si="14"/>
        <v>58.779761904761905</v>
      </c>
      <c r="G41" s="3">
        <f t="shared" si="15"/>
        <v>9.7910444310639368E-3</v>
      </c>
      <c r="H41" s="3">
        <f t="shared" si="16"/>
        <v>0.1601433768227849</v>
      </c>
      <c r="I41" s="3">
        <f t="shared" si="0"/>
        <v>1.089785814935812E-7</v>
      </c>
      <c r="J41" s="16">
        <f t="shared" si="1"/>
        <v>73.437515461083365</v>
      </c>
      <c r="K41" s="16">
        <f t="shared" si="2"/>
        <v>565.46886905034194</v>
      </c>
      <c r="L41" s="16">
        <f t="shared" si="3"/>
        <v>57.831441499460418</v>
      </c>
      <c r="M41" s="15">
        <f t="shared" si="4"/>
        <v>500.96486198907587</v>
      </c>
      <c r="N41" s="16">
        <f t="shared" si="5"/>
        <v>47.906884287767106</v>
      </c>
      <c r="O41" s="15">
        <f t="shared" si="6"/>
        <v>172.16536540916303</v>
      </c>
      <c r="P41" s="16">
        <f t="shared" si="7"/>
        <v>45.27835451061668</v>
      </c>
      <c r="Q41" s="15">
        <f t="shared" si="8"/>
        <v>2661.4508975734507</v>
      </c>
      <c r="R41" s="15">
        <f t="shared" si="9"/>
        <v>3900.0499940220316</v>
      </c>
      <c r="S41" s="15">
        <v>1699.3371277937583</v>
      </c>
      <c r="T41" s="17">
        <f t="shared" si="17"/>
        <v>8.580538889842676E-6</v>
      </c>
      <c r="U41" s="3">
        <f t="shared" si="18"/>
        <v>6.4468226472986574E-11</v>
      </c>
      <c r="V41" s="18">
        <f t="shared" si="19"/>
        <v>7.513307415843272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</row>
    <row r="42" spans="1:42" x14ac:dyDescent="0.25">
      <c r="A42" s="15">
        <v>0.76</v>
      </c>
      <c r="B42" s="15">
        <f t="shared" si="10"/>
        <v>3849.4000000000005</v>
      </c>
      <c r="C42" s="15">
        <f t="shared" si="11"/>
        <v>7.6</v>
      </c>
      <c r="D42" s="15">
        <f t="shared" si="12"/>
        <v>8.5500000000000007</v>
      </c>
      <c r="E42" s="15">
        <f t="shared" si="13"/>
        <v>3.75</v>
      </c>
      <c r="F42" s="15">
        <f t="shared" si="14"/>
        <v>58.779761904761905</v>
      </c>
      <c r="G42" s="3">
        <f t="shared" si="15"/>
        <v>1.0218437458437615E-2</v>
      </c>
      <c r="H42" s="3">
        <f t="shared" si="16"/>
        <v>0.16016995222551023</v>
      </c>
      <c r="I42" s="3">
        <f t="shared" si="0"/>
        <v>1.0899666622333454E-7</v>
      </c>
      <c r="J42" s="16">
        <f t="shared" si="1"/>
        <v>72.57652452999055</v>
      </c>
      <c r="K42" s="16">
        <f t="shared" si="2"/>
        <v>551.58158642792819</v>
      </c>
      <c r="L42" s="16">
        <f t="shared" si="3"/>
        <v>57.119214314758445</v>
      </c>
      <c r="M42" s="15">
        <f t="shared" si="4"/>
        <v>488.36928239118475</v>
      </c>
      <c r="N42" s="16">
        <f t="shared" si="5"/>
        <v>47.372980065726068</v>
      </c>
      <c r="O42" s="15">
        <f t="shared" si="6"/>
        <v>177.64867524647275</v>
      </c>
      <c r="P42" s="16">
        <f t="shared" si="7"/>
        <v>44.773921605156474</v>
      </c>
      <c r="Q42" s="15">
        <f t="shared" si="8"/>
        <v>2631.8004514935724</v>
      </c>
      <c r="R42" s="15">
        <f t="shared" si="9"/>
        <v>3849.399995559158</v>
      </c>
      <c r="S42" s="15">
        <v>1684.5655736660849</v>
      </c>
      <c r="T42" s="17">
        <f t="shared" si="17"/>
        <v>8.5758317468647655E-6</v>
      </c>
      <c r="U42" s="3">
        <f t="shared" si="18"/>
        <v>4.9175916778352438E-11</v>
      </c>
      <c r="V42" s="18">
        <f t="shared" si="19"/>
        <v>5.7342445875679218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</row>
    <row r="43" spans="1:42" x14ac:dyDescent="0.25">
      <c r="A43" s="15">
        <v>0.75</v>
      </c>
      <c r="B43" s="15">
        <f t="shared" si="10"/>
        <v>3798.7500000000009</v>
      </c>
      <c r="C43" s="15">
        <f t="shared" si="11"/>
        <v>7.5</v>
      </c>
      <c r="D43" s="15">
        <f t="shared" si="12"/>
        <v>8.4375</v>
      </c>
      <c r="E43" s="15">
        <f t="shared" si="13"/>
        <v>3.90625</v>
      </c>
      <c r="F43" s="15">
        <f t="shared" si="14"/>
        <v>58.779761904761905</v>
      </c>
      <c r="G43" s="3">
        <f t="shared" si="15"/>
        <v>1.0645972359015397E-2</v>
      </c>
      <c r="H43" s="3">
        <f t="shared" si="16"/>
        <v>0.160196536449946</v>
      </c>
      <c r="I43" s="3">
        <f t="shared" si="0"/>
        <v>1.0901475695631767E-7</v>
      </c>
      <c r="J43" s="16">
        <f t="shared" si="1"/>
        <v>71.712349121478681</v>
      </c>
      <c r="K43" s="16">
        <f t="shared" si="2"/>
        <v>537.84261841109014</v>
      </c>
      <c r="L43" s="16">
        <f t="shared" si="3"/>
        <v>56.405641271066081</v>
      </c>
      <c r="M43" s="15">
        <f t="shared" si="4"/>
        <v>475.92259822462006</v>
      </c>
      <c r="N43" s="16">
        <f t="shared" si="5"/>
        <v>46.837052046786567</v>
      </c>
      <c r="O43" s="15">
        <f t="shared" si="6"/>
        <v>182.95723455776002</v>
      </c>
      <c r="P43" s="16">
        <f t="shared" si="7"/>
        <v>44.267405350686907</v>
      </c>
      <c r="Q43" s="15">
        <f t="shared" si="8"/>
        <v>2602.0275466549597</v>
      </c>
      <c r="R43" s="15">
        <f t="shared" si="9"/>
        <v>3798.7499978484302</v>
      </c>
      <c r="S43" s="15">
        <v>1669.7162742084968</v>
      </c>
      <c r="T43" s="17">
        <f t="shared" si="17"/>
        <v>8.5711230413497679E-6</v>
      </c>
      <c r="U43" s="3">
        <f t="shared" si="18"/>
        <v>3.7228226767653142E-11</v>
      </c>
      <c r="V43" s="18">
        <f t="shared" si="19"/>
        <v>4.3434479458587374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</row>
    <row r="44" spans="1:42" x14ac:dyDescent="0.25">
      <c r="A44" s="15">
        <v>0.74</v>
      </c>
      <c r="B44" s="15">
        <f t="shared" si="10"/>
        <v>3748.1000000000008</v>
      </c>
      <c r="C44" s="15">
        <f t="shared" si="11"/>
        <v>7.4</v>
      </c>
      <c r="D44" s="15">
        <f t="shared" si="12"/>
        <v>8.3249999999999993</v>
      </c>
      <c r="E44" s="15">
        <f t="shared" si="13"/>
        <v>4.0625</v>
      </c>
      <c r="F44" s="15">
        <f t="shared" si="14"/>
        <v>58.779761904761905</v>
      </c>
      <c r="G44" s="3">
        <f t="shared" si="15"/>
        <v>1.1073649203451276E-2</v>
      </c>
      <c r="H44" s="3">
        <f t="shared" si="16"/>
        <v>0.16022312950048548</v>
      </c>
      <c r="I44" s="3">
        <f t="shared" si="0"/>
        <v>1.0903285369552024E-7</v>
      </c>
      <c r="J44" s="16">
        <f t="shared" si="1"/>
        <v>70.844965531966196</v>
      </c>
      <c r="K44" s="16">
        <f t="shared" si="2"/>
        <v>524.2527449365499</v>
      </c>
      <c r="L44" s="16">
        <f t="shared" si="3"/>
        <v>55.690722463528978</v>
      </c>
      <c r="M44" s="15">
        <f t="shared" si="4"/>
        <v>463.62526450887873</v>
      </c>
      <c r="N44" s="16">
        <f t="shared" si="5"/>
        <v>46.299068777272666</v>
      </c>
      <c r="O44" s="15">
        <f t="shared" si="6"/>
        <v>188.0899669076702</v>
      </c>
      <c r="P44" s="16">
        <f t="shared" si="7"/>
        <v>43.758788095799744</v>
      </c>
      <c r="Q44" s="15">
        <f t="shared" si="8"/>
        <v>2572.1311455120385</v>
      </c>
      <c r="R44" s="15">
        <f t="shared" si="9"/>
        <v>3748.0991218651375</v>
      </c>
      <c r="S44" s="15">
        <v>1654.789297662946</v>
      </c>
      <c r="T44" s="17">
        <f t="shared" si="17"/>
        <v>8.566412772519526E-6</v>
      </c>
      <c r="U44" s="3">
        <f t="shared" si="18"/>
        <v>2.7966595614997108E-11</v>
      </c>
      <c r="V44" s="18">
        <f t="shared" si="19"/>
        <v>3.2646799025038882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</row>
    <row r="45" spans="1:42" x14ac:dyDescent="0.25">
      <c r="A45" s="15">
        <v>0.73</v>
      </c>
      <c r="B45" s="15">
        <f t="shared" si="10"/>
        <v>3697.4500000000007</v>
      </c>
      <c r="C45" s="15">
        <f t="shared" si="11"/>
        <v>7.3</v>
      </c>
      <c r="D45" s="15">
        <f t="shared" si="12"/>
        <v>8.2125000000000004</v>
      </c>
      <c r="E45" s="15">
        <f t="shared" si="13"/>
        <v>4.21875</v>
      </c>
      <c r="F45" s="15">
        <f t="shared" si="14"/>
        <v>58.779761904761905</v>
      </c>
      <c r="G45" s="3">
        <f t="shared" si="15"/>
        <v>1.1501468062446155E-2</v>
      </c>
      <c r="H45" s="3">
        <f t="shared" si="16"/>
        <v>0.16024973138152493</v>
      </c>
      <c r="I45" s="3">
        <f t="shared" si="0"/>
        <v>1.0905095644393391E-7</v>
      </c>
      <c r="J45" s="16">
        <f t="shared" si="1"/>
        <v>69.974419908101865</v>
      </c>
      <c r="K45" s="16">
        <f t="shared" si="2"/>
        <v>510.81326532914358</v>
      </c>
      <c r="L45" s="16">
        <f t="shared" si="3"/>
        <v>54.974515155875217</v>
      </c>
      <c r="M45" s="15">
        <f t="shared" si="4"/>
        <v>451.47820571762526</v>
      </c>
      <c r="N45" s="16">
        <f t="shared" si="5"/>
        <v>45.759041146505247</v>
      </c>
      <c r="O45" s="15">
        <f t="shared" si="6"/>
        <v>193.04595483681902</v>
      </c>
      <c r="P45" s="16">
        <f t="shared" si="7"/>
        <v>43.248092440801017</v>
      </c>
      <c r="Q45" s="15">
        <f t="shared" si="8"/>
        <v>2542.1125765054171</v>
      </c>
      <c r="R45" s="15">
        <f t="shared" si="9"/>
        <v>3697.450002389005</v>
      </c>
      <c r="S45" s="15">
        <v>1639.785961746242</v>
      </c>
      <c r="T45" s="17">
        <f t="shared" si="17"/>
        <v>8.5617009395953674E-6</v>
      </c>
      <c r="U45" s="3">
        <f t="shared" si="18"/>
        <v>2.0844536148446489E-11</v>
      </c>
      <c r="V45" s="18">
        <f t="shared" si="19"/>
        <v>2.4346255838073714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</row>
    <row r="46" spans="1:42" x14ac:dyDescent="0.25">
      <c r="A46" s="15">
        <v>0.72</v>
      </c>
      <c r="B46" s="15">
        <f t="shared" si="10"/>
        <v>3646.8000000000006</v>
      </c>
      <c r="C46" s="15">
        <f t="shared" si="11"/>
        <v>7.1999999999999993</v>
      </c>
      <c r="D46" s="15">
        <f t="shared" si="12"/>
        <v>8.1</v>
      </c>
      <c r="E46" s="15">
        <f t="shared" si="13"/>
        <v>4.3750000000000009</v>
      </c>
      <c r="F46" s="15">
        <f t="shared" si="14"/>
        <v>58.779761904761905</v>
      </c>
      <c r="G46" s="3">
        <f t="shared" si="15"/>
        <v>1.192942900674791E-2</v>
      </c>
      <c r="H46" s="3">
        <f t="shared" si="16"/>
        <v>0.16027634209746339</v>
      </c>
      <c r="I46" s="3">
        <f t="shared" si="0"/>
        <v>1.090690652045523E-7</v>
      </c>
      <c r="J46" s="16">
        <f t="shared" si="1"/>
        <v>69.100656886229913</v>
      </c>
      <c r="K46" s="16">
        <f t="shared" si="2"/>
        <v>497.52472958085531</v>
      </c>
      <c r="L46" s="16">
        <f t="shared" si="3"/>
        <v>54.256992598526701</v>
      </c>
      <c r="M46" s="15">
        <f t="shared" si="4"/>
        <v>439.48164004806625</v>
      </c>
      <c r="N46" s="16">
        <f t="shared" si="5"/>
        <v>45.216916090507439</v>
      </c>
      <c r="O46" s="15">
        <f t="shared" si="6"/>
        <v>197.82400789597008</v>
      </c>
      <c r="P46" s="16">
        <f t="shared" si="7"/>
        <v>42.73528071686362</v>
      </c>
      <c r="Q46" s="15">
        <f t="shared" si="8"/>
        <v>2511.9696254704063</v>
      </c>
      <c r="R46" s="15">
        <f t="shared" si="9"/>
        <v>3646.8000029952982</v>
      </c>
      <c r="S46" s="15">
        <v>1624.7058813236508</v>
      </c>
      <c r="T46" s="17">
        <f t="shared" si="17"/>
        <v>8.5569875417981015E-6</v>
      </c>
      <c r="U46" s="3">
        <f t="shared" si="18"/>
        <v>1.541153369248366E-11</v>
      </c>
      <c r="V46" s="18">
        <f t="shared" si="19"/>
        <v>1.8010466437170007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</row>
    <row r="47" spans="1:42" x14ac:dyDescent="0.25">
      <c r="A47" s="15">
        <v>0.71</v>
      </c>
      <c r="B47" s="15">
        <f t="shared" si="10"/>
        <v>3596.1500000000005</v>
      </c>
      <c r="C47" s="15">
        <f t="shared" si="11"/>
        <v>7.1</v>
      </c>
      <c r="D47" s="15">
        <f t="shared" si="12"/>
        <v>7.9874999999999998</v>
      </c>
      <c r="E47" s="15">
        <f t="shared" si="13"/>
        <v>4.5312500000000009</v>
      </c>
      <c r="F47" s="15">
        <f t="shared" si="14"/>
        <v>58.779761904761905</v>
      </c>
      <c r="G47" s="3">
        <f t="shared" si="15"/>
        <v>1.235753210715141E-2</v>
      </c>
      <c r="H47" s="3">
        <f t="shared" si="16"/>
        <v>0.16030296165270297</v>
      </c>
      <c r="I47" s="3">
        <f t="shared" si="0"/>
        <v>1.0908717998037102E-7</v>
      </c>
      <c r="J47" s="16">
        <f t="shared" si="1"/>
        <v>68.223691094327009</v>
      </c>
      <c r="K47" s="16">
        <f t="shared" si="2"/>
        <v>484.38820676972176</v>
      </c>
      <c r="L47" s="16">
        <f t="shared" si="3"/>
        <v>53.538185181025213</v>
      </c>
      <c r="M47" s="15">
        <f t="shared" si="4"/>
        <v>427.63625413343885</v>
      </c>
      <c r="N47" s="16">
        <f t="shared" si="5"/>
        <v>44.672682970445862</v>
      </c>
      <c r="O47" s="15">
        <f t="shared" si="6"/>
        <v>202.42309470983287</v>
      </c>
      <c r="P47" s="16">
        <f t="shared" si="7"/>
        <v>42.220355558765689</v>
      </c>
      <c r="Q47" s="15">
        <f t="shared" si="8"/>
        <v>2481.7024472786379</v>
      </c>
      <c r="R47" s="15">
        <f t="shared" si="9"/>
        <v>3596.1500028916316</v>
      </c>
      <c r="S47" s="15">
        <v>1609.5499204451014</v>
      </c>
      <c r="T47" s="17">
        <f t="shared" si="17"/>
        <v>8.5522725783480226E-6</v>
      </c>
      <c r="U47" s="3">
        <f t="shared" si="18"/>
        <v>1.1301092261899628E-11</v>
      </c>
      <c r="V47" s="18">
        <f t="shared" si="19"/>
        <v>1.3214139468041342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</row>
    <row r="48" spans="1:42" x14ac:dyDescent="0.25">
      <c r="A48" s="15">
        <v>0.7</v>
      </c>
      <c r="B48" s="15">
        <f t="shared" si="10"/>
        <v>3545.5000000000005</v>
      </c>
      <c r="C48" s="15">
        <f t="shared" si="11"/>
        <v>7</v>
      </c>
      <c r="D48" s="15">
        <f t="shared" si="12"/>
        <v>7.875</v>
      </c>
      <c r="E48" s="15">
        <f t="shared" si="13"/>
        <v>4.6875000000000009</v>
      </c>
      <c r="F48" s="15">
        <f t="shared" si="14"/>
        <v>58.779761904761905</v>
      </c>
      <c r="G48" s="3">
        <f t="shared" si="15"/>
        <v>1.278577743449856E-2</v>
      </c>
      <c r="H48" s="3">
        <f t="shared" si="16"/>
        <v>0.1603295900516486</v>
      </c>
      <c r="I48" s="3">
        <f t="shared" si="0"/>
        <v>1.091053007743877E-7</v>
      </c>
      <c r="J48" s="16">
        <f t="shared" si="1"/>
        <v>67.343521454908412</v>
      </c>
      <c r="K48" s="16">
        <f t="shared" si="2"/>
        <v>471.4046501843589</v>
      </c>
      <c r="L48" s="16">
        <f t="shared" si="3"/>
        <v>52.818109786747151</v>
      </c>
      <c r="M48" s="15">
        <f t="shared" si="4"/>
        <v>415.94261457063379</v>
      </c>
      <c r="N48" s="16">
        <f t="shared" si="5"/>
        <v>44.126320419142033</v>
      </c>
      <c r="O48" s="15">
        <f t="shared" si="6"/>
        <v>206.84212696472832</v>
      </c>
      <c r="P48" s="16">
        <f t="shared" si="7"/>
        <v>41.70330962981307</v>
      </c>
      <c r="Q48" s="15">
        <f t="shared" si="8"/>
        <v>2451.3106106809764</v>
      </c>
      <c r="R48" s="15">
        <f t="shared" si="9"/>
        <v>3545.5000024006977</v>
      </c>
      <c r="S48" s="15">
        <v>1594.3187144955291</v>
      </c>
      <c r="T48" s="17">
        <f t="shared" si="17"/>
        <v>8.5475560484649016E-6</v>
      </c>
      <c r="U48" s="3">
        <f t="shared" si="18"/>
        <v>8.2172606838691546E-12</v>
      </c>
      <c r="V48" s="18">
        <f t="shared" si="19"/>
        <v>0.96135791766407119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</row>
    <row r="49" spans="1:42" x14ac:dyDescent="0.25">
      <c r="A49" s="15">
        <v>0.69</v>
      </c>
      <c r="B49" s="15">
        <f t="shared" si="10"/>
        <v>3494.8500000000004</v>
      </c>
      <c r="C49" s="15">
        <f t="shared" si="11"/>
        <v>6.8999999999999995</v>
      </c>
      <c r="D49" s="15">
        <f t="shared" si="12"/>
        <v>7.7624999999999993</v>
      </c>
      <c r="E49" s="15">
        <f t="shared" si="13"/>
        <v>4.8437500000000009</v>
      </c>
      <c r="F49" s="15">
        <f t="shared" si="14"/>
        <v>58.779761904761905</v>
      </c>
      <c r="G49" s="3">
        <f t="shared" si="15"/>
        <v>1.3214165059678361E-2</v>
      </c>
      <c r="H49" s="3">
        <f t="shared" si="16"/>
        <v>0.16035622729870819</v>
      </c>
      <c r="I49" s="3">
        <f t="shared" si="0"/>
        <v>1.0912342758960192E-7</v>
      </c>
      <c r="J49" s="16">
        <f t="shared" si="1"/>
        <v>66.460148378785377</v>
      </c>
      <c r="K49" s="16">
        <f t="shared" si="2"/>
        <v>458.57502381361905</v>
      </c>
      <c r="L49" s="16">
        <f t="shared" si="3"/>
        <v>52.096783873299159</v>
      </c>
      <c r="M49" s="15">
        <f t="shared" si="4"/>
        <v>404.40128481648469</v>
      </c>
      <c r="N49" s="16">
        <f t="shared" si="5"/>
        <v>43.577807012851245</v>
      </c>
      <c r="O49" s="15">
        <f t="shared" si="6"/>
        <v>211.08000271849826</v>
      </c>
      <c r="P49" s="16">
        <f t="shared" si="7"/>
        <v>41.184135695131474</v>
      </c>
      <c r="Q49" s="15">
        <f t="shared" si="8"/>
        <v>2420.7936904132339</v>
      </c>
      <c r="R49" s="15">
        <f t="shared" si="9"/>
        <v>3494.8500017618362</v>
      </c>
      <c r="S49" s="15">
        <v>1579.0129638783294</v>
      </c>
      <c r="T49" s="17">
        <f t="shared" si="17"/>
        <v>8.5428379513679993E-6</v>
      </c>
      <c r="U49" s="3">
        <f t="shared" si="18"/>
        <v>5.9233972603634959E-12</v>
      </c>
      <c r="V49" s="18">
        <f t="shared" si="19"/>
        <v>0.69337581891214006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</row>
    <row r="50" spans="1:42" x14ac:dyDescent="0.25">
      <c r="A50" s="15">
        <v>0.68</v>
      </c>
      <c r="B50" s="15">
        <f t="shared" si="10"/>
        <v>3444.2000000000007</v>
      </c>
      <c r="C50" s="15">
        <f t="shared" si="11"/>
        <v>6.8000000000000007</v>
      </c>
      <c r="D50" s="15">
        <f t="shared" si="12"/>
        <v>7.65</v>
      </c>
      <c r="E50" s="15">
        <f t="shared" si="13"/>
        <v>4.9999999999999991</v>
      </c>
      <c r="F50" s="15">
        <f t="shared" si="14"/>
        <v>58.779761904761905</v>
      </c>
      <c r="G50" s="3">
        <f t="shared" si="15"/>
        <v>1.3642695053626908E-2</v>
      </c>
      <c r="H50" s="3">
        <f t="shared" si="16"/>
        <v>0.16038287339829255</v>
      </c>
      <c r="I50" s="3">
        <f t="shared" si="0"/>
        <v>1.0914156042901527E-7</v>
      </c>
      <c r="J50" s="16">
        <f t="shared" si="1"/>
        <v>65.573573808377446</v>
      </c>
      <c r="K50" s="16">
        <f t="shared" si="2"/>
        <v>445.90030189696671</v>
      </c>
      <c r="L50" s="16">
        <f t="shared" si="3"/>
        <v>51.374225428540974</v>
      </c>
      <c r="M50" s="15">
        <f t="shared" si="4"/>
        <v>393.01282452833846</v>
      </c>
      <c r="N50" s="16">
        <f t="shared" si="5"/>
        <v>43.027121309129278</v>
      </c>
      <c r="O50" s="15">
        <f t="shared" si="6"/>
        <v>215.13560654564634</v>
      </c>
      <c r="P50" s="16">
        <f t="shared" si="7"/>
        <v>40.662826638180974</v>
      </c>
      <c r="Q50" s="15">
        <f t="shared" si="8"/>
        <v>2390.1512681668878</v>
      </c>
      <c r="R50" s="15">
        <f t="shared" si="9"/>
        <v>3444.2000011378395</v>
      </c>
      <c r="S50" s="15">
        <v>1563.6334318650845</v>
      </c>
      <c r="T50" s="17">
        <f t="shared" si="17"/>
        <v>8.5381182862760481E-6</v>
      </c>
      <c r="U50" s="3">
        <f t="shared" si="18"/>
        <v>4.2320500274295146E-12</v>
      </c>
      <c r="V50" s="18">
        <f t="shared" si="19"/>
        <v>0.49566542480818082</v>
      </c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</row>
    <row r="51" spans="1:42" x14ac:dyDescent="0.25">
      <c r="A51" s="15">
        <v>0.67</v>
      </c>
      <c r="B51" s="15">
        <f t="shared" si="10"/>
        <v>3393.5500000000006</v>
      </c>
      <c r="C51" s="15">
        <f t="shared" si="11"/>
        <v>6.7</v>
      </c>
      <c r="D51" s="15">
        <f t="shared" si="12"/>
        <v>7.5375000000000005</v>
      </c>
      <c r="E51" s="15">
        <f t="shared" si="13"/>
        <v>5.1562499999999991</v>
      </c>
      <c r="F51" s="15">
        <f t="shared" si="14"/>
        <v>58.779761904761905</v>
      </c>
      <c r="G51" s="3">
        <f t="shared" si="15"/>
        <v>1.4071367487327478E-2</v>
      </c>
      <c r="H51" s="3">
        <f t="shared" si="16"/>
        <v>0.16040952835481545</v>
      </c>
      <c r="I51" s="3">
        <f t="shared" si="0"/>
        <v>1.0915969929563136E-7</v>
      </c>
      <c r="J51" s="16">
        <f t="shared" si="1"/>
        <v>64.683801257390272</v>
      </c>
      <c r="K51" s="16">
        <f t="shared" si="2"/>
        <v>433.38146842451482</v>
      </c>
      <c r="L51" s="16">
        <f t="shared" si="3"/>
        <v>50.650452922508485</v>
      </c>
      <c r="M51" s="15">
        <f t="shared" si="4"/>
        <v>381.77778890340772</v>
      </c>
      <c r="N51" s="16">
        <f t="shared" si="5"/>
        <v>42.474241886781769</v>
      </c>
      <c r="O51" s="15">
        <f t="shared" si="6"/>
        <v>219.00780972871846</v>
      </c>
      <c r="P51" s="16">
        <f t="shared" si="7"/>
        <v>40.139375477407349</v>
      </c>
      <c r="Q51" s="15">
        <f t="shared" si="8"/>
        <v>2359.3829335678429</v>
      </c>
      <c r="R51" s="15">
        <f t="shared" si="9"/>
        <v>3393.5500006244838</v>
      </c>
      <c r="S51" s="15">
        <v>1548.1809418898699</v>
      </c>
      <c r="T51" s="17">
        <f t="shared" si="17"/>
        <v>8.5333970524072689E-6</v>
      </c>
      <c r="U51" s="3">
        <f t="shared" si="18"/>
        <v>2.9961234944182526E-12</v>
      </c>
      <c r="V51" s="18">
        <f t="shared" si="19"/>
        <v>0.35110560026889259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</row>
    <row r="52" spans="1:42" x14ac:dyDescent="0.25">
      <c r="A52" s="15">
        <v>0.66</v>
      </c>
      <c r="B52" s="15">
        <f t="shared" si="10"/>
        <v>3342.9000000000005</v>
      </c>
      <c r="C52" s="15">
        <f t="shared" si="11"/>
        <v>6.6000000000000005</v>
      </c>
      <c r="D52" s="15">
        <f t="shared" si="12"/>
        <v>7.4250000000000007</v>
      </c>
      <c r="E52" s="15">
        <f t="shared" si="13"/>
        <v>5.3125</v>
      </c>
      <c r="F52" s="15">
        <f t="shared" si="14"/>
        <v>58.779761904761905</v>
      </c>
      <c r="G52" s="3">
        <f t="shared" si="15"/>
        <v>1.4500182431810534E-2</v>
      </c>
      <c r="H52" s="3">
        <f t="shared" si="16"/>
        <v>0.16043619217269359</v>
      </c>
      <c r="I52" s="3">
        <f t="shared" si="0"/>
        <v>1.0917784419245578E-7</v>
      </c>
      <c r="J52" s="16">
        <f t="shared" si="1"/>
        <v>63.790835846538059</v>
      </c>
      <c r="K52" s="16">
        <f t="shared" si="2"/>
        <v>421.0195165871512</v>
      </c>
      <c r="L52" s="16">
        <f t="shared" si="3"/>
        <v>49.925485255397383</v>
      </c>
      <c r="M52" s="15">
        <f t="shared" si="4"/>
        <v>370.69672802132561</v>
      </c>
      <c r="N52" s="16">
        <f t="shared" si="5"/>
        <v>41.91914738781341</v>
      </c>
      <c r="O52" s="15">
        <f t="shared" si="6"/>
        <v>222.69547049775875</v>
      </c>
      <c r="P52" s="16">
        <f t="shared" si="7"/>
        <v>39.613775382976705</v>
      </c>
      <c r="Q52" s="15">
        <f t="shared" si="8"/>
        <v>2328.4882851600892</v>
      </c>
      <c r="R52" s="15">
        <f t="shared" si="9"/>
        <v>3342.9000002663247</v>
      </c>
      <c r="S52" s="15">
        <v>1532.6563742617222</v>
      </c>
      <c r="T52" s="17">
        <f t="shared" si="17"/>
        <v>8.5286742489793555E-6</v>
      </c>
      <c r="U52" s="3">
        <f t="shared" si="18"/>
        <v>2.1012813692699132E-12</v>
      </c>
      <c r="V52" s="18">
        <f t="shared" si="19"/>
        <v>0.24637842974497212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</row>
    <row r="53" spans="1:42" x14ac:dyDescent="0.25">
      <c r="A53" s="15">
        <v>0.65</v>
      </c>
      <c r="B53" s="15">
        <f t="shared" si="10"/>
        <v>3292.2500000000009</v>
      </c>
      <c r="C53" s="15">
        <f t="shared" si="11"/>
        <v>6.5</v>
      </c>
      <c r="D53" s="15">
        <f t="shared" si="12"/>
        <v>7.3125000000000009</v>
      </c>
      <c r="E53" s="15">
        <f t="shared" si="13"/>
        <v>5.46875</v>
      </c>
      <c r="F53" s="15">
        <f t="shared" si="14"/>
        <v>58.779761904761905</v>
      </c>
      <c r="G53" s="3">
        <f t="shared" si="15"/>
        <v>1.4929139958153764E-2</v>
      </c>
      <c r="H53" s="3">
        <f t="shared" si="16"/>
        <v>0.16046286485634656</v>
      </c>
      <c r="I53" s="3">
        <f t="shared" si="0"/>
        <v>1.0919599512249608E-7</v>
      </c>
      <c r="J53" s="16">
        <f t="shared" si="1"/>
        <v>62.894684334698141</v>
      </c>
      <c r="K53" s="16">
        <f t="shared" si="2"/>
        <v>408.81544817553794</v>
      </c>
      <c r="L53" s="16">
        <f t="shared" si="3"/>
        <v>49.199341701559042</v>
      </c>
      <c r="M53" s="15">
        <f t="shared" si="4"/>
        <v>359.77018619265056</v>
      </c>
      <c r="N53" s="16">
        <f t="shared" si="5"/>
        <v>41.361816561074214</v>
      </c>
      <c r="O53" s="15">
        <f t="shared" si="6"/>
        <v>226.1974343183746</v>
      </c>
      <c r="P53" s="16">
        <f t="shared" si="7"/>
        <v>39.086019693353272</v>
      </c>
      <c r="Q53" s="15">
        <f t="shared" si="8"/>
        <v>2297.4669313801401</v>
      </c>
      <c r="R53" s="15">
        <f t="shared" si="9"/>
        <v>3292.2500000667033</v>
      </c>
      <c r="S53" s="15">
        <v>1517.0606622657517</v>
      </c>
      <c r="T53" s="17">
        <f t="shared" si="17"/>
        <v>8.5239498752094886E-6</v>
      </c>
      <c r="U53" s="3">
        <f t="shared" si="18"/>
        <v>1.4595012800019057E-12</v>
      </c>
      <c r="V53" s="18">
        <f t="shared" si="19"/>
        <v>0.17122358781656213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</row>
    <row r="54" spans="1:42" x14ac:dyDescent="0.25">
      <c r="A54" s="15">
        <v>0.64</v>
      </c>
      <c r="B54" s="15">
        <f t="shared" si="10"/>
        <v>3241.6000000000008</v>
      </c>
      <c r="C54" s="15">
        <f t="shared" si="11"/>
        <v>6.4</v>
      </c>
      <c r="D54" s="15">
        <f t="shared" si="12"/>
        <v>7.1999999999999993</v>
      </c>
      <c r="E54" s="15">
        <f t="shared" si="13"/>
        <v>5.625</v>
      </c>
      <c r="F54" s="15">
        <f t="shared" si="14"/>
        <v>58.779761904761905</v>
      </c>
      <c r="G54" s="3">
        <f t="shared" si="15"/>
        <v>1.5358240137482141E-2</v>
      </c>
      <c r="H54" s="3">
        <f t="shared" si="16"/>
        <v>0.16048954641019697</v>
      </c>
      <c r="I54" s="3">
        <f t="shared" si="0"/>
        <v>1.0921415208876188E-7</v>
      </c>
      <c r="J54" s="16">
        <f t="shared" si="1"/>
        <v>61.995351413027336</v>
      </c>
      <c r="K54" s="16">
        <f t="shared" si="2"/>
        <v>396.77024904337497</v>
      </c>
      <c r="L54" s="16">
        <f t="shared" si="3"/>
        <v>48.472038834426513</v>
      </c>
      <c r="M54" s="15">
        <f t="shared" si="4"/>
        <v>348.99867960787088</v>
      </c>
      <c r="N54" s="16">
        <f t="shared" si="5"/>
        <v>40.802225984569432</v>
      </c>
      <c r="O54" s="15">
        <f t="shared" si="6"/>
        <v>229.51252116320305</v>
      </c>
      <c r="P54" s="16">
        <f t="shared" si="7"/>
        <v>38.556099731888345</v>
      </c>
      <c r="Q54" s="15">
        <f t="shared" si="8"/>
        <v>2266.3183622166512</v>
      </c>
      <c r="R54" s="15">
        <f t="shared" si="9"/>
        <v>3241.5998120311001</v>
      </c>
      <c r="S54" s="15">
        <v>1501.3947225891095</v>
      </c>
      <c r="T54" s="17">
        <f t="shared" si="17"/>
        <v>8.5192239303143253E-6</v>
      </c>
      <c r="U54" s="3">
        <f t="shared" si="18"/>
        <v>1.0036756355655411E-12</v>
      </c>
      <c r="V54" s="18">
        <f t="shared" si="19"/>
        <v>0.11781303599663796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</row>
    <row r="55" spans="1:42" x14ac:dyDescent="0.25">
      <c r="A55" s="15">
        <v>0.63</v>
      </c>
      <c r="B55" s="15">
        <f t="shared" si="10"/>
        <v>3190.9500000000007</v>
      </c>
      <c r="C55" s="15">
        <f t="shared" si="11"/>
        <v>6.3</v>
      </c>
      <c r="D55" s="15">
        <f t="shared" si="12"/>
        <v>7.0875000000000004</v>
      </c>
      <c r="E55" s="15">
        <f t="shared" si="13"/>
        <v>5.78125</v>
      </c>
      <c r="F55" s="15">
        <f t="shared" si="14"/>
        <v>58.779761904761905</v>
      </c>
      <c r="G55" s="3">
        <f t="shared" si="15"/>
        <v>1.5787483040967953E-2</v>
      </c>
      <c r="H55" s="3">
        <f t="shared" si="16"/>
        <v>0.16051623683867031</v>
      </c>
      <c r="I55" s="3">
        <f t="shared" si="0"/>
        <v>1.0923231509426475E-7</v>
      </c>
      <c r="J55" s="16">
        <f t="shared" si="1"/>
        <v>61.092858387763755</v>
      </c>
      <c r="K55" s="16">
        <f t="shared" si="2"/>
        <v>384.88500784291165</v>
      </c>
      <c r="L55" s="16">
        <f t="shared" si="3"/>
        <v>47.743605540483735</v>
      </c>
      <c r="M55" s="15">
        <f t="shared" si="4"/>
        <v>338.38280426817846</v>
      </c>
      <c r="N55" s="16">
        <f t="shared" si="5"/>
        <v>40.240361726916738</v>
      </c>
      <c r="O55" s="15">
        <f t="shared" si="6"/>
        <v>232.63959123373741</v>
      </c>
      <c r="P55" s="16">
        <f t="shared" si="7"/>
        <v>38.024015822043943</v>
      </c>
      <c r="Q55" s="15">
        <f t="shared" si="8"/>
        <v>2235.0425966826424</v>
      </c>
      <c r="R55" s="15">
        <f t="shared" si="9"/>
        <v>3190.9500000274697</v>
      </c>
      <c r="S55" s="15">
        <v>1485.6597753616675</v>
      </c>
      <c r="T55" s="17">
        <f t="shared" si="17"/>
        <v>8.5144964135099994E-6</v>
      </c>
      <c r="U55" s="3">
        <f t="shared" si="18"/>
        <v>6.8315575466052597E-13</v>
      </c>
      <c r="V55" s="18">
        <f t="shared" si="19"/>
        <v>8.0234428612426079E-2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</row>
    <row r="56" spans="1:42" x14ac:dyDescent="0.25">
      <c r="A56" s="15">
        <v>0.62</v>
      </c>
      <c r="B56" s="15">
        <f t="shared" si="10"/>
        <v>3140.3000000000006</v>
      </c>
      <c r="C56" s="15">
        <f t="shared" si="11"/>
        <v>6.2</v>
      </c>
      <c r="D56" s="15">
        <f t="shared" si="12"/>
        <v>6.9749999999999996</v>
      </c>
      <c r="E56" s="15">
        <f t="shared" si="13"/>
        <v>5.9375</v>
      </c>
      <c r="F56" s="15">
        <f t="shared" si="14"/>
        <v>58.779761904761905</v>
      </c>
      <c r="G56" s="3">
        <f t="shared" si="15"/>
        <v>1.6216868739830841E-2</v>
      </c>
      <c r="H56" s="3">
        <f t="shared" si="16"/>
        <v>0.16054293614619505</v>
      </c>
      <c r="I56" s="3">
        <f t="shared" si="0"/>
        <v>1.0925048414201829E-7</v>
      </c>
      <c r="J56" s="16">
        <f t="shared" si="1"/>
        <v>60.187205873095508</v>
      </c>
      <c r="K56" s="16">
        <f t="shared" si="2"/>
        <v>373.16067641319216</v>
      </c>
      <c r="L56" s="16">
        <f t="shared" si="3"/>
        <v>47.014052798752658</v>
      </c>
      <c r="M56" s="15">
        <f t="shared" si="4"/>
        <v>327.92301827129978</v>
      </c>
      <c r="N56" s="16">
        <f t="shared" si="5"/>
        <v>39.676196165505672</v>
      </c>
      <c r="O56" s="15">
        <f t="shared" si="6"/>
        <v>235.57741473268993</v>
      </c>
      <c r="P56" s="16">
        <f t="shared" si="7"/>
        <v>37.4897553047822</v>
      </c>
      <c r="Q56" s="15">
        <f t="shared" si="8"/>
        <v>2203.6388906828824</v>
      </c>
      <c r="R56" s="15">
        <f t="shared" si="9"/>
        <v>3140.3000001000646</v>
      </c>
      <c r="S56" s="15">
        <v>1469.8566878631175</v>
      </c>
      <c r="T56" s="17">
        <f t="shared" si="17"/>
        <v>8.509767324012126E-6</v>
      </c>
      <c r="U56" s="3">
        <f t="shared" si="18"/>
        <v>4.6008800550095723E-13</v>
      </c>
      <c r="V56" s="18">
        <f t="shared" si="19"/>
        <v>5.4065873716984084E-2</v>
      </c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</row>
    <row r="57" spans="1:42" x14ac:dyDescent="0.25">
      <c r="A57" s="15">
        <v>0.61</v>
      </c>
      <c r="B57" s="15">
        <f t="shared" si="10"/>
        <v>3089.6500000000005</v>
      </c>
      <c r="C57" s="15">
        <f t="shared" si="11"/>
        <v>6.1</v>
      </c>
      <c r="D57" s="15">
        <f t="shared" si="12"/>
        <v>6.8625000000000007</v>
      </c>
      <c r="E57" s="15">
        <f t="shared" si="13"/>
        <v>6.09375</v>
      </c>
      <c r="F57" s="15">
        <f t="shared" si="14"/>
        <v>58.779761904761905</v>
      </c>
      <c r="G57" s="3">
        <f t="shared" si="15"/>
        <v>1.6646397305337835E-2</v>
      </c>
      <c r="H57" s="3">
        <f t="shared" si="16"/>
        <v>0.16056964433720256</v>
      </c>
      <c r="I57" s="3">
        <f t="shared" si="0"/>
        <v>1.0926865923503808E-7</v>
      </c>
      <c r="J57" s="16">
        <f t="shared" si="1"/>
        <v>59.278411124459737</v>
      </c>
      <c r="K57" s="16">
        <f t="shared" si="2"/>
        <v>361.5983078592044</v>
      </c>
      <c r="L57" s="16">
        <f t="shared" si="3"/>
        <v>46.283403765818797</v>
      </c>
      <c r="M57" s="15">
        <f t="shared" si="4"/>
        <v>317.61985834293154</v>
      </c>
      <c r="N57" s="16">
        <f t="shared" si="5"/>
        <v>39.109711264799252</v>
      </c>
      <c r="O57" s="15">
        <f t="shared" si="6"/>
        <v>238.32480301987044</v>
      </c>
      <c r="P57" s="16">
        <f t="shared" si="7"/>
        <v>36.953314551916293</v>
      </c>
      <c r="Q57" s="15">
        <f t="shared" si="8"/>
        <v>2172.107030953413</v>
      </c>
      <c r="R57" s="15">
        <f t="shared" si="9"/>
        <v>3089.6500001754193</v>
      </c>
      <c r="S57" s="15">
        <v>1453.9866184373902</v>
      </c>
      <c r="T57" s="17">
        <f t="shared" si="17"/>
        <v>8.5050366610357954E-6</v>
      </c>
      <c r="U57" s="3">
        <f t="shared" si="18"/>
        <v>3.0648526314373734E-13</v>
      </c>
      <c r="V57" s="18">
        <f t="shared" si="19"/>
        <v>3.6035736864938057E-2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</row>
    <row r="58" spans="1:42" x14ac:dyDescent="0.25">
      <c r="A58" s="15">
        <v>0.6</v>
      </c>
      <c r="B58" s="15">
        <f t="shared" si="10"/>
        <v>3039.0000000000005</v>
      </c>
      <c r="C58" s="15">
        <f t="shared" si="11"/>
        <v>6</v>
      </c>
      <c r="D58" s="15">
        <f t="shared" si="12"/>
        <v>6.7499999999999991</v>
      </c>
      <c r="E58" s="15">
        <f t="shared" si="13"/>
        <v>6.25</v>
      </c>
      <c r="F58" s="15">
        <f t="shared" si="14"/>
        <v>58.779761904761905</v>
      </c>
      <c r="G58" s="3">
        <f t="shared" si="15"/>
        <v>1.7076068808803399E-2</v>
      </c>
      <c r="H58" s="3">
        <f t="shared" si="16"/>
        <v>0.16059636141612721</v>
      </c>
      <c r="I58" s="3">
        <f t="shared" si="0"/>
        <v>1.0928684037634175E-7</v>
      </c>
      <c r="J58" s="16">
        <f t="shared" si="1"/>
        <v>58.366489381514583</v>
      </c>
      <c r="K58" s="16">
        <f t="shared" si="2"/>
        <v>350.1989362890875</v>
      </c>
      <c r="L58" s="16">
        <f t="shared" si="3"/>
        <v>45.551678627078374</v>
      </c>
      <c r="M58" s="15">
        <f t="shared" si="4"/>
        <v>307.47383073277899</v>
      </c>
      <c r="N58" s="16">
        <f t="shared" si="5"/>
        <v>38.540887010810415</v>
      </c>
      <c r="O58" s="15">
        <f t="shared" si="6"/>
        <v>240.8805438175651</v>
      </c>
      <c r="P58" s="16">
        <f t="shared" si="7"/>
        <v>36.414687981377355</v>
      </c>
      <c r="Q58" s="15">
        <f t="shared" si="8"/>
        <v>2140.4466893815556</v>
      </c>
      <c r="R58" s="15">
        <f t="shared" si="9"/>
        <v>3039.0000002209872</v>
      </c>
      <c r="S58" s="15">
        <v>1438.0506840514768</v>
      </c>
      <c r="T58" s="17">
        <f t="shared" si="17"/>
        <v>8.500304423795581E-6</v>
      </c>
      <c r="U58" s="3">
        <f t="shared" si="18"/>
        <v>2.0186907890604406E-13</v>
      </c>
      <c r="V58" s="18">
        <f t="shared" si="19"/>
        <v>2.3748452860221786E-2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</row>
    <row r="59" spans="1:42" x14ac:dyDescent="0.25">
      <c r="A59" s="26"/>
      <c r="B59" s="26"/>
      <c r="C59" s="26"/>
      <c r="D59" s="26"/>
      <c r="E59" s="26"/>
      <c r="F59" s="26"/>
      <c r="G59" s="26"/>
      <c r="H59" s="26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 t="s">
        <v>75</v>
      </c>
      <c r="V59" s="18">
        <f>AVERAGE(V18:V58)</f>
        <v>69.597583625847321</v>
      </c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</row>
    <row r="60" spans="1:42" x14ac:dyDescent="0.25">
      <c r="A60" s="26"/>
      <c r="B60" s="26"/>
      <c r="C60" s="26"/>
      <c r="D60" s="26"/>
      <c r="E60" s="26"/>
      <c r="F60" s="26"/>
      <c r="G60" s="26"/>
      <c r="H60" s="26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</row>
    <row r="61" spans="1:42" x14ac:dyDescent="0.25">
      <c r="A61" s="26"/>
      <c r="B61" s="26"/>
      <c r="C61" s="26"/>
      <c r="D61" s="26"/>
      <c r="E61" s="26"/>
      <c r="F61" s="25"/>
      <c r="G61" s="26"/>
      <c r="H61" s="26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</row>
    <row r="62" spans="1:42" x14ac:dyDescent="0.25">
      <c r="A62" s="26"/>
      <c r="B62" s="26"/>
      <c r="C62" s="25"/>
      <c r="D62" s="26"/>
      <c r="E62" s="26"/>
      <c r="F62" s="26"/>
      <c r="G62" s="26"/>
      <c r="H62" s="25"/>
      <c r="I62" s="25"/>
      <c r="J62" s="26"/>
      <c r="K62" s="25"/>
      <c r="L62" s="25"/>
      <c r="M62" s="26"/>
      <c r="N62" s="25"/>
      <c r="O62" s="25"/>
      <c r="P62" s="26"/>
      <c r="Q62" s="25"/>
      <c r="R62" s="25"/>
      <c r="S62" s="26"/>
      <c r="T62" s="25"/>
      <c r="U62" s="25"/>
      <c r="V62" s="26"/>
      <c r="W62" s="25"/>
      <c r="X62" s="25"/>
      <c r="Y62" s="26"/>
      <c r="Z62" s="25"/>
      <c r="AA62" s="25"/>
      <c r="AB62" s="26"/>
      <c r="AC62" s="25"/>
      <c r="AD62" s="25"/>
      <c r="AE62" s="26"/>
      <c r="AF62" s="25"/>
      <c r="AG62" s="25"/>
      <c r="AH62" s="26"/>
      <c r="AI62" s="25"/>
      <c r="AJ62" s="25"/>
      <c r="AK62" s="26"/>
      <c r="AL62" s="3"/>
      <c r="AM62" s="3"/>
      <c r="AN62" s="3"/>
      <c r="AO62" s="3"/>
      <c r="AP62" s="3"/>
    </row>
    <row r="63" spans="1:4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3"/>
      <c r="AM63" s="3"/>
      <c r="AN63" s="3"/>
      <c r="AO63" s="3"/>
      <c r="AP63" s="3"/>
    </row>
    <row r="64" spans="1:42" x14ac:dyDescent="0.25">
      <c r="A64" s="26"/>
      <c r="B64" s="26"/>
      <c r="C64" s="27"/>
      <c r="D64" s="26"/>
      <c r="E64" s="26"/>
      <c r="F64" s="26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3"/>
      <c r="AM64" s="3"/>
      <c r="AN64" s="3"/>
      <c r="AO64" s="3"/>
      <c r="AP64" s="3"/>
    </row>
    <row r="65" spans="1:42" x14ac:dyDescent="0.25">
      <c r="A65" s="26"/>
      <c r="B65" s="26"/>
      <c r="C65" s="26"/>
      <c r="D65" s="26"/>
      <c r="E65" s="26"/>
      <c r="F65" s="26"/>
      <c r="G65" s="26"/>
      <c r="H65" s="26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3"/>
      <c r="AM65" s="3"/>
      <c r="AN65" s="3"/>
      <c r="AO65" s="3"/>
      <c r="AP65" s="3"/>
    </row>
    <row r="66" spans="1:42" x14ac:dyDescent="0.25">
      <c r="A66" s="26"/>
      <c r="B66" s="26"/>
      <c r="C66" s="26"/>
      <c r="D66" s="26"/>
      <c r="E66" s="26"/>
      <c r="F66" s="26"/>
      <c r="G66" s="26"/>
      <c r="H66" s="26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3"/>
      <c r="AM66" s="3"/>
      <c r="AN66" s="3"/>
      <c r="AO66" s="3"/>
      <c r="AP66" s="3"/>
    </row>
    <row r="67" spans="1:42" x14ac:dyDescent="0.25">
      <c r="A67" s="26"/>
      <c r="B67" s="26"/>
      <c r="C67" s="26"/>
      <c r="D67" s="26"/>
      <c r="E67" s="26"/>
      <c r="F67" s="26"/>
      <c r="G67" s="26"/>
      <c r="H67" s="26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3"/>
      <c r="AM67" s="3"/>
      <c r="AN67" s="3"/>
      <c r="AO67" s="3"/>
      <c r="AP67" s="3"/>
    </row>
    <row r="68" spans="1:42" x14ac:dyDescent="0.25">
      <c r="A68" s="26"/>
      <c r="B68" s="26"/>
      <c r="C68" s="26"/>
      <c r="D68" s="26"/>
      <c r="E68" s="26"/>
      <c r="F68" s="26"/>
      <c r="G68" s="26"/>
      <c r="H68" s="26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3"/>
      <c r="AM68" s="3"/>
      <c r="AN68" s="3"/>
      <c r="AO68" s="3"/>
      <c r="AP68" s="3"/>
    </row>
    <row r="69" spans="1:42" x14ac:dyDescent="0.25">
      <c r="A69" s="26"/>
      <c r="B69" s="26"/>
      <c r="C69" s="26"/>
      <c r="D69" s="26"/>
      <c r="E69" s="26"/>
      <c r="F69" s="26"/>
      <c r="G69" s="26"/>
      <c r="H69" s="26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3"/>
      <c r="AM69" s="3"/>
      <c r="AN69" s="3"/>
      <c r="AO69" s="3"/>
      <c r="AP69" s="3"/>
    </row>
    <row r="70" spans="1:42" x14ac:dyDescent="0.25">
      <c r="A70" s="26"/>
      <c r="B70" s="26"/>
      <c r="C70" s="26"/>
      <c r="D70" s="26"/>
      <c r="E70" s="26"/>
      <c r="F70" s="26"/>
      <c r="G70" s="26"/>
      <c r="H70" s="26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</row>
    <row r="71" spans="1:42" x14ac:dyDescent="0.25">
      <c r="A71" s="26"/>
      <c r="B71" s="26"/>
      <c r="C71" s="26"/>
      <c r="D71" s="26"/>
      <c r="E71" s="26"/>
      <c r="F71" s="26"/>
      <c r="G71" s="26"/>
      <c r="H71" s="26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</row>
    <row r="72" spans="1:42" x14ac:dyDescent="0.25">
      <c r="A72" s="26"/>
      <c r="B72" s="26"/>
      <c r="C72" s="26"/>
      <c r="D72" s="26"/>
      <c r="E72" s="26"/>
      <c r="F72" s="26"/>
      <c r="G72" s="26"/>
      <c r="H72" s="26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</row>
    <row r="73" spans="1:42" x14ac:dyDescent="0.25">
      <c r="A73" s="26"/>
      <c r="B73" s="26"/>
      <c r="C73" s="26"/>
      <c r="D73" s="26"/>
      <c r="E73" s="26"/>
      <c r="F73" s="26"/>
      <c r="G73" s="26"/>
      <c r="H73" s="26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</row>
    <row r="74" spans="1:42" x14ac:dyDescent="0.25">
      <c r="A74" s="26"/>
      <c r="B74" s="26"/>
      <c r="C74" s="26"/>
      <c r="D74" s="26"/>
      <c r="E74" s="26"/>
      <c r="F74" s="26"/>
      <c r="G74" s="26"/>
      <c r="H74" s="26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</row>
    <row r="75" spans="1:42" x14ac:dyDescent="0.25">
      <c r="A75" s="26"/>
      <c r="B75" s="26"/>
      <c r="C75" s="26"/>
      <c r="D75" s="26"/>
      <c r="E75" s="26"/>
      <c r="F75" s="26"/>
      <c r="G75" s="26"/>
      <c r="H75" s="26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</row>
    <row r="76" spans="1:42" x14ac:dyDescent="0.25">
      <c r="A76" s="26"/>
      <c r="B76" s="26"/>
      <c r="C76" s="26"/>
      <c r="D76" s="26"/>
      <c r="E76" s="26"/>
      <c r="F76" s="26"/>
      <c r="G76" s="26"/>
      <c r="H76" s="26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</row>
    <row r="77" spans="1:42" x14ac:dyDescent="0.25">
      <c r="A77" s="26"/>
      <c r="B77" s="26"/>
      <c r="C77" s="26"/>
      <c r="D77" s="26"/>
      <c r="E77" s="26"/>
      <c r="F77" s="26"/>
      <c r="G77" s="26"/>
      <c r="H77" s="26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</row>
    <row r="78" spans="1:42" x14ac:dyDescent="0.25">
      <c r="A78" s="26"/>
      <c r="B78" s="26"/>
      <c r="C78" s="26"/>
      <c r="D78" s="26"/>
      <c r="E78" s="26"/>
      <c r="F78" s="26"/>
      <c r="G78" s="26"/>
      <c r="H78" s="26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</row>
    <row r="79" spans="1:42" x14ac:dyDescent="0.25">
      <c r="A79" s="26"/>
      <c r="B79" s="26"/>
      <c r="C79" s="26"/>
      <c r="D79" s="26"/>
      <c r="E79" s="26"/>
      <c r="F79" s="26"/>
      <c r="G79" s="26"/>
      <c r="H79" s="26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</row>
    <row r="80" spans="1:42" x14ac:dyDescent="0.25">
      <c r="A80" s="26"/>
      <c r="B80" s="26"/>
      <c r="C80" s="26"/>
      <c r="D80" s="26"/>
      <c r="E80" s="26"/>
      <c r="F80" s="25"/>
      <c r="G80" s="26"/>
      <c r="H80" s="26"/>
      <c r="I80" s="25"/>
      <c r="J80" s="26"/>
      <c r="K80" s="26"/>
      <c r="L80" s="25"/>
      <c r="M80" s="26"/>
      <c r="N80" s="26"/>
      <c r="O80" s="25"/>
      <c r="P80" s="26"/>
      <c r="Q80" s="26"/>
      <c r="R80" s="25"/>
      <c r="S80" s="26"/>
      <c r="T80" s="26"/>
      <c r="U80" s="25"/>
      <c r="V80" s="26"/>
      <c r="W80" s="26"/>
      <c r="X80" s="25"/>
      <c r="Y80" s="26"/>
      <c r="Z80" s="26"/>
      <c r="AA80" s="25"/>
      <c r="AB80" s="26"/>
      <c r="AC80" s="26"/>
      <c r="AD80" s="25"/>
      <c r="AE80" s="26"/>
      <c r="AF80" s="26"/>
      <c r="AG80" s="25"/>
      <c r="AH80" s="26"/>
      <c r="AI80" s="26"/>
      <c r="AJ80" s="25"/>
      <c r="AK80" s="26"/>
    </row>
    <row r="81" spans="1:37" x14ac:dyDescent="0.25">
      <c r="A81" s="3"/>
      <c r="B81" s="3"/>
      <c r="C81" s="3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</row>
    <row r="82" spans="1:37" x14ac:dyDescent="0.25">
      <c r="A82" s="3"/>
      <c r="B82" s="48" t="s">
        <v>73</v>
      </c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25"/>
      <c r="S82" s="25"/>
      <c r="T82" s="49" t="s">
        <v>40</v>
      </c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25"/>
      <c r="AK82" s="25"/>
    </row>
    <row r="83" spans="1:37" x14ac:dyDescent="0.25">
      <c r="A83" s="3"/>
      <c r="B83" s="3">
        <v>10</v>
      </c>
      <c r="C83" s="3">
        <v>12</v>
      </c>
      <c r="D83" s="3">
        <v>14</v>
      </c>
      <c r="E83" s="3">
        <v>16</v>
      </c>
      <c r="F83" s="3">
        <v>18</v>
      </c>
      <c r="G83" s="3">
        <v>20</v>
      </c>
      <c r="H83" s="3">
        <v>22</v>
      </c>
      <c r="I83" s="3">
        <v>24</v>
      </c>
      <c r="J83" s="3">
        <v>26</v>
      </c>
      <c r="K83" s="3">
        <v>28</v>
      </c>
      <c r="L83" s="3">
        <v>30</v>
      </c>
      <c r="M83" s="3">
        <v>32</v>
      </c>
      <c r="N83" s="3">
        <v>34</v>
      </c>
      <c r="O83" s="3">
        <v>36</v>
      </c>
      <c r="P83" s="3">
        <v>38</v>
      </c>
      <c r="Q83" s="3">
        <v>40</v>
      </c>
      <c r="R83" s="25"/>
      <c r="S83" s="3"/>
      <c r="T83" s="3">
        <v>10</v>
      </c>
      <c r="U83" s="3">
        <v>12</v>
      </c>
      <c r="V83" s="3">
        <v>14</v>
      </c>
      <c r="W83" s="3">
        <v>16</v>
      </c>
      <c r="X83" s="3">
        <v>18</v>
      </c>
      <c r="Y83" s="3">
        <v>20</v>
      </c>
      <c r="Z83" s="3">
        <v>22</v>
      </c>
      <c r="AA83" s="3">
        <v>24</v>
      </c>
      <c r="AB83" s="3">
        <v>26</v>
      </c>
      <c r="AC83" s="3">
        <v>28</v>
      </c>
      <c r="AD83" s="3">
        <v>30</v>
      </c>
      <c r="AE83" s="3">
        <v>32</v>
      </c>
      <c r="AF83" s="3">
        <v>34</v>
      </c>
      <c r="AG83" s="3">
        <v>36</v>
      </c>
      <c r="AH83" s="3">
        <v>38</v>
      </c>
      <c r="AI83" s="3">
        <v>40</v>
      </c>
      <c r="AJ83" s="25"/>
      <c r="AK83" s="25"/>
    </row>
    <row r="84" spans="1:37" x14ac:dyDescent="0.25">
      <c r="A84" s="3"/>
      <c r="B84" s="3">
        <v>0</v>
      </c>
      <c r="C84" s="3">
        <v>1</v>
      </c>
      <c r="D84" s="26">
        <v>2</v>
      </c>
      <c r="E84" s="3">
        <v>3</v>
      </c>
      <c r="F84" s="3">
        <v>4</v>
      </c>
      <c r="G84" s="26">
        <v>5</v>
      </c>
      <c r="H84" s="3">
        <v>6</v>
      </c>
      <c r="I84" s="3">
        <v>7</v>
      </c>
      <c r="J84" s="26">
        <v>8</v>
      </c>
      <c r="K84" s="3">
        <v>9</v>
      </c>
      <c r="L84" s="3">
        <v>10</v>
      </c>
      <c r="M84" s="26">
        <v>11</v>
      </c>
      <c r="N84" s="3">
        <v>12</v>
      </c>
      <c r="O84" s="3">
        <v>13</v>
      </c>
      <c r="P84" s="26">
        <v>14</v>
      </c>
      <c r="Q84" s="3">
        <v>15</v>
      </c>
      <c r="R84" s="25"/>
      <c r="S84" s="3"/>
      <c r="T84" s="3">
        <v>0</v>
      </c>
      <c r="U84" s="3">
        <v>1</v>
      </c>
      <c r="V84" s="26">
        <v>2</v>
      </c>
      <c r="W84" s="3">
        <v>3</v>
      </c>
      <c r="X84" s="3">
        <v>4</v>
      </c>
      <c r="Y84" s="26">
        <v>5</v>
      </c>
      <c r="Z84" s="3">
        <v>6</v>
      </c>
      <c r="AA84" s="3">
        <v>7</v>
      </c>
      <c r="AB84" s="26">
        <v>8</v>
      </c>
      <c r="AC84" s="3">
        <v>9</v>
      </c>
      <c r="AD84" s="3">
        <v>10</v>
      </c>
      <c r="AE84" s="26">
        <v>11</v>
      </c>
      <c r="AF84" s="3">
        <v>12</v>
      </c>
      <c r="AG84" s="3">
        <v>13</v>
      </c>
      <c r="AH84" s="26">
        <v>14</v>
      </c>
      <c r="AI84" s="3">
        <v>15</v>
      </c>
      <c r="AJ84" s="25" t="s">
        <v>41</v>
      </c>
      <c r="AK84" s="25"/>
    </row>
    <row r="85" spans="1:37" x14ac:dyDescent="0.25">
      <c r="A85" s="15">
        <v>1</v>
      </c>
      <c r="B85" s="4">
        <f>S18</f>
        <v>2017.7249069538047</v>
      </c>
      <c r="C85" s="3">
        <f>POWER($C$83^($K$8-1)/$B$83^($K$8-1)*((B85^$K$8)),1/$K$8)</f>
        <v>2071.8910881147563</v>
      </c>
      <c r="D85" s="3">
        <f>POWER($D$83^($K$8-1)/$C$83^($K$8-1)*((C85^$K$8)),1/$K$8)</f>
        <v>2118.8208293948164</v>
      </c>
      <c r="E85" s="3">
        <f>POWER($E$83^($K$8-1)/$D$83^($K$8-1)*((D85^$K$8)),1/$K$8)</f>
        <v>2160.3315787808783</v>
      </c>
      <c r="F85" s="3">
        <f>POWER($F$83^($K$8-1)/$E$83^($K$8-1)*((E85^$K$8)),1/$K$8)</f>
        <v>2197.6211788619003</v>
      </c>
      <c r="G85" s="3">
        <f>POWER($G$83^($K$8-1)/$F$83^($K$8-1)*((F85^$K$8)),1/$K$8)</f>
        <v>2231.5229417397627</v>
      </c>
      <c r="H85" s="3">
        <f>POWER($H$83^($K$8-1)/$G$83^($K$8-1)*((G85^$K$8)),1/$K$8)</f>
        <v>2262.6411322885297</v>
      </c>
      <c r="I85" s="3">
        <f>POWER($I$83^($K$8-1)/$H$83^($K$8-1)*((H85^$K$8)),1/$K$8)</f>
        <v>2291.4285688698651</v>
      </c>
      <c r="J85" s="3">
        <f>POWER($J$83^($K$8-1)/$I$83^($K$8-1)*((I85^$K$8)),1/$K$8)</f>
        <v>2318.2337690163167</v>
      </c>
      <c r="K85" s="3">
        <f>POWER($K$83^($K$8-1)/$J$83^($K$8-1)*((J85^$K$8)),1/$K$8)</f>
        <v>2343.3309832948653</v>
      </c>
      <c r="L85" s="3">
        <f>POWER($L$83^($K$8-1)/$K$83^($K$8-1)*((K85^$K$8)),1/$K$8)</f>
        <v>2366.9400896674406</v>
      </c>
      <c r="M85" s="3">
        <f>POWER($M$83^($K$8-1)/$L$83^($K$8-1)*((L85^$K$8)),1/$K$8)</f>
        <v>2389.2402097035633</v>
      </c>
      <c r="N85" s="3">
        <f>POWER($N$83^($K$8-1)/$M$83^($K$8-1)*((M85^$K$8)),1/$K$8)</f>
        <v>2410.3792909242843</v>
      </c>
      <c r="O85" s="3">
        <f>POWER($O$83^($K$8-1)/$N$83^($K$8-1)*((N85^$K$8)),1/$K$8)</f>
        <v>2430.4810140284344</v>
      </c>
      <c r="P85" s="3">
        <f>POWER($P$83^($K$8-1)/$O$83^($K$8-1)*((O85^$K$8)),1/$K$8)</f>
        <v>2449.6498769141558</v>
      </c>
      <c r="Q85" s="3">
        <f>POWER($Q$83^($K$8-1)/$P$83^($K$8-1)*((P85^$K$8)),1/$K$8)</f>
        <v>2467.9750060818833</v>
      </c>
      <c r="R85" s="25"/>
      <c r="S85" s="15">
        <v>1</v>
      </c>
      <c r="T85" s="3">
        <f>((4.17*10^13*$H18*$G18^0.5*EXP(-67837/B85))/($K$12*6)*$K$10*10^-6)</f>
        <v>0</v>
      </c>
      <c r="U85" s="3">
        <f t="shared" ref="U85:AI100" si="20">((4.17*10^13*$H18*$G18^0.5*EXP(-67837/C85))/($K$12*6)*$K$10*10^-6)</f>
        <v>0</v>
      </c>
      <c r="V85" s="3">
        <f t="shared" si="20"/>
        <v>0</v>
      </c>
      <c r="W85" s="3">
        <f t="shared" si="20"/>
        <v>0</v>
      </c>
      <c r="X85" s="3">
        <f t="shared" si="20"/>
        <v>0</v>
      </c>
      <c r="Y85" s="3">
        <f t="shared" si="20"/>
        <v>0</v>
      </c>
      <c r="Z85" s="3">
        <f t="shared" si="20"/>
        <v>0</v>
      </c>
      <c r="AA85" s="3">
        <f t="shared" si="20"/>
        <v>0</v>
      </c>
      <c r="AB85" s="3">
        <f t="shared" si="20"/>
        <v>0</v>
      </c>
      <c r="AC85" s="3">
        <f t="shared" si="20"/>
        <v>0</v>
      </c>
      <c r="AD85" s="3">
        <f t="shared" si="20"/>
        <v>0</v>
      </c>
      <c r="AE85" s="3">
        <f t="shared" si="20"/>
        <v>0</v>
      </c>
      <c r="AF85" s="3">
        <f t="shared" si="20"/>
        <v>0</v>
      </c>
      <c r="AG85" s="3">
        <f t="shared" si="20"/>
        <v>0</v>
      </c>
      <c r="AH85" s="3">
        <f t="shared" si="20"/>
        <v>0</v>
      </c>
      <c r="AI85" s="3">
        <f t="shared" si="20"/>
        <v>0</v>
      </c>
      <c r="AJ85" s="25">
        <f>SUM(T85:AI85)</f>
        <v>0</v>
      </c>
      <c r="AK85" s="25"/>
    </row>
    <row r="86" spans="1:37" x14ac:dyDescent="0.25">
      <c r="A86" s="15">
        <v>0.99</v>
      </c>
      <c r="B86" s="4">
        <f>S19</f>
        <v>2004.7026639674002</v>
      </c>
      <c r="C86" s="3">
        <f t="shared" ref="C86:C125" si="21">POWER($C$83^($K$8-1)/$B$83^($K$8-1)*((B86^$K$8)),1/$K$8)</f>
        <v>2058.5192607175691</v>
      </c>
      <c r="D86" s="3">
        <f t="shared" ref="D86:D125" si="22">POWER($D$83^($K$8-1)/$C$83^($K$8-1)*((C86^$K$8)),1/$K$8)</f>
        <v>2105.1461210190892</v>
      </c>
      <c r="E86" s="3">
        <f t="shared" ref="E86:E125" si="23">POWER($E$83^($K$8-1)/$D$83^($K$8-1)*((D86^$K$8)),1/$K$8)</f>
        <v>2146.3889631878742</v>
      </c>
      <c r="F86" s="3">
        <f t="shared" ref="F86:F125" si="24">POWER($F$83^($K$8-1)/$E$83^($K$8-1)*((E86^$K$8)),1/$K$8)</f>
        <v>2183.4378990279743</v>
      </c>
      <c r="G86" s="3">
        <f t="shared" ref="G86:G125" si="25">POWER($G$83^($K$8-1)/$F$83^($K$8-1)*((F86^$K$8)),1/$K$8)</f>
        <v>2217.1208625083877</v>
      </c>
      <c r="H86" s="3">
        <f t="shared" ref="H86:H125" si="26">POWER($H$83^($K$8-1)/$G$83^($K$8-1)*((G86^$K$8)),1/$K$8)</f>
        <v>2248.0382186236666</v>
      </c>
      <c r="I86" s="3">
        <f t="shared" ref="I86:I125" si="27">POWER($I$83^($K$8-1)/$H$83^($K$8-1)*((H86^$K$8)),1/$K$8)</f>
        <v>2276.6398632802307</v>
      </c>
      <c r="J86" s="3">
        <f t="shared" ref="J86:J125" si="28">POWER($J$83^($K$8-1)/$I$83^($K$8-1)*((I86^$K$8)),1/$K$8)</f>
        <v>2303.2720647050037</v>
      </c>
      <c r="K86" s="3">
        <f t="shared" ref="K86:K125" si="29">POWER($K$83^($K$8-1)/$J$83^($K$8-1)*((J86^$K$8)),1/$K$8)</f>
        <v>2328.2073034726773</v>
      </c>
      <c r="L86" s="3">
        <f t="shared" ref="L86:L125" si="30">POWER($L$83^($K$8-1)/$K$83^($K$8-1)*((K86^$K$8)),1/$K$8)</f>
        <v>2351.6640384695411</v>
      </c>
      <c r="M86" s="3">
        <f t="shared" ref="M86:M125" si="31">POWER($M$83^($K$8-1)/$L$83^($K$8-1)*((L86^$K$8)),1/$K$8)</f>
        <v>2373.8202352281473</v>
      </c>
      <c r="N86" s="3">
        <f t="shared" ref="N86:N125" si="32">POWER($N$83^($K$8-1)/$M$83^($K$8-1)*((M86^$K$8)),1/$K$8)</f>
        <v>2394.8228864275029</v>
      </c>
      <c r="O86" s="3">
        <f t="shared" ref="O86:O125" si="33">POWER($O$83^($K$8-1)/$N$83^($K$8-1)*((N86^$K$8)),1/$K$8)</f>
        <v>2414.7948745406215</v>
      </c>
      <c r="P86" s="3">
        <f t="shared" ref="P86:P125" si="34">POWER($P$83^($K$8-1)/$O$83^($K$8-1)*((O86^$K$8)),1/$K$8)</f>
        <v>2433.8400230441662</v>
      </c>
      <c r="Q86" s="3">
        <f t="shared" ref="Q86:Q125" si="35">POWER($Q$83^($K$8-1)/$P$83^($K$8-1)*((P86^$K$8)),1/$K$8)</f>
        <v>2452.0468832229139</v>
      </c>
      <c r="R86" s="26"/>
      <c r="S86" s="15">
        <v>0.99</v>
      </c>
      <c r="T86" s="3">
        <f t="shared" ref="T86:AI101" si="36">((4.17*10^13*$H19*$G19^0.5*EXP(-67837/B86))/($K$12*6)*$K$10*10^-6)</f>
        <v>1.02187132428952E-12</v>
      </c>
      <c r="U86" s="3">
        <f t="shared" si="20"/>
        <v>2.4751444981101076E-12</v>
      </c>
      <c r="V86" s="3">
        <f t="shared" si="20"/>
        <v>5.1356302809003098E-12</v>
      </c>
      <c r="W86" s="3">
        <f t="shared" si="20"/>
        <v>9.5390457317629715E-12</v>
      </c>
      <c r="X86" s="3">
        <f t="shared" si="20"/>
        <v>1.6308318334855716E-11</v>
      </c>
      <c r="Y86" s="3">
        <f t="shared" si="20"/>
        <v>2.6145587309745632E-11</v>
      </c>
      <c r="Z86" s="3">
        <f t="shared" si="20"/>
        <v>3.9824432937169866E-11</v>
      </c>
      <c r="AA86" s="3">
        <f t="shared" si="20"/>
        <v>5.8182563030867743E-11</v>
      </c>
      <c r="AB86" s="3">
        <f t="shared" si="20"/>
        <v>8.2115050786808365E-11</v>
      </c>
      <c r="AC86" s="3">
        <f t="shared" si="20"/>
        <v>1.1256814703673273E-10</v>
      </c>
      <c r="AD86" s="3">
        <f t="shared" si="20"/>
        <v>1.5053365295753646E-10</v>
      </c>
      <c r="AE86" s="3">
        <f t="shared" si="20"/>
        <v>1.9704382102017075E-10</v>
      </c>
      <c r="AF86" s="3">
        <f t="shared" si="20"/>
        <v>2.5316674399946409E-10</v>
      </c>
      <c r="AG86" s="3">
        <f t="shared" si="20"/>
        <v>3.2000218956066464E-10</v>
      </c>
      <c r="AH86" s="3">
        <f t="shared" si="20"/>
        <v>3.9867783867578063E-10</v>
      </c>
      <c r="AI86" s="3">
        <f t="shared" si="20"/>
        <v>4.9034588841977211E-10</v>
      </c>
      <c r="AJ86" s="25">
        <f t="shared" ref="AJ86:AJ125" si="37">SUM(T86:AI86)</f>
        <v>2.1630859259046318E-9</v>
      </c>
      <c r="AK86" s="26"/>
    </row>
    <row r="87" spans="1:37" x14ac:dyDescent="0.25">
      <c r="A87" s="15">
        <v>0.98</v>
      </c>
      <c r="B87" s="28">
        <f t="shared" ref="B87:B125" si="38">S20</f>
        <v>1991.6099860424456</v>
      </c>
      <c r="C87" s="3">
        <f t="shared" si="21"/>
        <v>2045.0751075434728</v>
      </c>
      <c r="D87" s="3">
        <f t="shared" si="22"/>
        <v>2091.3974486384532</v>
      </c>
      <c r="E87" s="3">
        <f t="shared" si="23"/>
        <v>2132.3709345286602</v>
      </c>
      <c r="F87" s="3">
        <f t="shared" si="24"/>
        <v>2169.1779044188288</v>
      </c>
      <c r="G87" s="3">
        <f t="shared" si="25"/>
        <v>2202.6408850557323</v>
      </c>
      <c r="H87" s="3">
        <f t="shared" si="26"/>
        <v>2233.3563204606812</v>
      </c>
      <c r="I87" s="3">
        <f t="shared" si="27"/>
        <v>2261.7711682778245</v>
      </c>
      <c r="J87" s="3">
        <f t="shared" si="28"/>
        <v>2288.2294352623644</v>
      </c>
      <c r="K87" s="3">
        <f t="shared" si="29"/>
        <v>2313.0018224231462</v>
      </c>
      <c r="L87" s="3">
        <f t="shared" si="30"/>
        <v>2336.3053618953045</v>
      </c>
      <c r="M87" s="3">
        <f t="shared" si="31"/>
        <v>2358.3168569216205</v>
      </c>
      <c r="N87" s="3">
        <f t="shared" si="32"/>
        <v>2379.1823401744941</v>
      </c>
      <c r="O87" s="3">
        <f t="shared" si="33"/>
        <v>2399.0238915836635</v>
      </c>
      <c r="P87" s="3">
        <f t="shared" si="34"/>
        <v>2417.9446565564872</v>
      </c>
      <c r="Q87" s="3">
        <f t="shared" si="35"/>
        <v>2436.0326080508553</v>
      </c>
      <c r="R87" s="3"/>
      <c r="S87" s="15">
        <v>0.98</v>
      </c>
      <c r="T87" s="3">
        <f t="shared" si="36"/>
        <v>1.1571994720496459E-12</v>
      </c>
      <c r="U87" s="3">
        <f t="shared" si="20"/>
        <v>2.8192805810203158E-12</v>
      </c>
      <c r="V87" s="3">
        <f t="shared" si="20"/>
        <v>5.8778077842849072E-12</v>
      </c>
      <c r="W87" s="3">
        <f t="shared" si="20"/>
        <v>1.0962115139726706E-11</v>
      </c>
      <c r="X87" s="3">
        <f t="shared" si="20"/>
        <v>1.880744072652692E-11</v>
      </c>
      <c r="Y87" s="3">
        <f t="shared" si="20"/>
        <v>3.024589954939681E-11</v>
      </c>
      <c r="Z87" s="3">
        <f t="shared" si="20"/>
        <v>4.6197566078089653E-11</v>
      </c>
      <c r="AA87" s="3">
        <f t="shared" si="20"/>
        <v>6.7661978747263262E-11</v>
      </c>
      <c r="AB87" s="3">
        <f t="shared" si="20"/>
        <v>9.5710209344951385E-11</v>
      </c>
      <c r="AC87" s="3">
        <f t="shared" si="20"/>
        <v>1.3147754814550076E-10</v>
      </c>
      <c r="AD87" s="3">
        <f t="shared" si="20"/>
        <v>1.7615680592193082E-10</v>
      </c>
      <c r="AE87" s="3">
        <f t="shared" si="20"/>
        <v>2.3099220788268253E-10</v>
      </c>
      <c r="AF87" s="3">
        <f t="shared" si="20"/>
        <v>2.9727384182292837E-10</v>
      </c>
      <c r="AG87" s="3">
        <f t="shared" si="20"/>
        <v>3.7633261757076273E-10</v>
      </c>
      <c r="AH87" s="3">
        <f t="shared" si="20"/>
        <v>4.695356938291987E-10</v>
      </c>
      <c r="AI87" s="3">
        <f t="shared" si="20"/>
        <v>5.7828232984629281E-10</v>
      </c>
      <c r="AJ87" s="25">
        <f t="shared" si="37"/>
        <v>2.5394905424426063E-9</v>
      </c>
      <c r="AK87" s="3"/>
    </row>
    <row r="88" spans="1:37" x14ac:dyDescent="0.25">
      <c r="A88" s="15">
        <v>0.97</v>
      </c>
      <c r="B88" s="28">
        <f t="shared" si="38"/>
        <v>1978.4461135749223</v>
      </c>
      <c r="C88" s="3">
        <f t="shared" si="21"/>
        <v>2031.5578485967551</v>
      </c>
      <c r="D88" s="3">
        <f t="shared" si="22"/>
        <v>2077.5740145897603</v>
      </c>
      <c r="E88" s="3">
        <f t="shared" si="23"/>
        <v>2118.2766795127154</v>
      </c>
      <c r="F88" s="3">
        <f t="shared" si="24"/>
        <v>2154.8403677056913</v>
      </c>
      <c r="G88" s="3">
        <f t="shared" si="25"/>
        <v>2188.0821692901832</v>
      </c>
      <c r="H88" s="3">
        <f t="shared" si="26"/>
        <v>2218.5945859930321</v>
      </c>
      <c r="I88" s="3">
        <f t="shared" si="27"/>
        <v>2246.8216212186185</v>
      </c>
      <c r="J88" s="3">
        <f t="shared" si="28"/>
        <v>2273.105007953141</v>
      </c>
      <c r="K88" s="3">
        <f t="shared" si="29"/>
        <v>2297.7136579627768</v>
      </c>
      <c r="L88" s="3">
        <f t="shared" si="30"/>
        <v>2320.8631688732194</v>
      </c>
      <c r="M88" s="3">
        <f t="shared" si="31"/>
        <v>2342.7291753172422</v>
      </c>
      <c r="N88" s="3">
        <f t="shared" si="32"/>
        <v>2363.4567447403824</v>
      </c>
      <c r="O88" s="3">
        <f t="shared" si="33"/>
        <v>2383.1671501650758</v>
      </c>
      <c r="P88" s="3">
        <f t="shared" si="34"/>
        <v>2401.9628552422191</v>
      </c>
      <c r="Q88" s="3">
        <f t="shared" si="35"/>
        <v>2419.9312514580283</v>
      </c>
      <c r="R88" s="3"/>
      <c r="S88" s="15">
        <v>0.97</v>
      </c>
      <c r="T88" s="3">
        <f t="shared" si="36"/>
        <v>1.1301508764405394E-12</v>
      </c>
      <c r="U88" s="3">
        <f t="shared" si="20"/>
        <v>2.7697442077006733E-12</v>
      </c>
      <c r="V88" s="3">
        <f t="shared" si="20"/>
        <v>5.8028289259377651E-12</v>
      </c>
      <c r="W88" s="3">
        <f t="shared" si="20"/>
        <v>1.0867252249251115E-11</v>
      </c>
      <c r="X88" s="3">
        <f t="shared" si="20"/>
        <v>1.8711772958768548E-11</v>
      </c>
      <c r="Y88" s="3">
        <f t="shared" si="20"/>
        <v>3.0187325263834828E-11</v>
      </c>
      <c r="Z88" s="3">
        <f t="shared" si="20"/>
        <v>4.6238227642625668E-11</v>
      </c>
      <c r="AA88" s="3">
        <f t="shared" si="20"/>
        <v>6.7893696819733892E-11</v>
      </c>
      <c r="AB88" s="3">
        <f t="shared" si="20"/>
        <v>9.6259844830071169E-11</v>
      </c>
      <c r="AC88" s="3">
        <f t="shared" si="20"/>
        <v>1.325122354684857E-10</v>
      </c>
      <c r="AD88" s="3">
        <f t="shared" si="20"/>
        <v>1.7788901970485562E-10</v>
      </c>
      <c r="AE88" s="3">
        <f t="shared" si="20"/>
        <v>2.3368463847600446E-10</v>
      </c>
      <c r="AF88" s="3">
        <f t="shared" si="20"/>
        <v>3.0124406482808049E-10</v>
      </c>
      <c r="AG88" s="3">
        <f t="shared" si="20"/>
        <v>3.81957549494193E-10</v>
      </c>
      <c r="AH88" s="3">
        <f t="shared" si="20"/>
        <v>4.7725583105840882E-10</v>
      </c>
      <c r="AI88" s="3">
        <f t="shared" si="20"/>
        <v>5.8860577175532738E-10</v>
      </c>
      <c r="AJ88" s="25">
        <f t="shared" si="37"/>
        <v>2.5730099545597198E-9</v>
      </c>
      <c r="AK88" s="3"/>
    </row>
    <row r="89" spans="1:37" x14ac:dyDescent="0.25">
      <c r="A89" s="15">
        <v>0.96</v>
      </c>
      <c r="B89" s="28">
        <f t="shared" si="38"/>
        <v>1965.2103107876746</v>
      </c>
      <c r="C89" s="3">
        <f t="shared" si="21"/>
        <v>2017.9667283481865</v>
      </c>
      <c r="D89" s="3">
        <f t="shared" si="22"/>
        <v>2063.6750462305308</v>
      </c>
      <c r="E89" s="3">
        <f t="shared" si="23"/>
        <v>2104.1054103603838</v>
      </c>
      <c r="F89" s="3">
        <f t="shared" si="24"/>
        <v>2140.4244875109989</v>
      </c>
      <c r="G89" s="3">
        <f t="shared" si="25"/>
        <v>2173.443901471665</v>
      </c>
      <c r="H89" s="3">
        <f t="shared" si="26"/>
        <v>2203.7521901331838</v>
      </c>
      <c r="I89" s="3">
        <f t="shared" si="27"/>
        <v>2231.7903865175449</v>
      </c>
      <c r="J89" s="3">
        <f t="shared" si="28"/>
        <v>2257.8979374175647</v>
      </c>
      <c r="K89" s="3">
        <f t="shared" si="29"/>
        <v>2282.3419555799414</v>
      </c>
      <c r="L89" s="3">
        <f t="shared" si="30"/>
        <v>2305.3365962824296</v>
      </c>
      <c r="M89" s="3">
        <f t="shared" si="31"/>
        <v>2327.0563191622718</v>
      </c>
      <c r="N89" s="3">
        <f t="shared" si="32"/>
        <v>2347.6452211639112</v>
      </c>
      <c r="O89" s="3">
        <f t="shared" si="33"/>
        <v>2367.2237639933769</v>
      </c>
      <c r="P89" s="3">
        <f t="shared" si="34"/>
        <v>2385.8937258198239</v>
      </c>
      <c r="Q89" s="3">
        <f t="shared" si="35"/>
        <v>2403.7419134804991</v>
      </c>
      <c r="R89" s="3"/>
      <c r="S89" s="15">
        <v>0.96</v>
      </c>
      <c r="T89" s="3">
        <f t="shared" si="36"/>
        <v>1.03614645402245E-12</v>
      </c>
      <c r="U89" s="3">
        <f t="shared" si="20"/>
        <v>2.554737959903002E-12</v>
      </c>
      <c r="V89" s="3">
        <f t="shared" si="20"/>
        <v>5.3791018369328867E-12</v>
      </c>
      <c r="W89" s="3">
        <f t="shared" si="20"/>
        <v>1.0116374896562198E-11</v>
      </c>
      <c r="X89" s="3">
        <f t="shared" si="20"/>
        <v>1.7482741958365257E-11</v>
      </c>
      <c r="Y89" s="3">
        <f t="shared" si="20"/>
        <v>2.8295552541619185E-11</v>
      </c>
      <c r="Z89" s="3">
        <f t="shared" si="20"/>
        <v>4.3465221597532805E-11</v>
      </c>
      <c r="AA89" s="3">
        <f t="shared" si="20"/>
        <v>6.398729835189581E-11</v>
      </c>
      <c r="AB89" s="3">
        <f t="shared" si="20"/>
        <v>9.0934904456039603E-11</v>
      </c>
      <c r="AC89" s="3">
        <f t="shared" si="20"/>
        <v>1.2545163819503615E-10</v>
      </c>
      <c r="AD89" s="3">
        <f t="shared" si="20"/>
        <v>1.6874498155762342E-10</v>
      </c>
      <c r="AE89" s="3">
        <f t="shared" si="20"/>
        <v>2.2208021279097573E-10</v>
      </c>
      <c r="AF89" s="3">
        <f t="shared" si="20"/>
        <v>2.8677480802308461E-10</v>
      </c>
      <c r="AG89" s="3">
        <f t="shared" si="20"/>
        <v>3.6419330548000365E-10</v>
      </c>
      <c r="AH89" s="3">
        <f t="shared" si="20"/>
        <v>4.5574260111802923E-10</v>
      </c>
      <c r="AI89" s="3">
        <f t="shared" si="20"/>
        <v>5.6286764295242275E-10</v>
      </c>
      <c r="AJ89" s="25">
        <f t="shared" si="37"/>
        <v>2.4491072701700486E-9</v>
      </c>
      <c r="AK89" s="3"/>
    </row>
    <row r="90" spans="1:37" x14ac:dyDescent="0.25">
      <c r="A90" s="15">
        <v>0.95</v>
      </c>
      <c r="B90" s="28">
        <f t="shared" si="38"/>
        <v>1951.9018679132814</v>
      </c>
      <c r="C90" s="3">
        <f t="shared" si="21"/>
        <v>2004.3010179765106</v>
      </c>
      <c r="D90" s="3">
        <f t="shared" si="22"/>
        <v>2049.6997982312132</v>
      </c>
      <c r="E90" s="3">
        <f t="shared" si="23"/>
        <v>2089.8563671400339</v>
      </c>
      <c r="F90" s="3">
        <f t="shared" si="24"/>
        <v>2125.9294907858985</v>
      </c>
      <c r="G90" s="3">
        <f t="shared" si="25"/>
        <v>2158.7252966258311</v>
      </c>
      <c r="H90" s="3">
        <f t="shared" si="26"/>
        <v>2188.8283369604619</v>
      </c>
      <c r="I90" s="3">
        <f t="shared" si="27"/>
        <v>2216.6766581274815</v>
      </c>
      <c r="J90" s="3">
        <f t="shared" si="28"/>
        <v>2242.6074081793518</v>
      </c>
      <c r="K90" s="3">
        <f t="shared" si="29"/>
        <v>2266.8858909699893</v>
      </c>
      <c r="L90" s="3">
        <f t="shared" si="30"/>
        <v>2289.7248115134048</v>
      </c>
      <c r="M90" s="3">
        <f t="shared" si="31"/>
        <v>2311.2974480027433</v>
      </c>
      <c r="N90" s="3">
        <f t="shared" si="32"/>
        <v>2331.7469215551064</v>
      </c>
      <c r="O90" s="3">
        <f t="shared" si="33"/>
        <v>2351.1928781074803</v>
      </c>
      <c r="P90" s="3">
        <f t="shared" si="34"/>
        <v>2369.7364065852566</v>
      </c>
      <c r="Q90" s="3">
        <f t="shared" si="35"/>
        <v>2387.4637259680781</v>
      </c>
      <c r="R90" s="3"/>
      <c r="S90" s="15">
        <v>0.95</v>
      </c>
      <c r="T90" s="3">
        <f t="shared" si="36"/>
        <v>9.1573480633328728E-13</v>
      </c>
      <c r="U90" s="3">
        <f t="shared" si="20"/>
        <v>2.2717846422331219E-12</v>
      </c>
      <c r="V90" s="3">
        <f t="shared" si="20"/>
        <v>4.8076774026034695E-12</v>
      </c>
      <c r="W90" s="3">
        <f t="shared" si="20"/>
        <v>9.0807307963170376E-12</v>
      </c>
      <c r="X90" s="3">
        <f t="shared" si="20"/>
        <v>1.5751623804947184E-11</v>
      </c>
      <c r="Y90" s="3">
        <f t="shared" si="20"/>
        <v>2.5577594945839905E-11</v>
      </c>
      <c r="Z90" s="3">
        <f t="shared" si="20"/>
        <v>3.9405287220099025E-11</v>
      </c>
      <c r="AA90" s="3">
        <f t="shared" si="20"/>
        <v>5.8163629778980188E-11</v>
      </c>
      <c r="AB90" s="3">
        <f t="shared" si="20"/>
        <v>8.2856970415297808E-11</v>
      </c>
      <c r="AC90" s="3">
        <f t="shared" si="20"/>
        <v>1.145585703046761E-10</v>
      </c>
      <c r="AD90" s="3">
        <f t="shared" si="20"/>
        <v>1.5440451201501927E-10</v>
      </c>
      <c r="AE90" s="3">
        <f t="shared" si="20"/>
        <v>2.0358803628329012E-10</v>
      </c>
      <c r="AF90" s="3">
        <f t="shared" si="20"/>
        <v>2.6335430242715254E-10</v>
      </c>
      <c r="AG90" s="3">
        <f t="shared" si="20"/>
        <v>3.3499555563607225E-10</v>
      </c>
      <c r="AH90" s="3">
        <f t="shared" si="20"/>
        <v>4.1984667825079275E-10</v>
      </c>
      <c r="AI90" s="3">
        <f t="shared" si="20"/>
        <v>5.1928109934826711E-10</v>
      </c>
      <c r="AJ90" s="25">
        <f t="shared" si="37"/>
        <v>2.2488597880779211E-9</v>
      </c>
      <c r="AK90" s="3"/>
    </row>
    <row r="91" spans="1:37" x14ac:dyDescent="0.25">
      <c r="A91" s="15">
        <v>0.94</v>
      </c>
      <c r="B91" s="28">
        <f t="shared" si="38"/>
        <v>1938.5201034419576</v>
      </c>
      <c r="C91" s="3">
        <f t="shared" si="21"/>
        <v>1990.5600176767005</v>
      </c>
      <c r="D91" s="3">
        <f t="shared" si="22"/>
        <v>2035.6475549357172</v>
      </c>
      <c r="E91" s="3">
        <f t="shared" si="23"/>
        <v>2075.5288201748467</v>
      </c>
      <c r="F91" s="3">
        <f t="shared" si="24"/>
        <v>2111.3546352585804</v>
      </c>
      <c r="G91" s="3">
        <f t="shared" si="25"/>
        <v>2143.9256010301615</v>
      </c>
      <c r="H91" s="3">
        <f t="shared" si="26"/>
        <v>2173.8222622418193</v>
      </c>
      <c r="I91" s="3">
        <f t="shared" si="27"/>
        <v>2201.4796620920943</v>
      </c>
      <c r="J91" s="3">
        <f t="shared" si="28"/>
        <v>2227.2326372283997</v>
      </c>
      <c r="K91" s="3">
        <f t="shared" si="29"/>
        <v>2251.3446726459565</v>
      </c>
      <c r="L91" s="3">
        <f t="shared" si="30"/>
        <v>2274.0270151049331</v>
      </c>
      <c r="M91" s="3">
        <f t="shared" si="31"/>
        <v>2295.4517548453255</v>
      </c>
      <c r="N91" s="3">
        <f t="shared" si="32"/>
        <v>2315.7610317806666</v>
      </c>
      <c r="O91" s="3">
        <f t="shared" si="33"/>
        <v>2335.0736715844982</v>
      </c>
      <c r="P91" s="3">
        <f t="shared" si="34"/>
        <v>2353.4900701411266</v>
      </c>
      <c r="Q91" s="3">
        <f t="shared" si="35"/>
        <v>2371.0958553338351</v>
      </c>
      <c r="R91" s="3"/>
      <c r="S91" s="15">
        <v>0.94</v>
      </c>
      <c r="T91" s="3">
        <f t="shared" si="36"/>
        <v>7.8936109925046532E-13</v>
      </c>
      <c r="U91" s="3">
        <f t="shared" si="20"/>
        <v>1.9705937286057386E-12</v>
      </c>
      <c r="V91" s="3">
        <f t="shared" si="20"/>
        <v>4.1919170436255237E-12</v>
      </c>
      <c r="W91" s="3">
        <f t="shared" si="20"/>
        <v>7.9525185917153376E-12</v>
      </c>
      <c r="X91" s="3">
        <f t="shared" si="20"/>
        <v>1.3847152393240138E-11</v>
      </c>
      <c r="Y91" s="3">
        <f t="shared" si="20"/>
        <v>2.2560472047839689E-11</v>
      </c>
      <c r="Z91" s="3">
        <f t="shared" si="20"/>
        <v>3.4860904169691787E-11</v>
      </c>
      <c r="AA91" s="3">
        <f t="shared" si="20"/>
        <v>5.1594444586862821E-11</v>
      </c>
      <c r="AB91" s="3">
        <f t="shared" si="20"/>
        <v>7.3678595536126394E-11</v>
      </c>
      <c r="AC91" s="3">
        <f t="shared" si="20"/>
        <v>1.0209656428933341E-10</v>
      </c>
      <c r="AD91" s="3">
        <f t="shared" si="20"/>
        <v>1.3789178482386798E-10</v>
      </c>
      <c r="AE91" s="3">
        <f t="shared" si="20"/>
        <v>1.8216278864120066E-10</v>
      </c>
      <c r="AF91" s="3">
        <f t="shared" si="20"/>
        <v>2.3605842950794566E-10</v>
      </c>
      <c r="AG91" s="3">
        <f t="shared" si="20"/>
        <v>3.0077345429710702E-10</v>
      </c>
      <c r="AH91" s="3">
        <f t="shared" si="20"/>
        <v>3.7754440493683442E-10</v>
      </c>
      <c r="AI91" s="3">
        <f t="shared" si="20"/>
        <v>4.6764583268898081E-10</v>
      </c>
      <c r="AJ91" s="25">
        <f t="shared" si="37"/>
        <v>2.0156192183822278E-9</v>
      </c>
      <c r="AK91" s="3"/>
    </row>
    <row r="92" spans="1:37" x14ac:dyDescent="0.25">
      <c r="A92" s="15">
        <v>0.93</v>
      </c>
      <c r="B92" s="28">
        <f t="shared" si="38"/>
        <v>1925.0643664293541</v>
      </c>
      <c r="C92" s="3">
        <f t="shared" si="21"/>
        <v>1976.7430590296888</v>
      </c>
      <c r="D92" s="3">
        <f t="shared" si="22"/>
        <v>2021.5176327848317</v>
      </c>
      <c r="E92" s="3">
        <f t="shared" si="23"/>
        <v>2061.1220725136995</v>
      </c>
      <c r="F92" s="3">
        <f t="shared" si="24"/>
        <v>2096.6992119478114</v>
      </c>
      <c r="G92" s="3">
        <f t="shared" si="25"/>
        <v>2129.0440947662719</v>
      </c>
      <c r="H92" s="3">
        <f t="shared" si="26"/>
        <v>2158.7332360197388</v>
      </c>
      <c r="I92" s="3">
        <f t="shared" si="27"/>
        <v>2186.1986591666632</v>
      </c>
      <c r="J92" s="3">
        <f t="shared" si="28"/>
        <v>2211.7728766722817</v>
      </c>
      <c r="K92" s="3">
        <f t="shared" si="29"/>
        <v>2235.7175446187284</v>
      </c>
      <c r="L92" s="3">
        <f t="shared" si="30"/>
        <v>2258.242443451295</v>
      </c>
      <c r="M92" s="3">
        <f t="shared" si="31"/>
        <v>2279.5184688899903</v>
      </c>
      <c r="N92" s="3">
        <f t="shared" si="32"/>
        <v>2299.6867742208206</v>
      </c>
      <c r="O92" s="3">
        <f t="shared" si="33"/>
        <v>2318.8653603195821</v>
      </c>
      <c r="P92" s="3">
        <f t="shared" si="34"/>
        <v>2337.1539261984576</v>
      </c>
      <c r="Q92" s="3">
        <f t="shared" si="35"/>
        <v>2354.6375053768847</v>
      </c>
      <c r="R92" s="3"/>
      <c r="S92" s="15">
        <v>0.93</v>
      </c>
      <c r="T92" s="3">
        <f t="shared" si="36"/>
        <v>6.677716254040517E-13</v>
      </c>
      <c r="U92" s="3">
        <f t="shared" si="20"/>
        <v>1.6777471838503923E-12</v>
      </c>
      <c r="V92" s="3">
        <f t="shared" si="20"/>
        <v>3.587843192420803E-12</v>
      </c>
      <c r="W92" s="3">
        <f t="shared" si="20"/>
        <v>6.8370579932930277E-12</v>
      </c>
      <c r="X92" s="3">
        <f t="shared" si="20"/>
        <v>1.1951118878717604E-11</v>
      </c>
      <c r="Y92" s="3">
        <f t="shared" si="20"/>
        <v>1.9537906194486887E-11</v>
      </c>
      <c r="Z92" s="3">
        <f t="shared" si="20"/>
        <v>3.0282343579503059E-11</v>
      </c>
      <c r="AA92" s="3">
        <f t="shared" si="20"/>
        <v>4.4941119196006018E-11</v>
      </c>
      <c r="AB92" s="3">
        <f t="shared" si="20"/>
        <v>6.4337453147517301E-11</v>
      </c>
      <c r="AC92" s="3">
        <f t="shared" si="20"/>
        <v>8.935603543049985E-11</v>
      </c>
      <c r="AD92" s="3">
        <f t="shared" si="20"/>
        <v>1.209382029994848E-10</v>
      </c>
      <c r="AE92" s="3">
        <f t="shared" si="20"/>
        <v>1.6007739007946779E-10</v>
      </c>
      <c r="AF92" s="3">
        <f t="shared" si="20"/>
        <v>2.0781486458233794E-10</v>
      </c>
      <c r="AG92" s="3">
        <f t="shared" si="20"/>
        <v>2.652357504513817E-10</v>
      </c>
      <c r="AH92" s="3">
        <f t="shared" si="20"/>
        <v>3.3346532793912031E-10</v>
      </c>
      <c r="AI92" s="3">
        <f t="shared" si="20"/>
        <v>4.1366559932442187E-10</v>
      </c>
      <c r="AJ92" s="25">
        <f t="shared" si="37"/>
        <v>1.7743735317979132E-9</v>
      </c>
      <c r="AK92" s="3"/>
    </row>
    <row r="93" spans="1:37" x14ac:dyDescent="0.25">
      <c r="A93" s="15">
        <v>0.92</v>
      </c>
      <c r="B93" s="28">
        <f t="shared" si="38"/>
        <v>1911.5340388578927</v>
      </c>
      <c r="C93" s="3">
        <f t="shared" si="21"/>
        <v>1962.8495074271052</v>
      </c>
      <c r="D93" s="3">
        <f t="shared" si="22"/>
        <v>2007.3093827958735</v>
      </c>
      <c r="E93" s="3">
        <f t="shared" si="23"/>
        <v>2046.6354624594067</v>
      </c>
      <c r="F93" s="3">
        <f t="shared" si="24"/>
        <v>2081.9625477348145</v>
      </c>
      <c r="G93" s="3">
        <f t="shared" si="25"/>
        <v>2114.0800943314707</v>
      </c>
      <c r="H93" s="3">
        <f t="shared" si="26"/>
        <v>2143.5605652602048</v>
      </c>
      <c r="I93" s="3">
        <f t="shared" si="27"/>
        <v>2170.8329474997454</v>
      </c>
      <c r="J93" s="3">
        <f t="shared" si="28"/>
        <v>2196.2274164492801</v>
      </c>
      <c r="K93" s="3">
        <f t="shared" si="29"/>
        <v>2220.0037891394459</v>
      </c>
      <c r="L93" s="3">
        <f t="shared" si="30"/>
        <v>2242.3703715722927</v>
      </c>
      <c r="M93" s="3">
        <f t="shared" si="31"/>
        <v>2263.4968583261393</v>
      </c>
      <c r="N93" s="3">
        <f t="shared" si="32"/>
        <v>2283.5234105901932</v>
      </c>
      <c r="O93" s="3">
        <f t="shared" si="33"/>
        <v>2302.5671998703119</v>
      </c>
      <c r="P93" s="3">
        <f t="shared" si="34"/>
        <v>2320.7272244435226</v>
      </c>
      <c r="Q93" s="3">
        <f t="shared" si="35"/>
        <v>2338.087920170602</v>
      </c>
      <c r="R93" s="3"/>
      <c r="S93" s="15">
        <v>0.92</v>
      </c>
      <c r="T93" s="3">
        <f t="shared" si="36"/>
        <v>5.5642409721009065E-13</v>
      </c>
      <c r="U93" s="3">
        <f t="shared" si="20"/>
        <v>1.4071373381526316E-12</v>
      </c>
      <c r="V93" s="3">
        <f t="shared" si="20"/>
        <v>3.0253805038759503E-12</v>
      </c>
      <c r="W93" s="3">
        <f t="shared" si="20"/>
        <v>5.7915922586332995E-12</v>
      </c>
      <c r="X93" s="3">
        <f t="shared" si="20"/>
        <v>1.0163751471343876E-11</v>
      </c>
      <c r="Y93" s="3">
        <f t="shared" si="20"/>
        <v>1.6673795941227428E-11</v>
      </c>
      <c r="Z93" s="3">
        <f t="shared" si="20"/>
        <v>2.5923463081765251E-11</v>
      </c>
      <c r="AA93" s="3">
        <f t="shared" si="20"/>
        <v>3.8579892857367884E-11</v>
      </c>
      <c r="AB93" s="3">
        <f t="shared" si="20"/>
        <v>5.5371199567985732E-11</v>
      </c>
      <c r="AC93" s="3">
        <f t="shared" si="20"/>
        <v>7.7082136415281295E-11</v>
      </c>
      <c r="AD93" s="3">
        <f t="shared" si="20"/>
        <v>1.0454992508069069E-10</v>
      </c>
      <c r="AE93" s="3">
        <f t="shared" si="20"/>
        <v>1.3866028994536877E-10</v>
      </c>
      <c r="AF93" s="3">
        <f t="shared" si="20"/>
        <v>1.8034371595841041E-10</v>
      </c>
      <c r="AG93" s="3">
        <f t="shared" si="20"/>
        <v>2.3057193614876742E-10</v>
      </c>
      <c r="AH93" s="3">
        <f t="shared" si="20"/>
        <v>2.9035464665798577E-10</v>
      </c>
      <c r="AI93" s="3">
        <f t="shared" si="20"/>
        <v>3.6073644222255614E-10</v>
      </c>
      <c r="AJ93" s="25">
        <f t="shared" si="37"/>
        <v>1.5397917295466225E-9</v>
      </c>
      <c r="AK93" s="3"/>
    </row>
    <row r="94" spans="1:37" x14ac:dyDescent="0.25">
      <c r="A94" s="15">
        <v>0.91</v>
      </c>
      <c r="B94" s="28">
        <f t="shared" si="38"/>
        <v>1897.9285380441825</v>
      </c>
      <c r="C94" s="3">
        <f t="shared" si="21"/>
        <v>1948.8787645433172</v>
      </c>
      <c r="D94" s="3">
        <f t="shared" si="22"/>
        <v>1993.0221930907308</v>
      </c>
      <c r="E94" s="3">
        <f t="shared" si="23"/>
        <v>2032.0683661462804</v>
      </c>
      <c r="F94" s="3">
        <f t="shared" si="24"/>
        <v>2067.1440079853223</v>
      </c>
      <c r="G94" s="3">
        <f t="shared" si="25"/>
        <v>2099.0329553012584</v>
      </c>
      <c r="H94" s="3">
        <f t="shared" si="26"/>
        <v>2128.3035965523322</v>
      </c>
      <c r="I94" s="3">
        <f t="shared" si="27"/>
        <v>2155.3818653671528</v>
      </c>
      <c r="J94" s="3">
        <f t="shared" si="28"/>
        <v>2180.5955870943349</v>
      </c>
      <c r="K94" s="3">
        <f t="shared" si="29"/>
        <v>2204.202729495416</v>
      </c>
      <c r="L94" s="3">
        <f t="shared" si="30"/>
        <v>2226.4101159373463</v>
      </c>
      <c r="M94" s="3">
        <f t="shared" si="31"/>
        <v>2247.3862331833125</v>
      </c>
      <c r="N94" s="3">
        <f t="shared" si="32"/>
        <v>2267.2702448137238</v>
      </c>
      <c r="O94" s="3">
        <f t="shared" si="33"/>
        <v>2286.1784883566093</v>
      </c>
      <c r="P94" s="3">
        <f t="shared" si="34"/>
        <v>2304.2092574606054</v>
      </c>
      <c r="Q94" s="3">
        <f t="shared" si="35"/>
        <v>2321.4463870073105</v>
      </c>
      <c r="R94" s="3"/>
      <c r="S94" s="15">
        <v>0.91</v>
      </c>
      <c r="T94" s="3">
        <f t="shared" si="36"/>
        <v>4.5772533514101877E-13</v>
      </c>
      <c r="U94" s="3">
        <f t="shared" si="20"/>
        <v>1.1652630055163665E-12</v>
      </c>
      <c r="V94" s="3">
        <f t="shared" si="20"/>
        <v>2.5191303020548864E-12</v>
      </c>
      <c r="W94" s="3">
        <f t="shared" si="20"/>
        <v>4.8449609675799627E-12</v>
      </c>
      <c r="X94" s="3">
        <f t="shared" si="20"/>
        <v>8.5368434219154126E-12</v>
      </c>
      <c r="Y94" s="3">
        <f t="shared" si="20"/>
        <v>1.4054612336632832E-11</v>
      </c>
      <c r="Z94" s="3">
        <f t="shared" si="20"/>
        <v>2.192054417598066E-11</v>
      </c>
      <c r="AA94" s="3">
        <f t="shared" si="20"/>
        <v>3.2715767965673062E-11</v>
      </c>
      <c r="AB94" s="3">
        <f t="shared" si="20"/>
        <v>4.7076585195634063E-11</v>
      </c>
      <c r="AC94" s="3">
        <f t="shared" si="20"/>
        <v>6.5690818908734742E-11</v>
      </c>
      <c r="AD94" s="3">
        <f t="shared" si="20"/>
        <v>8.9294265007487105E-11</v>
      </c>
      <c r="AE94" s="3">
        <f t="shared" si="20"/>
        <v>1.1866728860180212E-10</v>
      </c>
      <c r="AF94" s="3">
        <f t="shared" si="20"/>
        <v>1.5463158870582621E-10</v>
      </c>
      <c r="AG94" s="3">
        <f t="shared" si="20"/>
        <v>1.9804714197198388E-10</v>
      </c>
      <c r="AH94" s="3">
        <f t="shared" si="20"/>
        <v>2.4980932802866684E-10</v>
      </c>
      <c r="AI94" s="3">
        <f t="shared" si="20"/>
        <v>3.108462338275679E-10</v>
      </c>
      <c r="AJ94" s="25">
        <f t="shared" si="37"/>
        <v>1.3202780977581972E-9</v>
      </c>
      <c r="AK94" s="3"/>
    </row>
    <row r="95" spans="1:37" x14ac:dyDescent="0.25">
      <c r="A95" s="15">
        <v>0.9</v>
      </c>
      <c r="B95" s="28">
        <f t="shared" si="38"/>
        <v>1884.2473190836085</v>
      </c>
      <c r="C95" s="3">
        <f t="shared" si="21"/>
        <v>1934.8302708456533</v>
      </c>
      <c r="D95" s="3">
        <f t="shared" si="22"/>
        <v>1978.6554914629378</v>
      </c>
      <c r="E95" s="3">
        <f t="shared" si="23"/>
        <v>2017.4202001575059</v>
      </c>
      <c r="F95" s="3">
        <f t="shared" si="24"/>
        <v>2052.2429992121315</v>
      </c>
      <c r="G95" s="3">
        <f t="shared" si="25"/>
        <v>2083.9020750329578</v>
      </c>
      <c r="H95" s="3">
        <f t="shared" si="26"/>
        <v>2112.9617188497</v>
      </c>
      <c r="I95" s="3">
        <f t="shared" si="27"/>
        <v>2139.8447939481593</v>
      </c>
      <c r="J95" s="3">
        <f t="shared" si="28"/>
        <v>2164.8767625477358</v>
      </c>
      <c r="K95" s="3">
        <f t="shared" si="29"/>
        <v>2188.3137328492144</v>
      </c>
      <c r="L95" s="3">
        <f t="shared" si="30"/>
        <v>2210.3610373331762</v>
      </c>
      <c r="M95" s="3">
        <f t="shared" si="31"/>
        <v>2231.1859482258828</v>
      </c>
      <c r="N95" s="3">
        <f t="shared" si="32"/>
        <v>2250.9266259469941</v>
      </c>
      <c r="O95" s="3">
        <f t="shared" si="33"/>
        <v>2269.6985694053992</v>
      </c>
      <c r="P95" s="3">
        <f t="shared" si="34"/>
        <v>2287.5993636999174</v>
      </c>
      <c r="Q95" s="3">
        <f t="shared" si="35"/>
        <v>2304.7122393883501</v>
      </c>
      <c r="R95" s="3"/>
      <c r="S95" s="15">
        <v>0.9</v>
      </c>
      <c r="T95" s="3">
        <f t="shared" si="36"/>
        <v>3.7229114212400003E-13</v>
      </c>
      <c r="U95" s="3">
        <f t="shared" si="20"/>
        <v>9.5421952275359039E-13</v>
      </c>
      <c r="V95" s="3">
        <f t="shared" si="20"/>
        <v>2.0744649140942554E-12</v>
      </c>
      <c r="W95" s="3">
        <f t="shared" si="20"/>
        <v>4.008742044738238E-12</v>
      </c>
      <c r="X95" s="3">
        <f t="shared" si="20"/>
        <v>7.092532951656413E-12</v>
      </c>
      <c r="Y95" s="3">
        <f t="shared" si="20"/>
        <v>1.1719121201669776E-11</v>
      </c>
      <c r="Z95" s="3">
        <f t="shared" si="20"/>
        <v>1.8337033731368817E-11</v>
      </c>
      <c r="AA95" s="3">
        <f t="shared" si="20"/>
        <v>2.7447170118407826E-11</v>
      </c>
      <c r="AB95" s="3">
        <f t="shared" si="20"/>
        <v>3.9599797733391692E-11</v>
      </c>
      <c r="AC95" s="3">
        <f t="shared" si="20"/>
        <v>5.5391526314512433E-11</v>
      </c>
      <c r="AD95" s="3">
        <f t="shared" si="20"/>
        <v>7.5462333478679287E-11</v>
      </c>
      <c r="AE95" s="3">
        <f t="shared" si="20"/>
        <v>1.0049268520762487E-10</v>
      </c>
      <c r="AF95" s="3">
        <f t="shared" si="20"/>
        <v>1.312007772616539E-10</v>
      </c>
      <c r="AG95" s="3">
        <f t="shared" si="20"/>
        <v>1.683399115266329E-10</v>
      </c>
      <c r="AH95" s="3">
        <f t="shared" si="20"/>
        <v>2.1269601341336422E-10</v>
      </c>
      <c r="AI95" s="3">
        <f t="shared" si="20"/>
        <v>2.6508529125438189E-10</v>
      </c>
      <c r="AJ95" s="25">
        <f t="shared" si="37"/>
        <v>1.1202739118170542E-9</v>
      </c>
      <c r="AK95" s="3"/>
    </row>
    <row r="96" spans="1:37" x14ac:dyDescent="0.25">
      <c r="A96" s="15">
        <v>0.89</v>
      </c>
      <c r="B96" s="28">
        <f t="shared" si="38"/>
        <v>1870.4898773218658</v>
      </c>
      <c r="C96" s="3">
        <f t="shared" si="21"/>
        <v>1920.7035081322758</v>
      </c>
      <c r="D96" s="3">
        <f t="shared" si="22"/>
        <v>1964.2087479730271</v>
      </c>
      <c r="E96" s="3">
        <f t="shared" si="23"/>
        <v>2002.6904241713435</v>
      </c>
      <c r="F96" s="3">
        <f t="shared" si="24"/>
        <v>2037.2589717669789</v>
      </c>
      <c r="G96" s="3">
        <f t="shared" si="25"/>
        <v>2068.6868953991193</v>
      </c>
      <c r="H96" s="3">
        <f t="shared" si="26"/>
        <v>2097.53436624187</v>
      </c>
      <c r="I96" s="3">
        <f t="shared" si="27"/>
        <v>2124.2211601322833</v>
      </c>
      <c r="J96" s="3">
        <f t="shared" si="28"/>
        <v>2149.0703629947407</v>
      </c>
      <c r="K96" s="3">
        <f t="shared" si="29"/>
        <v>2172.3362131090075</v>
      </c>
      <c r="L96" s="3">
        <f t="shared" si="30"/>
        <v>2194.2225437630627</v>
      </c>
      <c r="M96" s="3">
        <f t="shared" si="31"/>
        <v>2214.8954058796353</v>
      </c>
      <c r="N96" s="3">
        <f t="shared" si="32"/>
        <v>2234.4919511286794</v>
      </c>
      <c r="O96" s="3">
        <f t="shared" si="33"/>
        <v>2253.1268351277108</v>
      </c>
      <c r="P96" s="3">
        <f t="shared" si="34"/>
        <v>2270.8969304781458</v>
      </c>
      <c r="Q96" s="3">
        <f t="shared" si="35"/>
        <v>2287.8848600470947</v>
      </c>
      <c r="R96" s="3"/>
      <c r="S96" s="15">
        <v>0.89</v>
      </c>
      <c r="T96" s="3">
        <f t="shared" si="36"/>
        <v>2.9970056812189143E-13</v>
      </c>
      <c r="U96" s="3">
        <f t="shared" si="20"/>
        <v>7.7349877311203344E-13</v>
      </c>
      <c r="V96" s="3">
        <f t="shared" si="20"/>
        <v>1.6912116219162044E-12</v>
      </c>
      <c r="W96" s="3">
        <f t="shared" si="20"/>
        <v>3.2840083312558285E-12</v>
      </c>
      <c r="X96" s="3">
        <f t="shared" si="20"/>
        <v>5.8347199930662401E-12</v>
      </c>
      <c r="Y96" s="3">
        <f t="shared" si="20"/>
        <v>9.6764884054570313E-12</v>
      </c>
      <c r="Z96" s="3">
        <f t="shared" si="20"/>
        <v>1.5190843158415395E-11</v>
      </c>
      <c r="AA96" s="3">
        <f t="shared" si="20"/>
        <v>2.2805454566736751E-11</v>
      </c>
      <c r="AB96" s="3">
        <f t="shared" si="20"/>
        <v>3.2991723808253557E-11</v>
      </c>
      <c r="AC96" s="3">
        <f t="shared" si="20"/>
        <v>4.6262315448690186E-11</v>
      </c>
      <c r="AD96" s="3">
        <f t="shared" si="20"/>
        <v>6.3168700560163699E-11</v>
      </c>
      <c r="AE96" s="3">
        <f t="shared" si="20"/>
        <v>8.429875407045171E-11</v>
      </c>
      <c r="AF96" s="3">
        <f t="shared" si="20"/>
        <v>1.1027443352701422E-10</v>
      </c>
      <c r="AG96" s="3">
        <f t="shared" si="20"/>
        <v>1.4174955538500244E-10</v>
      </c>
      <c r="AH96" s="3">
        <f t="shared" si="20"/>
        <v>1.7940767745885689E-10</v>
      </c>
      <c r="AI96" s="3">
        <f t="shared" si="20"/>
        <v>2.2396009114847161E-10</v>
      </c>
      <c r="AJ96" s="25">
        <f t="shared" si="37"/>
        <v>9.416691768249857E-10</v>
      </c>
      <c r="AK96" s="3"/>
    </row>
    <row r="97" spans="1:37" x14ac:dyDescent="0.25">
      <c r="A97" s="15">
        <v>0.88</v>
      </c>
      <c r="B97" s="28">
        <f t="shared" si="38"/>
        <v>1856.6557508416629</v>
      </c>
      <c r="C97" s="3">
        <f t="shared" si="21"/>
        <v>1906.4980020856365</v>
      </c>
      <c r="D97" s="3">
        <f t="shared" si="22"/>
        <v>1949.6814775598409</v>
      </c>
      <c r="E97" s="3">
        <f t="shared" si="23"/>
        <v>1987.8785436235883</v>
      </c>
      <c r="F97" s="3">
        <f t="shared" si="24"/>
        <v>2022.1914225489609</v>
      </c>
      <c r="G97" s="3">
        <f t="shared" si="25"/>
        <v>2053.3869055377104</v>
      </c>
      <c r="H97" s="3">
        <f t="shared" si="26"/>
        <v>2082.0210207429295</v>
      </c>
      <c r="I97" s="3">
        <f t="shared" si="27"/>
        <v>2108.5104393433148</v>
      </c>
      <c r="J97" s="3">
        <f t="shared" si="28"/>
        <v>2133.1758577226274</v>
      </c>
      <c r="K97" s="3">
        <f t="shared" si="29"/>
        <v>2156.2696338165788</v>
      </c>
      <c r="L97" s="3">
        <f t="shared" si="30"/>
        <v>2177.9940933639641</v>
      </c>
      <c r="M97" s="3">
        <f t="shared" si="31"/>
        <v>2198.5140591763679</v>
      </c>
      <c r="N97" s="3">
        <f t="shared" si="32"/>
        <v>2217.9656685512127</v>
      </c>
      <c r="O97" s="3">
        <f t="shared" si="33"/>
        <v>2236.4627291140887</v>
      </c>
      <c r="P97" s="3">
        <f t="shared" si="34"/>
        <v>2254.1013969975138</v>
      </c>
      <c r="Q97" s="3">
        <f t="shared" si="35"/>
        <v>2270.9636839906102</v>
      </c>
      <c r="R97" s="3"/>
      <c r="S97" s="15">
        <v>0.88</v>
      </c>
      <c r="T97" s="3">
        <f t="shared" si="36"/>
        <v>2.3896310522006406E-13</v>
      </c>
      <c r="U97" s="3">
        <f t="shared" si="20"/>
        <v>6.2111364561307787E-13</v>
      </c>
      <c r="V97" s="3">
        <f t="shared" si="20"/>
        <v>1.3659689261782282E-12</v>
      </c>
      <c r="W97" s="3">
        <f t="shared" si="20"/>
        <v>2.6655974816785234E-12</v>
      </c>
      <c r="X97" s="3">
        <f t="shared" si="20"/>
        <v>4.7563110688373281E-12</v>
      </c>
      <c r="Y97" s="3">
        <f t="shared" si="20"/>
        <v>7.9178086426335659E-12</v>
      </c>
      <c r="Z97" s="3">
        <f t="shared" si="20"/>
        <v>1.2471781787099594E-11</v>
      </c>
      <c r="AA97" s="3">
        <f t="shared" si="20"/>
        <v>1.8780197473305909E-11</v>
      </c>
      <c r="AB97" s="3">
        <f t="shared" si="20"/>
        <v>2.7243401716679981E-11</v>
      </c>
      <c r="AC97" s="3">
        <f t="shared" si="20"/>
        <v>3.8298139788533963E-11</v>
      </c>
      <c r="AD97" s="3">
        <f t="shared" si="20"/>
        <v>5.2415556590935986E-11</v>
      </c>
      <c r="AE97" s="3">
        <f t="shared" si="20"/>
        <v>7.0099219174337132E-11</v>
      </c>
      <c r="AF97" s="3">
        <f t="shared" si="20"/>
        <v>9.1883188660391961E-11</v>
      </c>
      <c r="AG97" s="3">
        <f t="shared" si="20"/>
        <v>1.1833015875698927E-10</v>
      </c>
      <c r="AH97" s="3">
        <f t="shared" si="20"/>
        <v>1.5002967112836558E-10</v>
      </c>
      <c r="AI97" s="3">
        <f t="shared" si="20"/>
        <v>1.8759641312023923E-10</v>
      </c>
      <c r="AJ97" s="25">
        <f t="shared" si="37"/>
        <v>7.8471349106703932E-10</v>
      </c>
      <c r="AK97" s="3"/>
    </row>
    <row r="98" spans="1:37" x14ac:dyDescent="0.25">
      <c r="A98" s="15">
        <v>0.87</v>
      </c>
      <c r="B98" s="28">
        <f t="shared" si="38"/>
        <v>1842.7445229512714</v>
      </c>
      <c r="C98" s="3">
        <f t="shared" si="21"/>
        <v>1892.2133248278471</v>
      </c>
      <c r="D98" s="3">
        <f t="shared" si="22"/>
        <v>1935.0732426537645</v>
      </c>
      <c r="E98" s="3">
        <f t="shared" si="23"/>
        <v>1972.9841123720039</v>
      </c>
      <c r="F98" s="3">
        <f t="shared" si="24"/>
        <v>2007.0398977149557</v>
      </c>
      <c r="G98" s="3">
        <f t="shared" si="25"/>
        <v>2038.0016446043714</v>
      </c>
      <c r="H98" s="3">
        <f t="shared" si="26"/>
        <v>2066.4212150821259</v>
      </c>
      <c r="I98" s="3">
        <f t="shared" si="27"/>
        <v>2092.7121583654452</v>
      </c>
      <c r="J98" s="3">
        <f t="shared" si="28"/>
        <v>2117.1927679798941</v>
      </c>
      <c r="K98" s="3">
        <f t="shared" si="29"/>
        <v>2140.1135110374553</v>
      </c>
      <c r="L98" s="3">
        <f t="shared" si="30"/>
        <v>2161.6751973257601</v>
      </c>
      <c r="M98" s="3">
        <f t="shared" si="31"/>
        <v>2182.0414147006354</v>
      </c>
      <c r="N98" s="3">
        <f t="shared" si="32"/>
        <v>2201.3472804335988</v>
      </c>
      <c r="O98" s="3">
        <f t="shared" si="33"/>
        <v>2219.7057494322194</v>
      </c>
      <c r="P98" s="3">
        <f t="shared" si="34"/>
        <v>2237.2122573670372</v>
      </c>
      <c r="Q98" s="3">
        <f t="shared" si="35"/>
        <v>2253.9482015434837</v>
      </c>
      <c r="R98" s="3"/>
      <c r="S98" s="15">
        <v>0.87</v>
      </c>
      <c r="T98" s="3">
        <f t="shared" si="36"/>
        <v>1.8881217303914753E-13</v>
      </c>
      <c r="U98" s="3">
        <f t="shared" si="20"/>
        <v>4.9431286727423798E-13</v>
      </c>
      <c r="V98" s="3">
        <f t="shared" si="20"/>
        <v>1.0935925024100636E-12</v>
      </c>
      <c r="W98" s="3">
        <f t="shared" si="20"/>
        <v>2.1448711571396727E-12</v>
      </c>
      <c r="X98" s="3">
        <f t="shared" si="20"/>
        <v>3.8439287367858982E-12</v>
      </c>
      <c r="Y98" s="3">
        <f t="shared" si="20"/>
        <v>6.4236367914703595E-12</v>
      </c>
      <c r="Z98" s="3">
        <f t="shared" si="20"/>
        <v>1.0152993577947347E-11</v>
      </c>
      <c r="AA98" s="3">
        <f t="shared" si="20"/>
        <v>1.5335847961889414E-11</v>
      </c>
      <c r="AB98" s="3">
        <f t="shared" si="20"/>
        <v>2.2309438002124003E-11</v>
      </c>
      <c r="AC98" s="3">
        <f t="shared" si="20"/>
        <v>3.1442829759628709E-11</v>
      </c>
      <c r="AD98" s="3">
        <f t="shared" si="20"/>
        <v>4.3135314494421144E-11</v>
      </c>
      <c r="AE98" s="3">
        <f t="shared" si="20"/>
        <v>5.7814803652296943E-11</v>
      </c>
      <c r="AF98" s="3">
        <f t="shared" si="20"/>
        <v>7.5936248084797158E-11</v>
      </c>
      <c r="AG98" s="3">
        <f t="shared" si="20"/>
        <v>9.7980098934846427E-11</v>
      </c>
      <c r="AH98" s="3">
        <f t="shared" si="20"/>
        <v>1.2445082132373737E-10</v>
      </c>
      <c r="AI98" s="3">
        <f t="shared" si="20"/>
        <v>1.5587546756253949E-10</v>
      </c>
      <c r="AJ98" s="25">
        <f t="shared" si="37"/>
        <v>6.4862301758234741E-10</v>
      </c>
      <c r="AK98" s="3"/>
    </row>
    <row r="99" spans="1:37" x14ac:dyDescent="0.25">
      <c r="A99" s="15">
        <v>0.86</v>
      </c>
      <c r="B99" s="28">
        <f t="shared" si="38"/>
        <v>1828.7558246599092</v>
      </c>
      <c r="C99" s="3">
        <f t="shared" si="21"/>
        <v>1877.8490974625061</v>
      </c>
      <c r="D99" s="3">
        <f t="shared" si="22"/>
        <v>1920.3836557761369</v>
      </c>
      <c r="E99" s="3">
        <f t="shared" si="23"/>
        <v>1958.0067353466648</v>
      </c>
      <c r="F99" s="3">
        <f t="shared" si="24"/>
        <v>1991.8039953757141</v>
      </c>
      <c r="G99" s="3">
        <f t="shared" si="25"/>
        <v>2022.5307045100776</v>
      </c>
      <c r="H99" s="3">
        <f t="shared" si="26"/>
        <v>2050.7345354797062</v>
      </c>
      <c r="I99" s="3">
        <f t="shared" si="27"/>
        <v>2076.825898154425</v>
      </c>
      <c r="J99" s="3">
        <f t="shared" si="28"/>
        <v>2101.1206698203032</v>
      </c>
      <c r="K99" s="3">
        <f t="shared" si="29"/>
        <v>2123.8674162357661</v>
      </c>
      <c r="L99" s="3">
        <f t="shared" si="30"/>
        <v>2145.2654227950666</v>
      </c>
      <c r="M99" s="3">
        <f t="shared" si="31"/>
        <v>2165.4770355209262</v>
      </c>
      <c r="N99" s="3">
        <f t="shared" si="32"/>
        <v>2184.6363459785248</v>
      </c>
      <c r="O99" s="3">
        <f t="shared" si="33"/>
        <v>2202.855451608692</v>
      </c>
      <c r="P99" s="3">
        <f t="shared" si="34"/>
        <v>2220.229063607811</v>
      </c>
      <c r="Q99" s="3">
        <f t="shared" si="35"/>
        <v>2236.8379613756069</v>
      </c>
      <c r="R99" s="3"/>
      <c r="S99" s="15">
        <v>0.86</v>
      </c>
      <c r="T99" s="3">
        <f t="shared" si="36"/>
        <v>1.4788891295912658E-13</v>
      </c>
      <c r="U99" s="3">
        <f t="shared" si="20"/>
        <v>3.9003603560124584E-13</v>
      </c>
      <c r="V99" s="3">
        <f t="shared" si="20"/>
        <v>8.6815291951100723E-13</v>
      </c>
      <c r="W99" s="3">
        <f t="shared" si="20"/>
        <v>1.7115109587827963E-12</v>
      </c>
      <c r="X99" s="3">
        <f t="shared" si="20"/>
        <v>3.0810016924107949E-12</v>
      </c>
      <c r="Y99" s="3">
        <f t="shared" si="20"/>
        <v>5.1689629922042492E-12</v>
      </c>
      <c r="Z99" s="3">
        <f t="shared" si="20"/>
        <v>8.1985554502095509E-12</v>
      </c>
      <c r="AA99" s="3">
        <f t="shared" si="20"/>
        <v>1.2422846389149377E-11</v>
      </c>
      <c r="AB99" s="3">
        <f t="shared" si="20"/>
        <v>1.8123710235518273E-11</v>
      </c>
      <c r="AC99" s="3">
        <f t="shared" si="20"/>
        <v>2.5610620572380487E-11</v>
      </c>
      <c r="AD99" s="3">
        <f t="shared" si="20"/>
        <v>3.5219386119386361E-11</v>
      </c>
      <c r="AE99" s="3">
        <f t="shared" si="20"/>
        <v>4.7310866844665374E-11</v>
      </c>
      <c r="AF99" s="3">
        <f t="shared" si="20"/>
        <v>6.2269695171535113E-11</v>
      </c>
      <c r="AG99" s="3">
        <f t="shared" si="20"/>
        <v>8.0503019311347976E-11</v>
      </c>
      <c r="AH99" s="3">
        <f t="shared" si="20"/>
        <v>1.0243928012639741E-10</v>
      </c>
      <c r="AI99" s="3">
        <f t="shared" si="20"/>
        <v>1.2852702891793717E-10</v>
      </c>
      <c r="AJ99" s="25">
        <f t="shared" si="37"/>
        <v>5.3199256264999631E-10</v>
      </c>
      <c r="AK99" s="3"/>
    </row>
    <row r="100" spans="1:37" x14ac:dyDescent="0.25">
      <c r="A100" s="15">
        <v>0.85</v>
      </c>
      <c r="B100" s="28">
        <f t="shared" si="38"/>
        <v>1814.6893371233084</v>
      </c>
      <c r="C100" s="3">
        <f t="shared" si="21"/>
        <v>1863.4049925859081</v>
      </c>
      <c r="D100" s="3">
        <f t="shared" si="22"/>
        <v>1905.6123821073331</v>
      </c>
      <c r="E100" s="3">
        <f t="shared" si="23"/>
        <v>1942.946071168351</v>
      </c>
      <c r="F100" s="3">
        <f t="shared" si="24"/>
        <v>1976.4833682594513</v>
      </c>
      <c r="G100" s="3">
        <f t="shared" si="25"/>
        <v>2006.9737326258303</v>
      </c>
      <c r="H100" s="3">
        <f t="shared" si="26"/>
        <v>2034.9606243893227</v>
      </c>
      <c r="I100" s="3">
        <f t="shared" si="27"/>
        <v>2060.8512966148696</v>
      </c>
      <c r="J100" s="3">
        <f t="shared" si="28"/>
        <v>2084.9591969126654</v>
      </c>
      <c r="K100" s="3">
        <f t="shared" si="29"/>
        <v>2107.5309791144059</v>
      </c>
      <c r="L100" s="3">
        <f t="shared" si="30"/>
        <v>2128.7643957440314</v>
      </c>
      <c r="M100" s="3">
        <f t="shared" si="31"/>
        <v>2148.8205440854904</v>
      </c>
      <c r="N100" s="3">
        <f t="shared" si="32"/>
        <v>2167.8324842938018</v>
      </c>
      <c r="O100" s="3">
        <f t="shared" si="33"/>
        <v>2185.9114515748165</v>
      </c>
      <c r="P100" s="3">
        <f t="shared" si="34"/>
        <v>2203.1514286220413</v>
      </c>
      <c r="Q100" s="3">
        <f t="shared" si="35"/>
        <v>2219.6325734934139</v>
      </c>
      <c r="R100" s="3"/>
      <c r="S100" s="15">
        <v>0.85</v>
      </c>
      <c r="T100" s="3">
        <f t="shared" si="36"/>
        <v>1.1485483233220957E-13</v>
      </c>
      <c r="U100" s="3">
        <f t="shared" si="20"/>
        <v>3.0519896995634716E-13</v>
      </c>
      <c r="V100" s="3">
        <f t="shared" si="20"/>
        <v>6.8354659726104687E-13</v>
      </c>
      <c r="W100" s="3">
        <f t="shared" si="20"/>
        <v>1.3546795703579062E-12</v>
      </c>
      <c r="X100" s="3">
        <f t="shared" si="20"/>
        <v>2.4497844637724726E-12</v>
      </c>
      <c r="Y100" s="3">
        <f t="shared" si="20"/>
        <v>4.1264938630379787E-12</v>
      </c>
      <c r="Z100" s="3">
        <f t="shared" si="20"/>
        <v>6.568527144083367E-12</v>
      </c>
      <c r="AA100" s="3">
        <f t="shared" si="20"/>
        <v>9.985062511041629E-12</v>
      </c>
      <c r="AB100" s="3">
        <f t="shared" si="20"/>
        <v>1.4609932974046767E-11</v>
      </c>
      <c r="AC100" s="3">
        <f t="shared" si="20"/>
        <v>2.0700711612585893E-11</v>
      </c>
      <c r="AD100" s="3">
        <f t="shared" si="20"/>
        <v>2.8537732297608377E-11</v>
      </c>
      <c r="AE100" s="3">
        <f t="shared" si="20"/>
        <v>3.8423078516428749E-11</v>
      </c>
      <c r="AF100" s="3">
        <f t="shared" si="20"/>
        <v>5.0679563330856961E-11</v>
      </c>
      <c r="AG100" s="3">
        <f t="shared" si="20"/>
        <v>6.5649716621818038E-11</v>
      </c>
      <c r="AH100" s="3">
        <f t="shared" si="20"/>
        <v>8.3694790825111003E-11</v>
      </c>
      <c r="AI100" s="3">
        <f t="shared" si="20"/>
        <v>1.0519379278528042E-10</v>
      </c>
      <c r="AJ100" s="25">
        <f t="shared" si="37"/>
        <v>4.3307746691557917E-10</v>
      </c>
      <c r="AK100" s="3"/>
    </row>
    <row r="101" spans="1:37" x14ac:dyDescent="0.25">
      <c r="A101" s="15">
        <v>0.84</v>
      </c>
      <c r="B101" s="28">
        <f t="shared" si="38"/>
        <v>1800.5447940408283</v>
      </c>
      <c r="C101" s="3">
        <f t="shared" si="21"/>
        <v>1848.8807367485315</v>
      </c>
      <c r="D101" s="3">
        <f t="shared" si="22"/>
        <v>1890.7591420040153</v>
      </c>
      <c r="E101" s="3">
        <f t="shared" si="23"/>
        <v>1927.8018347151078</v>
      </c>
      <c r="F101" s="3">
        <f t="shared" si="24"/>
        <v>1961.0777263227071</v>
      </c>
      <c r="G101" s="3">
        <f t="shared" si="25"/>
        <v>1991.3304344337932</v>
      </c>
      <c r="H101" s="3">
        <f t="shared" si="26"/>
        <v>2019.0991831861402</v>
      </c>
      <c r="I101" s="3">
        <f t="shared" si="27"/>
        <v>2044.7880513225591</v>
      </c>
      <c r="J101" s="3">
        <f t="shared" si="28"/>
        <v>2068.7080432949933</v>
      </c>
      <c r="K101" s="3">
        <f t="shared" si="29"/>
        <v>2091.1038903990438</v>
      </c>
      <c r="L101" s="3">
        <f t="shared" si="30"/>
        <v>2112.1718037823748</v>
      </c>
      <c r="M101" s="3">
        <f t="shared" si="31"/>
        <v>2132.0716250608589</v>
      </c>
      <c r="N101" s="3">
        <f t="shared" si="32"/>
        <v>2150.9353772560175</v>
      </c>
      <c r="O101" s="3">
        <f t="shared" si="33"/>
        <v>2168.8734285541354</v>
      </c>
      <c r="P101" s="3">
        <f t="shared" si="34"/>
        <v>2185.9790291033592</v>
      </c>
      <c r="Q101" s="3">
        <f t="shared" si="35"/>
        <v>2202.3317121719779</v>
      </c>
      <c r="R101" s="3"/>
      <c r="S101" s="15">
        <v>0.84</v>
      </c>
      <c r="T101" s="3">
        <f t="shared" si="36"/>
        <v>8.8457637218571747E-14</v>
      </c>
      <c r="U101" s="3">
        <f t="shared" si="36"/>
        <v>2.3686634110260228E-13</v>
      </c>
      <c r="V101" s="3">
        <f t="shared" si="36"/>
        <v>5.3387472792394021E-13</v>
      </c>
      <c r="W101" s="3">
        <f t="shared" si="36"/>
        <v>1.0637547196739911E-12</v>
      </c>
      <c r="X101" s="3">
        <f t="shared" si="36"/>
        <v>1.932653503696073E-12</v>
      </c>
      <c r="Y101" s="3">
        <f t="shared" si="36"/>
        <v>3.2687843928897342E-12</v>
      </c>
      <c r="Z101" s="3">
        <f t="shared" si="36"/>
        <v>5.222266534097694E-12</v>
      </c>
      <c r="AA101" s="3">
        <f t="shared" si="36"/>
        <v>7.9647223276784114E-12</v>
      </c>
      <c r="AB101" s="3">
        <f t="shared" si="36"/>
        <v>1.1688710502915215E-11</v>
      </c>
      <c r="AC101" s="3">
        <f t="shared" si="36"/>
        <v>1.6607050750164224E-11</v>
      </c>
      <c r="AD101" s="3">
        <f t="shared" si="36"/>
        <v>2.2952080094967638E-11</v>
      </c>
      <c r="AE101" s="3">
        <f t="shared" si="36"/>
        <v>3.0974869945619289E-11</v>
      </c>
      <c r="AF101" s="3">
        <f t="shared" si="36"/>
        <v>4.0944424638482023E-11</v>
      </c>
      <c r="AG101" s="3">
        <f t="shared" si="36"/>
        <v>5.3146876428203142E-11</v>
      </c>
      <c r="AH101" s="3">
        <f t="shared" si="36"/>
        <v>6.788468758441078E-11</v>
      </c>
      <c r="AI101" s="3">
        <f t="shared" si="36"/>
        <v>8.5475867115651466E-11</v>
      </c>
      <c r="AJ101" s="25">
        <f t="shared" si="37"/>
        <v>3.4998594724469478E-10</v>
      </c>
      <c r="AK101" s="3"/>
    </row>
    <row r="102" spans="1:37" x14ac:dyDescent="0.25">
      <c r="A102" s="15">
        <v>0.83</v>
      </c>
      <c r="B102" s="28">
        <f t="shared" si="38"/>
        <v>1786.3219839834935</v>
      </c>
      <c r="C102" s="3">
        <f t="shared" si="21"/>
        <v>1834.2761128455477</v>
      </c>
      <c r="D102" s="3">
        <f t="shared" si="22"/>
        <v>1875.8237134437816</v>
      </c>
      <c r="E102" s="3">
        <f t="shared" si="23"/>
        <v>1912.5737996147966</v>
      </c>
      <c r="F102" s="3">
        <f t="shared" si="24"/>
        <v>1945.5868392859211</v>
      </c>
      <c r="G102" s="3">
        <f t="shared" si="25"/>
        <v>1975.6005761019812</v>
      </c>
      <c r="H102" s="3">
        <f t="shared" si="26"/>
        <v>2003.1499747774283</v>
      </c>
      <c r="I102" s="3">
        <f t="shared" si="27"/>
        <v>2028.6359221682476</v>
      </c>
      <c r="J102" s="3">
        <f t="shared" si="28"/>
        <v>2052.366966049236</v>
      </c>
      <c r="K102" s="3">
        <f t="shared" si="29"/>
        <v>2074.585904541801</v>
      </c>
      <c r="L102" s="3">
        <f t="shared" si="30"/>
        <v>2095.4873988883232</v>
      </c>
      <c r="M102" s="3">
        <f t="shared" si="31"/>
        <v>2115.2300280885233</v>
      </c>
      <c r="N102" s="3">
        <f t="shared" si="32"/>
        <v>2133.9447722915852</v>
      </c>
      <c r="O102" s="3">
        <f t="shared" si="33"/>
        <v>2151.7411278666882</v>
      </c>
      <c r="P102" s="3">
        <f t="shared" si="34"/>
        <v>2168.711608363174</v>
      </c>
      <c r="Q102" s="3">
        <f t="shared" si="35"/>
        <v>2184.9351188024962</v>
      </c>
      <c r="R102" s="3"/>
      <c r="S102" s="15">
        <v>0.83</v>
      </c>
      <c r="T102" s="3">
        <f t="shared" ref="T102:AI117" si="39">((4.17*10^13*$H35*$G35^0.5*EXP(-67837/B102))/($K$12*6)*$K$10*10^-6)</f>
        <v>6.756616902224349E-14</v>
      </c>
      <c r="U102" s="3">
        <f t="shared" si="39"/>
        <v>1.8234893380757085E-13</v>
      </c>
      <c r="V102" s="3">
        <f t="shared" si="39"/>
        <v>4.1366553537028931E-13</v>
      </c>
      <c r="W102" s="3">
        <f t="shared" si="39"/>
        <v>8.2877250548947139E-13</v>
      </c>
      <c r="X102" s="3">
        <f t="shared" si="39"/>
        <v>1.5129079188979279E-12</v>
      </c>
      <c r="Y102" s="3">
        <f t="shared" si="39"/>
        <v>2.5695789945475649E-12</v>
      </c>
      <c r="Z102" s="3">
        <f t="shared" si="39"/>
        <v>4.1205462620234544E-12</v>
      </c>
      <c r="AA102" s="3">
        <f t="shared" si="39"/>
        <v>6.3055930559964182E-12</v>
      </c>
      <c r="AB102" s="3">
        <f t="shared" si="39"/>
        <v>9.2821450291944107E-12</v>
      </c>
      <c r="AC102" s="3">
        <f t="shared" si="39"/>
        <v>1.3224786855130447E-11</v>
      </c>
      <c r="AD102" s="3">
        <f t="shared" si="39"/>
        <v>1.8324710588170212E-11</v>
      </c>
      <c r="AE102" s="3">
        <f t="shared" si="39"/>
        <v>2.4789120915293696E-11</v>
      </c>
      <c r="AF102" s="3">
        <f t="shared" si="39"/>
        <v>3.2840615790858006E-11</v>
      </c>
      <c r="AG102" s="3">
        <f t="shared" si="39"/>
        <v>4.2716555993598938E-11</v>
      </c>
      <c r="AH102" s="3">
        <f t="shared" si="39"/>
        <v>5.4668433487930214E-11</v>
      </c>
      <c r="AI102" s="3">
        <f t="shared" si="39"/>
        <v>6.8961245756870934E-11</v>
      </c>
      <c r="AJ102" s="25">
        <f t="shared" si="37"/>
        <v>2.8080859379220183E-10</v>
      </c>
      <c r="AK102" s="3"/>
    </row>
    <row r="103" spans="1:37" x14ac:dyDescent="0.25">
      <c r="A103" s="15">
        <v>0.82</v>
      </c>
      <c r="B103" s="28">
        <f t="shared" si="38"/>
        <v>1772.0207526333681</v>
      </c>
      <c r="C103" s="3">
        <f t="shared" si="21"/>
        <v>1819.5909624163328</v>
      </c>
      <c r="D103" s="3">
        <f t="shared" si="22"/>
        <v>1860.805934376772</v>
      </c>
      <c r="E103" s="3">
        <f t="shared" si="23"/>
        <v>1897.261800642762</v>
      </c>
      <c r="F103" s="3">
        <f t="shared" si="24"/>
        <v>1930.0105390724859</v>
      </c>
      <c r="G103" s="3">
        <f t="shared" si="25"/>
        <v>1959.7839869609413</v>
      </c>
      <c r="H103" s="3">
        <f t="shared" si="26"/>
        <v>1987.112826113779</v>
      </c>
      <c r="I103" s="3">
        <f t="shared" si="27"/>
        <v>2012.3947339008307</v>
      </c>
      <c r="J103" s="3">
        <f t="shared" si="28"/>
        <v>2035.9357878741962</v>
      </c>
      <c r="K103" s="3">
        <f t="shared" si="29"/>
        <v>2057.9768423220098</v>
      </c>
      <c r="L103" s="3">
        <f t="shared" si="30"/>
        <v>2078.7110000355547</v>
      </c>
      <c r="M103" s="3">
        <f t="shared" si="31"/>
        <v>2098.2955704366227</v>
      </c>
      <c r="N103" s="3">
        <f t="shared" si="32"/>
        <v>2116.8604850519018</v>
      </c>
      <c r="O103" s="3">
        <f t="shared" si="33"/>
        <v>2134.5143636264697</v>
      </c>
      <c r="P103" s="3">
        <f t="shared" si="34"/>
        <v>2151.348979049425</v>
      </c>
      <c r="Q103" s="3">
        <f t="shared" si="35"/>
        <v>2167.4426046313783</v>
      </c>
      <c r="R103" s="3"/>
      <c r="S103" s="15">
        <v>0.82</v>
      </c>
      <c r="T103" s="3">
        <f t="shared" si="39"/>
        <v>5.1185108493892665E-14</v>
      </c>
      <c r="U103" s="3">
        <f t="shared" si="39"/>
        <v>1.3925069903700969E-13</v>
      </c>
      <c r="V103" s="3">
        <f t="shared" si="39"/>
        <v>3.1799081177913644E-13</v>
      </c>
      <c r="W103" s="3">
        <f t="shared" si="39"/>
        <v>6.406726058121952E-13</v>
      </c>
      <c r="X103" s="3">
        <f t="shared" si="39"/>
        <v>1.1752297601254279E-12</v>
      </c>
      <c r="Y103" s="3">
        <f t="shared" si="39"/>
        <v>2.0046053726831269E-12</v>
      </c>
      <c r="Z103" s="3">
        <f t="shared" si="39"/>
        <v>3.2268362607413828E-12</v>
      </c>
      <c r="AA103" s="3">
        <f t="shared" si="39"/>
        <v>4.9549500789368822E-12</v>
      </c>
      <c r="AB103" s="3">
        <f t="shared" si="39"/>
        <v>7.3167282415923523E-12</v>
      </c>
      <c r="AC103" s="3">
        <f t="shared" si="39"/>
        <v>1.0454373921983701E-11</v>
      </c>
      <c r="AD103" s="3">
        <f t="shared" si="39"/>
        <v>1.4524114278469816E-11</v>
      </c>
      <c r="AE103" s="3">
        <f t="shared" si="39"/>
        <v>1.969575858660742E-11</v>
      </c>
      <c r="AF103" s="3">
        <f t="shared" si="39"/>
        <v>2.6152228424915283E-11</v>
      </c>
      <c r="AG103" s="3">
        <f t="shared" si="39"/>
        <v>3.4089071947189329E-11</v>
      </c>
      <c r="AH103" s="3">
        <f t="shared" si="39"/>
        <v>4.3713971197759072E-11</v>
      </c>
      <c r="AI103" s="3">
        <f t="shared" si="39"/>
        <v>5.5246249114439258E-11</v>
      </c>
      <c r="AJ103" s="25">
        <f t="shared" si="37"/>
        <v>2.2370321641056529E-10</v>
      </c>
      <c r="AK103" s="3"/>
    </row>
    <row r="104" spans="1:37" x14ac:dyDescent="0.25">
      <c r="A104" s="15">
        <v>0.81</v>
      </c>
      <c r="B104" s="28">
        <f t="shared" si="38"/>
        <v>1757.641004905013</v>
      </c>
      <c r="C104" s="3">
        <f t="shared" si="21"/>
        <v>1804.8251878228582</v>
      </c>
      <c r="D104" s="3">
        <f t="shared" si="22"/>
        <v>1845.7057049533855</v>
      </c>
      <c r="E104" s="3">
        <f t="shared" si="23"/>
        <v>1881.8657359932108</v>
      </c>
      <c r="F104" s="3">
        <f t="shared" si="24"/>
        <v>1914.3487221193338</v>
      </c>
      <c r="G104" s="3">
        <f t="shared" si="25"/>
        <v>1943.8805618499823</v>
      </c>
      <c r="H104" s="3">
        <f t="shared" si="26"/>
        <v>1970.9876305680534</v>
      </c>
      <c r="I104" s="3">
        <f t="shared" si="27"/>
        <v>1996.0643785365596</v>
      </c>
      <c r="J104" s="3">
        <f t="shared" si="28"/>
        <v>2019.4143995229279</v>
      </c>
      <c r="K104" s="3">
        <f t="shared" si="29"/>
        <v>2041.2765933100225</v>
      </c>
      <c r="L104" s="3">
        <f t="shared" si="30"/>
        <v>2061.842495681843</v>
      </c>
      <c r="M104" s="3">
        <f t="shared" si="31"/>
        <v>2081.2681395120358</v>
      </c>
      <c r="N104" s="3">
        <f t="shared" si="32"/>
        <v>2099.6824019476671</v>
      </c>
      <c r="O104" s="3">
        <f t="shared" si="33"/>
        <v>2117.1930212968832</v>
      </c>
      <c r="P104" s="3">
        <f t="shared" si="34"/>
        <v>2133.8910257221796</v>
      </c>
      <c r="Q104" s="3">
        <f t="shared" si="35"/>
        <v>2149.8540533551236</v>
      </c>
      <c r="R104" s="3"/>
      <c r="S104" s="15">
        <v>0.81</v>
      </c>
      <c r="T104" s="3">
        <f t="shared" si="39"/>
        <v>3.8456702098861401E-14</v>
      </c>
      <c r="U104" s="3">
        <f t="shared" si="39"/>
        <v>1.0548284059952337E-13</v>
      </c>
      <c r="V104" s="3">
        <f t="shared" si="39"/>
        <v>2.4251184210503154E-13</v>
      </c>
      <c r="W104" s="3">
        <f t="shared" si="39"/>
        <v>4.9140939439041569E-13</v>
      </c>
      <c r="X104" s="3">
        <f t="shared" si="39"/>
        <v>9.0591142666066892E-13</v>
      </c>
      <c r="Y104" s="3">
        <f t="shared" si="39"/>
        <v>1.5519907741697677E-12</v>
      </c>
      <c r="Z104" s="3">
        <f t="shared" si="39"/>
        <v>2.5080063790329052E-12</v>
      </c>
      <c r="AA104" s="3">
        <f t="shared" si="39"/>
        <v>3.8646917088035733E-12</v>
      </c>
      <c r="AB104" s="3">
        <f t="shared" si="39"/>
        <v>5.7250252188842296E-12</v>
      </c>
      <c r="AC104" s="3">
        <f t="shared" si="39"/>
        <v>8.2040151209616461E-12</v>
      </c>
      <c r="AD104" s="3">
        <f t="shared" si="39"/>
        <v>1.142842277250257E-11</v>
      </c>
      <c r="AE104" s="3">
        <f t="shared" si="39"/>
        <v>1.5536443043207967E-11</v>
      </c>
      <c r="AF104" s="3">
        <f t="shared" si="39"/>
        <v>2.0677355539757733E-11</v>
      </c>
      <c r="AG104" s="3">
        <f t="shared" si="39"/>
        <v>2.7011157198553405E-11</v>
      </c>
      <c r="AH104" s="3">
        <f t="shared" si="39"/>
        <v>3.4708184204503831E-11</v>
      </c>
      <c r="AI104" s="3">
        <f t="shared" si="39"/>
        <v>4.3948729253947528E-11</v>
      </c>
      <c r="AJ104" s="25">
        <f t="shared" si="37"/>
        <v>1.7694779342017966E-10</v>
      </c>
      <c r="AK104" s="3"/>
    </row>
    <row r="105" spans="1:37" x14ac:dyDescent="0.25">
      <c r="A105" s="15">
        <v>0.8</v>
      </c>
      <c r="B105" s="28">
        <f t="shared" si="38"/>
        <v>1743.1827069294879</v>
      </c>
      <c r="C105" s="3">
        <f t="shared" si="21"/>
        <v>1789.9787542869699</v>
      </c>
      <c r="D105" s="3">
        <f t="shared" si="22"/>
        <v>1830.5229896077192</v>
      </c>
      <c r="E105" s="3">
        <f t="shared" si="23"/>
        <v>1866.3855694034514</v>
      </c>
      <c r="F105" s="3">
        <f t="shared" si="24"/>
        <v>1898.6013515378402</v>
      </c>
      <c r="G105" s="3">
        <f t="shared" si="25"/>
        <v>1927.8902633114162</v>
      </c>
      <c r="H105" s="3">
        <f t="shared" si="26"/>
        <v>1954.7743501602233</v>
      </c>
      <c r="I105" s="3">
        <f t="shared" si="27"/>
        <v>1979.6448176121867</v>
      </c>
      <c r="J105" s="3">
        <f t="shared" si="28"/>
        <v>2002.8027620822409</v>
      </c>
      <c r="K105" s="3">
        <f t="shared" si="29"/>
        <v>2024.4851181713698</v>
      </c>
      <c r="L105" s="3">
        <f t="shared" si="30"/>
        <v>2044.8818460964171</v>
      </c>
      <c r="M105" s="3">
        <f t="shared" si="31"/>
        <v>2064.1476952096687</v>
      </c>
      <c r="N105" s="3">
        <f t="shared" si="32"/>
        <v>2082.4104825189511</v>
      </c>
      <c r="O105" s="3">
        <f t="shared" si="33"/>
        <v>2099.7770600805779</v>
      </c>
      <c r="P105" s="3">
        <f t="shared" si="34"/>
        <v>2116.3377072623298</v>
      </c>
      <c r="Q105" s="3">
        <f t="shared" si="35"/>
        <v>2132.1694235470113</v>
      </c>
      <c r="R105" s="3"/>
      <c r="S105" s="15">
        <v>0.8</v>
      </c>
      <c r="T105" s="3">
        <f t="shared" si="39"/>
        <v>2.8654483119634294E-14</v>
      </c>
      <c r="U105" s="3">
        <f t="shared" si="39"/>
        <v>7.9256876886797913E-14</v>
      </c>
      <c r="V105" s="3">
        <f t="shared" si="39"/>
        <v>1.8347921130617619E-13</v>
      </c>
      <c r="W105" s="3">
        <f t="shared" si="39"/>
        <v>3.7397389335364008E-13</v>
      </c>
      <c r="X105" s="3">
        <f t="shared" si="39"/>
        <v>6.929260005694907E-13</v>
      </c>
      <c r="Y105" s="3">
        <f t="shared" si="39"/>
        <v>1.1924205892732979E-12</v>
      </c>
      <c r="Z105" s="3">
        <f t="shared" si="39"/>
        <v>1.9346294999101462E-12</v>
      </c>
      <c r="AA105" s="3">
        <f t="shared" si="39"/>
        <v>2.9918620154481825E-12</v>
      </c>
      <c r="AB105" s="3">
        <f t="shared" si="39"/>
        <v>4.4465135203548697E-12</v>
      </c>
      <c r="AC105" s="3">
        <f t="shared" si="39"/>
        <v>6.3909383092412881E-12</v>
      </c>
      <c r="AD105" s="3">
        <f t="shared" si="39"/>
        <v>8.9272665521887512E-12</v>
      </c>
      <c r="AE105" s="3">
        <f t="shared" si="39"/>
        <v>1.2167180740171446E-11</v>
      </c>
      <c r="AF105" s="3">
        <f t="shared" si="39"/>
        <v>1.6231663365807209E-11</v>
      </c>
      <c r="AG105" s="3">
        <f t="shared" si="39"/>
        <v>2.1250724870711062E-11</v>
      </c>
      <c r="AH105" s="3">
        <f t="shared" si="39"/>
        <v>2.7363118804096267E-11</v>
      </c>
      <c r="AI105" s="3">
        <f t="shared" si="39"/>
        <v>3.4716049532467403E-11</v>
      </c>
      <c r="AJ105" s="25">
        <f t="shared" si="37"/>
        <v>1.3897065826490567E-10</v>
      </c>
      <c r="AK105" s="3"/>
    </row>
    <row r="106" spans="1:37" x14ac:dyDescent="0.25">
      <c r="A106" s="15">
        <v>0.79</v>
      </c>
      <c r="B106" s="28">
        <f t="shared" si="38"/>
        <v>1728.6458878696101</v>
      </c>
      <c r="C106" s="3">
        <f t="shared" si="21"/>
        <v>1775.0516917543646</v>
      </c>
      <c r="D106" s="3">
        <f t="shared" si="22"/>
        <v>1815.257818963765</v>
      </c>
      <c r="E106" s="3">
        <f t="shared" si="23"/>
        <v>1850.8213320974437</v>
      </c>
      <c r="F106" s="3">
        <f t="shared" si="24"/>
        <v>1882.7684590909237</v>
      </c>
      <c r="G106" s="3">
        <f t="shared" si="25"/>
        <v>1911.8131235981498</v>
      </c>
      <c r="H106" s="3">
        <f t="shared" si="26"/>
        <v>1938.4730175929562</v>
      </c>
      <c r="I106" s="3">
        <f t="shared" si="27"/>
        <v>1963.1360842464585</v>
      </c>
      <c r="J106" s="3">
        <f t="shared" si="28"/>
        <v>1986.1009090583011</v>
      </c>
      <c r="K106" s="3">
        <f t="shared" si="29"/>
        <v>2007.6024507749532</v>
      </c>
      <c r="L106" s="3">
        <f t="shared" si="30"/>
        <v>2027.829085489416</v>
      </c>
      <c r="M106" s="3">
        <f t="shared" si="31"/>
        <v>2046.9342720619707</v>
      </c>
      <c r="N106" s="3">
        <f t="shared" si="32"/>
        <v>2065.0447616037336</v>
      </c>
      <c r="O106" s="3">
        <f t="shared" si="33"/>
        <v>2082.2665151060696</v>
      </c>
      <c r="P106" s="3">
        <f t="shared" si="34"/>
        <v>2098.6890590754379</v>
      </c>
      <c r="Q106" s="3">
        <f t="shared" si="35"/>
        <v>2114.3887508774765</v>
      </c>
      <c r="R106" s="3"/>
      <c r="S106" s="15">
        <v>0.79</v>
      </c>
      <c r="T106" s="3">
        <f t="shared" si="39"/>
        <v>2.1172394351481023E-14</v>
      </c>
      <c r="U106" s="3">
        <f t="shared" si="39"/>
        <v>5.9064969277664862E-14</v>
      </c>
      <c r="V106" s="3">
        <f t="shared" si="39"/>
        <v>1.3770367359514855E-13</v>
      </c>
      <c r="W106" s="3">
        <f t="shared" si="39"/>
        <v>2.8235831501936865E-13</v>
      </c>
      <c r="X106" s="3">
        <f t="shared" si="39"/>
        <v>5.2589442319753358E-13</v>
      </c>
      <c r="Y106" s="3">
        <f t="shared" si="39"/>
        <v>9.0912504145732257E-13</v>
      </c>
      <c r="Z106" s="3">
        <f t="shared" si="39"/>
        <v>1.4810146097273881E-12</v>
      </c>
      <c r="AA106" s="3">
        <f t="shared" si="39"/>
        <v>2.2987691397458061E-12</v>
      </c>
      <c r="AB106" s="3">
        <f t="shared" si="39"/>
        <v>3.4278395324950373E-12</v>
      </c>
      <c r="AC106" s="3">
        <f t="shared" si="39"/>
        <v>4.9418589448387208E-12</v>
      </c>
      <c r="AD106" s="3">
        <f t="shared" si="39"/>
        <v>6.9225304440887079E-12</v>
      </c>
      <c r="AE106" s="3">
        <f t="shared" si="39"/>
        <v>9.4594775648195055E-12</v>
      </c>
      <c r="AF106" s="3">
        <f t="shared" si="39"/>
        <v>1.2650067578702117E-11</v>
      </c>
      <c r="AG106" s="3">
        <f t="shared" si="39"/>
        <v>1.6599215118959134E-11</v>
      </c>
      <c r="AH106" s="3">
        <f t="shared" si="39"/>
        <v>2.1419172118943637E-11</v>
      </c>
      <c r="AI106" s="3">
        <f t="shared" si="39"/>
        <v>2.7229308715732695E-11</v>
      </c>
      <c r="AJ106" s="25">
        <f t="shared" si="37"/>
        <v>1.0836457258495127E-10</v>
      </c>
      <c r="AK106" s="3"/>
    </row>
    <row r="107" spans="1:37" x14ac:dyDescent="0.25">
      <c r="A107" s="15">
        <v>0.78</v>
      </c>
      <c r="B107" s="28">
        <f t="shared" si="38"/>
        <v>1714.0306415389177</v>
      </c>
      <c r="C107" s="3">
        <f t="shared" si="21"/>
        <v>1760.0440965570197</v>
      </c>
      <c r="D107" s="3">
        <f t="shared" si="22"/>
        <v>1799.9102915354786</v>
      </c>
      <c r="E107" s="3">
        <f t="shared" si="23"/>
        <v>1835.1731245191752</v>
      </c>
      <c r="F107" s="3">
        <f t="shared" si="24"/>
        <v>1866.8501469563405</v>
      </c>
      <c r="G107" s="3">
        <f t="shared" si="25"/>
        <v>1895.6492464641969</v>
      </c>
      <c r="H107" s="3">
        <f t="shared" si="26"/>
        <v>1922.0837380670973</v>
      </c>
      <c r="I107" s="3">
        <f t="shared" si="27"/>
        <v>1946.5382849786786</v>
      </c>
      <c r="J107" s="3">
        <f t="shared" si="28"/>
        <v>1969.3089482367168</v>
      </c>
      <c r="K107" s="3">
        <f t="shared" si="29"/>
        <v>1990.6287000732798</v>
      </c>
      <c r="L107" s="3">
        <f t="shared" si="30"/>
        <v>2010.6843239110385</v>
      </c>
      <c r="M107" s="3">
        <f t="shared" si="31"/>
        <v>2029.6279811559782</v>
      </c>
      <c r="N107" s="3">
        <f t="shared" si="32"/>
        <v>2047.5853512719079</v>
      </c>
      <c r="O107" s="3">
        <f t="shared" si="33"/>
        <v>2064.6614993778744</v>
      </c>
      <c r="P107" s="3">
        <f t="shared" si="34"/>
        <v>2080.9451950572779</v>
      </c>
      <c r="Q107" s="3">
        <f t="shared" si="35"/>
        <v>2096.5121500943051</v>
      </c>
      <c r="R107" s="3"/>
      <c r="S107" s="15">
        <v>0.78</v>
      </c>
      <c r="T107" s="3">
        <f t="shared" si="39"/>
        <v>1.5511627251804775E-14</v>
      </c>
      <c r="U107" s="3">
        <f t="shared" si="39"/>
        <v>4.3653249935560639E-14</v>
      </c>
      <c r="V107" s="3">
        <f t="shared" si="39"/>
        <v>1.0251011501978484E-13</v>
      </c>
      <c r="W107" s="3">
        <f t="shared" si="39"/>
        <v>2.1148565312653284E-13</v>
      </c>
      <c r="X107" s="3">
        <f t="shared" si="39"/>
        <v>3.959879532294948E-13</v>
      </c>
      <c r="Y107" s="3">
        <f t="shared" si="39"/>
        <v>6.8775549643678109E-13</v>
      </c>
      <c r="Z107" s="3">
        <f t="shared" si="39"/>
        <v>1.1250632322361779E-12</v>
      </c>
      <c r="AA107" s="3">
        <f t="shared" si="39"/>
        <v>1.7528349584799906E-12</v>
      </c>
      <c r="AB107" s="3">
        <f t="shared" si="39"/>
        <v>2.6226828123945986E-12</v>
      </c>
      <c r="AC107" s="3">
        <f t="shared" si="39"/>
        <v>3.7928903560608689E-12</v>
      </c>
      <c r="AD107" s="3">
        <f t="shared" si="39"/>
        <v>5.3283522555267367E-12</v>
      </c>
      <c r="AE107" s="3">
        <f t="shared" si="39"/>
        <v>7.3004807938644376E-12</v>
      </c>
      <c r="AF107" s="3">
        <f t="shared" si="39"/>
        <v>9.7870872896180219E-12</v>
      </c>
      <c r="AG107" s="3">
        <f t="shared" si="39"/>
        <v>1.2872244790336138E-11</v>
      </c>
      <c r="AH107" s="3">
        <f t="shared" si="39"/>
        <v>1.6646137074571946E-11</v>
      </c>
      <c r="AI107" s="3">
        <f t="shared" si="39"/>
        <v>2.120489794401911E-11</v>
      </c>
      <c r="AJ107" s="25">
        <f t="shared" si="37"/>
        <v>8.3889575602107974E-11</v>
      </c>
      <c r="AK107" s="3"/>
    </row>
    <row r="108" spans="1:37" x14ac:dyDescent="0.25">
      <c r="A108" s="15">
        <v>0.77</v>
      </c>
      <c r="B108" s="28">
        <f t="shared" si="38"/>
        <v>1699.3371277937583</v>
      </c>
      <c r="C108" s="3">
        <f t="shared" si="21"/>
        <v>1744.9561328426546</v>
      </c>
      <c r="D108" s="3">
        <f t="shared" si="22"/>
        <v>1784.480575188642</v>
      </c>
      <c r="E108" s="3">
        <f t="shared" si="23"/>
        <v>1819.4411178231564</v>
      </c>
      <c r="F108" s="3">
        <f t="shared" si="24"/>
        <v>1850.8465892429094</v>
      </c>
      <c r="G108" s="3">
        <f t="shared" si="25"/>
        <v>1879.3988087042767</v>
      </c>
      <c r="H108" s="3">
        <f t="shared" si="26"/>
        <v>1905.6066908427367</v>
      </c>
      <c r="I108" s="3">
        <f t="shared" si="27"/>
        <v>1929.8516013496535</v>
      </c>
      <c r="J108" s="3">
        <f t="shared" si="28"/>
        <v>1952.4270632819628</v>
      </c>
      <c r="K108" s="3">
        <f t="shared" si="29"/>
        <v>1973.5640517191662</v>
      </c>
      <c r="L108" s="3">
        <f t="shared" si="30"/>
        <v>1993.4477488845621</v>
      </c>
      <c r="M108" s="3">
        <f t="shared" si="31"/>
        <v>2012.229011781719</v>
      </c>
      <c r="N108" s="3">
        <f t="shared" si="32"/>
        <v>2030.0324424882645</v>
      </c>
      <c r="O108" s="3">
        <f t="shared" si="33"/>
        <v>2046.9622054533654</v>
      </c>
      <c r="P108" s="3">
        <f t="shared" si="34"/>
        <v>2063.1063092838899</v>
      </c>
      <c r="Q108" s="3">
        <f t="shared" si="35"/>
        <v>2078.5398167253702</v>
      </c>
      <c r="R108" s="3"/>
      <c r="S108" s="15">
        <v>0.77</v>
      </c>
      <c r="T108" s="3">
        <f t="shared" si="39"/>
        <v>1.1266722481603913E-14</v>
      </c>
      <c r="U108" s="3">
        <f t="shared" si="39"/>
        <v>3.1992063650074188E-14</v>
      </c>
      <c r="V108" s="3">
        <f t="shared" si="39"/>
        <v>7.5682963220076127E-14</v>
      </c>
      <c r="W108" s="3">
        <f t="shared" si="39"/>
        <v>1.5712011950868952E-13</v>
      </c>
      <c r="X108" s="3">
        <f t="shared" si="39"/>
        <v>2.9579321721907628E-13</v>
      </c>
      <c r="Y108" s="3">
        <f t="shared" si="39"/>
        <v>5.1619447399741277E-13</v>
      </c>
      <c r="Z108" s="3">
        <f t="shared" si="39"/>
        <v>8.4801662251489905E-13</v>
      </c>
      <c r="AA108" s="3">
        <f t="shared" si="39"/>
        <v>1.326274706022876E-12</v>
      </c>
      <c r="AB108" s="3">
        <f t="shared" si="39"/>
        <v>1.9913675673031773E-12</v>
      </c>
      <c r="AC108" s="3">
        <f t="shared" si="39"/>
        <v>2.8890918398741122E-12</v>
      </c>
      <c r="AD108" s="3">
        <f t="shared" si="39"/>
        <v>4.0706187013124856E-12</v>
      </c>
      <c r="AE108" s="3">
        <f t="shared" si="39"/>
        <v>5.592441585615456E-12</v>
      </c>
      <c r="AF108" s="3">
        <f t="shared" si="39"/>
        <v>7.5163014010562686E-12</v>
      </c>
      <c r="AG108" s="3">
        <f t="shared" si="39"/>
        <v>9.9090944856274076E-12</v>
      </c>
      <c r="AH108" s="3">
        <f t="shared" si="39"/>
        <v>1.2842767486491534E-11</v>
      </c>
      <c r="AI108" s="3">
        <f t="shared" si="39"/>
        <v>1.6394202517091419E-11</v>
      </c>
      <c r="AJ108" s="25">
        <f t="shared" si="37"/>
        <v>6.4468226472986574E-11</v>
      </c>
      <c r="AK108" s="3"/>
    </row>
    <row r="109" spans="1:37" x14ac:dyDescent="0.25">
      <c r="A109" s="15">
        <v>0.76</v>
      </c>
      <c r="B109" s="28">
        <f t="shared" si="38"/>
        <v>1684.5655736660849</v>
      </c>
      <c r="C109" s="3">
        <f t="shared" si="21"/>
        <v>1729.7880337379368</v>
      </c>
      <c r="D109" s="3">
        <f t="shared" si="22"/>
        <v>1768.9689083303977</v>
      </c>
      <c r="E109" s="3">
        <f t="shared" si="23"/>
        <v>1803.6255550872716</v>
      </c>
      <c r="F109" s="3">
        <f t="shared" si="24"/>
        <v>1834.758033224294</v>
      </c>
      <c r="G109" s="3">
        <f t="shared" si="25"/>
        <v>1863.0620614066379</v>
      </c>
      <c r="H109" s="3">
        <f t="shared" si="26"/>
        <v>1889.0421305095042</v>
      </c>
      <c r="I109" s="3">
        <f t="shared" si="27"/>
        <v>1913.0762911881402</v>
      </c>
      <c r="J109" s="3">
        <f t="shared" si="28"/>
        <v>1935.4555150388846</v>
      </c>
      <c r="K109" s="3">
        <f t="shared" si="29"/>
        <v>1956.4087693813699</v>
      </c>
      <c r="L109" s="3">
        <f t="shared" si="30"/>
        <v>1976.1196267352104</v>
      </c>
      <c r="M109" s="3">
        <f t="shared" si="31"/>
        <v>1994.7376327735994</v>
      </c>
      <c r="N109" s="3">
        <f t="shared" si="32"/>
        <v>2012.3863064657544</v>
      </c>
      <c r="O109" s="3">
        <f t="shared" si="33"/>
        <v>2029.168906807314</v>
      </c>
      <c r="P109" s="3">
        <f t="shared" si="34"/>
        <v>2045.172677386905</v>
      </c>
      <c r="Q109" s="3">
        <f t="shared" si="35"/>
        <v>2060.4720284642262</v>
      </c>
      <c r="R109" s="3"/>
      <c r="S109" s="15">
        <v>0.76</v>
      </c>
      <c r="T109" s="3">
        <f t="shared" si="39"/>
        <v>8.1119313533346624E-15</v>
      </c>
      <c r="U109" s="3">
        <f t="shared" si="39"/>
        <v>2.3245736969818266E-14</v>
      </c>
      <c r="V109" s="3">
        <f t="shared" si="39"/>
        <v>5.5408746052636232E-14</v>
      </c>
      <c r="W109" s="3">
        <f t="shared" si="39"/>
        <v>1.1576938905018379E-13</v>
      </c>
      <c r="X109" s="3">
        <f t="shared" si="39"/>
        <v>2.1915905804970349E-13</v>
      </c>
      <c r="Y109" s="3">
        <f t="shared" si="39"/>
        <v>3.8433069577300821E-13</v>
      </c>
      <c r="Z109" s="3">
        <f t="shared" si="39"/>
        <v>6.3414205053368531E-13</v>
      </c>
      <c r="AA109" s="3">
        <f t="shared" si="39"/>
        <v>9.9567779840251451E-13</v>
      </c>
      <c r="AB109" s="3">
        <f t="shared" si="39"/>
        <v>1.5003224563479763E-12</v>
      </c>
      <c r="AC109" s="3">
        <f t="shared" si="39"/>
        <v>2.1837938899507291E-12</v>
      </c>
      <c r="AD109" s="3">
        <f t="shared" si="39"/>
        <v>3.0861453962528338E-12</v>
      </c>
      <c r="AE109" s="3">
        <f t="shared" si="39"/>
        <v>4.2517428295954902E-12</v>
      </c>
      <c r="AF109" s="3">
        <f t="shared" si="39"/>
        <v>5.7292220043707424E-12</v>
      </c>
      <c r="AG109" s="3">
        <f t="shared" si="39"/>
        <v>7.5714306101230231E-12</v>
      </c>
      <c r="AH109" s="3">
        <f t="shared" si="39"/>
        <v>9.8353580690359017E-12</v>
      </c>
      <c r="AI109" s="3">
        <f t="shared" si="39"/>
        <v>1.2582056116490861E-11</v>
      </c>
      <c r="AJ109" s="25">
        <f t="shared" si="37"/>
        <v>4.9175916778352438E-11</v>
      </c>
      <c r="AK109" s="3"/>
    </row>
    <row r="110" spans="1:37" x14ac:dyDescent="0.25">
      <c r="A110" s="15">
        <v>0.75</v>
      </c>
      <c r="B110" s="28">
        <f t="shared" si="38"/>
        <v>1669.7162742084968</v>
      </c>
      <c r="C110" s="3">
        <f t="shared" si="21"/>
        <v>1714.5401022162059</v>
      </c>
      <c r="D110" s="3">
        <f t="shared" si="22"/>
        <v>1753.3756007966397</v>
      </c>
      <c r="E110" s="3">
        <f t="shared" si="23"/>
        <v>1787.726752217543</v>
      </c>
      <c r="F110" s="3">
        <f t="shared" si="24"/>
        <v>1818.5848002593884</v>
      </c>
      <c r="G110" s="3">
        <f t="shared" si="25"/>
        <v>1846.6393308876413</v>
      </c>
      <c r="H110" s="3">
        <f t="shared" si="26"/>
        <v>1872.3903879341838</v>
      </c>
      <c r="I110" s="3">
        <f t="shared" si="27"/>
        <v>1896.2126895705196</v>
      </c>
      <c r="J110" s="3">
        <f t="shared" si="28"/>
        <v>1918.3946425035967</v>
      </c>
      <c r="K110" s="3">
        <f t="shared" si="29"/>
        <v>1939.1631957259792</v>
      </c>
      <c r="L110" s="3">
        <f t="shared" si="30"/>
        <v>1958.7003035814412</v>
      </c>
      <c r="M110" s="3">
        <f t="shared" si="31"/>
        <v>1977.1541935110311</v>
      </c>
      <c r="N110" s="3">
        <f t="shared" si="32"/>
        <v>1994.6472956749633</v>
      </c>
      <c r="O110" s="3">
        <f t="shared" si="33"/>
        <v>2011.2819588497887</v>
      </c>
      <c r="P110" s="3">
        <f t="shared" si="34"/>
        <v>2027.1446575794589</v>
      </c>
      <c r="Q110" s="3">
        <f t="shared" si="35"/>
        <v>2042.3091462036891</v>
      </c>
      <c r="R110" s="3"/>
      <c r="S110" s="15">
        <v>0.75</v>
      </c>
      <c r="T110" s="3">
        <f t="shared" si="39"/>
        <v>5.7884517530138116E-15</v>
      </c>
      <c r="U110" s="3">
        <f t="shared" si="39"/>
        <v>1.6743554485957304E-14</v>
      </c>
      <c r="V110" s="3">
        <f t="shared" si="39"/>
        <v>4.0219579795483643E-14</v>
      </c>
      <c r="W110" s="3">
        <f t="shared" si="39"/>
        <v>8.458608877604379E-14</v>
      </c>
      <c r="X110" s="3">
        <f t="shared" si="39"/>
        <v>1.6103843713980992E-13</v>
      </c>
      <c r="Y110" s="3">
        <f t="shared" si="39"/>
        <v>2.838210991682059E-13</v>
      </c>
      <c r="Z110" s="3">
        <f t="shared" si="39"/>
        <v>4.7039239060406961E-13</v>
      </c>
      <c r="AA110" s="3">
        <f t="shared" si="39"/>
        <v>7.4154078822881432E-13</v>
      </c>
      <c r="AB110" s="3">
        <f t="shared" si="39"/>
        <v>1.121461643462367E-12</v>
      </c>
      <c r="AC110" s="3">
        <f t="shared" si="39"/>
        <v>1.6378016739181872E-12</v>
      </c>
      <c r="AD110" s="3">
        <f t="shared" si="39"/>
        <v>2.3216773468342206E-12</v>
      </c>
      <c r="AE110" s="3">
        <f t="shared" si="39"/>
        <v>3.2076721830981869E-12</v>
      </c>
      <c r="AF110" s="3">
        <f t="shared" si="39"/>
        <v>4.3338171057704032E-12</v>
      </c>
      <c r="AG110" s="3">
        <f t="shared" si="39"/>
        <v>5.7415572118517219E-12</v>
      </c>
      <c r="AH110" s="3">
        <f t="shared" si="39"/>
        <v>7.4757077360119333E-12</v>
      </c>
      <c r="AI110" s="3">
        <f t="shared" si="39"/>
        <v>9.5844014767547242E-12</v>
      </c>
      <c r="AJ110" s="25">
        <f t="shared" si="37"/>
        <v>3.7228226767653142E-11</v>
      </c>
      <c r="AK110" s="3"/>
    </row>
    <row r="111" spans="1:37" x14ac:dyDescent="0.25">
      <c r="A111" s="15">
        <v>0.74</v>
      </c>
      <c r="B111" s="28">
        <f t="shared" si="38"/>
        <v>1654.789297662946</v>
      </c>
      <c r="C111" s="3">
        <f t="shared" si="21"/>
        <v>1699.21240835138</v>
      </c>
      <c r="D111" s="3">
        <f t="shared" si="22"/>
        <v>1737.7007242485031</v>
      </c>
      <c r="E111" s="3">
        <f t="shared" si="23"/>
        <v>1771.7447822790559</v>
      </c>
      <c r="F111" s="3">
        <f t="shared" si="24"/>
        <v>1802.3269646744577</v>
      </c>
      <c r="G111" s="3">
        <f t="shared" si="25"/>
        <v>1830.1306926201514</v>
      </c>
      <c r="H111" s="3">
        <f t="shared" si="26"/>
        <v>1855.6515396420962</v>
      </c>
      <c r="I111" s="3">
        <f t="shared" si="27"/>
        <v>1879.2608739957388</v>
      </c>
      <c r="J111" s="3">
        <f t="shared" si="28"/>
        <v>1901.244524081631</v>
      </c>
      <c r="K111" s="3">
        <f t="shared" si="29"/>
        <v>1921.8274100073452</v>
      </c>
      <c r="L111" s="3">
        <f t="shared" si="30"/>
        <v>1941.1898594760896</v>
      </c>
      <c r="M111" s="3">
        <f t="shared" si="31"/>
        <v>1959.4787748010667</v>
      </c>
      <c r="N111" s="3">
        <f t="shared" si="32"/>
        <v>1976.8154916378983</v>
      </c>
      <c r="O111" s="3">
        <f t="shared" si="33"/>
        <v>1993.3014437826571</v>
      </c>
      <c r="P111" s="3">
        <f t="shared" si="34"/>
        <v>2009.0223327117394</v>
      </c>
      <c r="Q111" s="3">
        <f t="shared" si="35"/>
        <v>2024.0512534137313</v>
      </c>
      <c r="R111" s="3"/>
      <c r="S111" s="15">
        <v>0.74</v>
      </c>
      <c r="T111" s="3">
        <f t="shared" si="39"/>
        <v>4.09285108690943E-15</v>
      </c>
      <c r="U111" s="3">
        <f t="shared" si="39"/>
        <v>1.1952869973160524E-14</v>
      </c>
      <c r="V111" s="3">
        <f t="shared" si="39"/>
        <v>2.8939775891250075E-14</v>
      </c>
      <c r="W111" s="3">
        <f t="shared" si="39"/>
        <v>6.1272971180514286E-14</v>
      </c>
      <c r="X111" s="3">
        <f t="shared" si="39"/>
        <v>1.1733347761696353E-13</v>
      </c>
      <c r="Y111" s="3">
        <f t="shared" si="39"/>
        <v>2.0785340689973259E-13</v>
      </c>
      <c r="Z111" s="3">
        <f t="shared" si="39"/>
        <v>3.4606046678774842E-13</v>
      </c>
      <c r="AA111" s="3">
        <f t="shared" si="39"/>
        <v>5.4778465840084516E-13</v>
      </c>
      <c r="AB111" s="3">
        <f t="shared" si="39"/>
        <v>8.3153353150915836E-13</v>
      </c>
      <c r="AC111" s="3">
        <f t="shared" si="39"/>
        <v>1.2185414643432817E-12</v>
      </c>
      <c r="AD111" s="3">
        <f t="shared" si="39"/>
        <v>1.7327975772628942E-12</v>
      </c>
      <c r="AE111" s="3">
        <f t="shared" si="39"/>
        <v>2.4010561304677782E-12</v>
      </c>
      <c r="AF111" s="3">
        <f t="shared" si="39"/>
        <v>3.2528326066365709E-12</v>
      </c>
      <c r="AG111" s="3">
        <f t="shared" si="39"/>
        <v>4.3203881339813927E-12</v>
      </c>
      <c r="AH111" s="3">
        <f t="shared" si="39"/>
        <v>5.6387044513992127E-12</v>
      </c>
      <c r="AI111" s="3">
        <f t="shared" si="39"/>
        <v>7.2454512415596965E-12</v>
      </c>
      <c r="AJ111" s="25">
        <f t="shared" si="37"/>
        <v>2.7966595614997108E-11</v>
      </c>
      <c r="AK111" s="3"/>
    </row>
    <row r="112" spans="1:37" x14ac:dyDescent="0.25">
      <c r="A112" s="15">
        <v>0.73</v>
      </c>
      <c r="B112" s="28">
        <f t="shared" si="38"/>
        <v>1639.785961746242</v>
      </c>
      <c r="C112" s="3">
        <f t="shared" si="21"/>
        <v>1683.8063052346051</v>
      </c>
      <c r="D112" s="3">
        <f t="shared" si="22"/>
        <v>1721.9456624255738</v>
      </c>
      <c r="E112" s="3">
        <f t="shared" si="23"/>
        <v>1755.6810561208401</v>
      </c>
      <c r="F112" s="3">
        <f t="shared" si="24"/>
        <v>1785.9859616712729</v>
      </c>
      <c r="G112" s="3">
        <f t="shared" si="25"/>
        <v>1813.5376039461835</v>
      </c>
      <c r="H112" s="3">
        <f t="shared" si="26"/>
        <v>1838.8270632976316</v>
      </c>
      <c r="I112" s="3">
        <f t="shared" si="27"/>
        <v>1862.2223409284168</v>
      </c>
      <c r="J112" s="3">
        <f t="shared" si="28"/>
        <v>1884.0066737432944</v>
      </c>
      <c r="K112" s="3">
        <f t="shared" si="29"/>
        <v>1904.4029425860256</v>
      </c>
      <c r="L112" s="3">
        <f t="shared" si="30"/>
        <v>1923.5898401981319</v>
      </c>
      <c r="M112" s="3">
        <f t="shared" si="31"/>
        <v>1941.712936986235</v>
      </c>
      <c r="N112" s="3">
        <f t="shared" si="32"/>
        <v>1958.8924685023942</v>
      </c>
      <c r="O112" s="3">
        <f t="shared" si="33"/>
        <v>1975.2289488816048</v>
      </c>
      <c r="P112" s="3">
        <f t="shared" si="34"/>
        <v>1990.8073025780473</v>
      </c>
      <c r="Q112" s="3">
        <f t="shared" si="35"/>
        <v>2005.6999618562616</v>
      </c>
      <c r="R112" s="3"/>
      <c r="S112" s="15">
        <v>0.73</v>
      </c>
      <c r="T112" s="3">
        <f t="shared" si="39"/>
        <v>2.8670407655850579E-15</v>
      </c>
      <c r="U112" s="3">
        <f t="shared" si="39"/>
        <v>8.4554894588827179E-15</v>
      </c>
      <c r="V112" s="3">
        <f t="shared" si="39"/>
        <v>2.06383686567337E-14</v>
      </c>
      <c r="W112" s="3">
        <f t="shared" si="39"/>
        <v>4.3997685626248358E-14</v>
      </c>
      <c r="X112" s="3">
        <f t="shared" si="39"/>
        <v>8.4754821479655995E-14</v>
      </c>
      <c r="Y112" s="3">
        <f t="shared" si="39"/>
        <v>1.5092868155927072E-13</v>
      </c>
      <c r="Z112" s="3">
        <f t="shared" si="39"/>
        <v>2.5245983130825622E-13</v>
      </c>
      <c r="AA112" s="3">
        <f t="shared" si="39"/>
        <v>4.0130550484000568E-13</v>
      </c>
      <c r="AB112" s="3">
        <f t="shared" si="39"/>
        <v>6.1150999595469188E-13</v>
      </c>
      <c r="AC112" s="3">
        <f t="shared" si="39"/>
        <v>8.9925440360999173E-13</v>
      </c>
      <c r="AD112" s="3">
        <f t="shared" si="39"/>
        <v>1.2828891479274633E-12</v>
      </c>
      <c r="AE112" s="3">
        <f t="shared" si="39"/>
        <v>1.78295215738089E-12</v>
      </c>
      <c r="AF112" s="3">
        <f t="shared" si="39"/>
        <v>2.4221751732304383E-12</v>
      </c>
      <c r="AG112" s="3">
        <f t="shared" si="39"/>
        <v>3.225480226604878E-12</v>
      </c>
      <c r="AH112" s="3">
        <f t="shared" si="39"/>
        <v>4.2199680126046996E-12</v>
      </c>
      <c r="AI112" s="3">
        <f t="shared" si="39"/>
        <v>5.4348996074387936E-12</v>
      </c>
      <c r="AJ112" s="25">
        <f t="shared" si="37"/>
        <v>2.0844536148446489E-11</v>
      </c>
      <c r="AK112" s="3"/>
    </row>
    <row r="113" spans="1:37" x14ac:dyDescent="0.25">
      <c r="A113" s="15">
        <v>0.72</v>
      </c>
      <c r="B113" s="28">
        <f t="shared" si="38"/>
        <v>1624.7058813236508</v>
      </c>
      <c r="C113" s="3">
        <f t="shared" si="21"/>
        <v>1668.3213973921436</v>
      </c>
      <c r="D113" s="3">
        <f t="shared" si="22"/>
        <v>1706.110010896361</v>
      </c>
      <c r="E113" s="3">
        <f t="shared" si="23"/>
        <v>1739.5351613880139</v>
      </c>
      <c r="F113" s="3">
        <f t="shared" si="24"/>
        <v>1769.5613717772728</v>
      </c>
      <c r="G113" s="3">
        <f t="shared" si="25"/>
        <v>1796.8596389221527</v>
      </c>
      <c r="H113" s="3">
        <f t="shared" si="26"/>
        <v>1821.9165270174976</v>
      </c>
      <c r="I113" s="3">
        <f t="shared" si="27"/>
        <v>1845.0966529904376</v>
      </c>
      <c r="J113" s="3">
        <f t="shared" si="28"/>
        <v>1866.6806489940091</v>
      </c>
      <c r="K113" s="3">
        <f t="shared" si="29"/>
        <v>1886.8893461769967</v>
      </c>
      <c r="L113" s="3">
        <f t="shared" si="30"/>
        <v>1905.8997939561366</v>
      </c>
      <c r="M113" s="3">
        <f t="shared" si="31"/>
        <v>1923.8562240185533</v>
      </c>
      <c r="N113" s="3">
        <f t="shared" si="32"/>
        <v>1940.8777661855352</v>
      </c>
      <c r="O113" s="3">
        <f t="shared" si="33"/>
        <v>1957.0640102267801</v>
      </c>
      <c r="P113" s="3">
        <f t="shared" si="34"/>
        <v>1972.4990995996618</v>
      </c>
      <c r="Q113" s="3">
        <f t="shared" si="35"/>
        <v>1987.2548004547241</v>
      </c>
      <c r="R113" s="3"/>
      <c r="S113" s="15">
        <v>0.72</v>
      </c>
      <c r="T113" s="3">
        <f t="shared" si="39"/>
        <v>1.9892018878166576E-15</v>
      </c>
      <c r="U113" s="3">
        <f t="shared" si="39"/>
        <v>5.9257513038085994E-15</v>
      </c>
      <c r="V113" s="3">
        <f t="shared" si="39"/>
        <v>1.4584013045776389E-14</v>
      </c>
      <c r="W113" s="3">
        <f t="shared" si="39"/>
        <v>3.130998939721114E-14</v>
      </c>
      <c r="X113" s="3">
        <f t="shared" si="39"/>
        <v>6.0682062172216118E-14</v>
      </c>
      <c r="Y113" s="3">
        <f t="shared" si="39"/>
        <v>1.086410028010607E-13</v>
      </c>
      <c r="Z113" s="3">
        <f t="shared" si="39"/>
        <v>1.8259463116198898E-13</v>
      </c>
      <c r="AA113" s="3">
        <f t="shared" si="39"/>
        <v>2.9150035367434241E-13</v>
      </c>
      <c r="AB113" s="3">
        <f t="shared" si="39"/>
        <v>4.4592869722120437E-13</v>
      </c>
      <c r="AC113" s="3">
        <f t="shared" si="39"/>
        <v>6.5811066575429099E-13</v>
      </c>
      <c r="AD113" s="3">
        <f t="shared" si="39"/>
        <v>9.4197140482088159E-13</v>
      </c>
      <c r="AE113" s="3">
        <f t="shared" si="39"/>
        <v>1.3131523220275604E-12</v>
      </c>
      <c r="AF113" s="3">
        <f t="shared" si="39"/>
        <v>1.7890235023220814E-12</v>
      </c>
      <c r="AG113" s="3">
        <f t="shared" si="39"/>
        <v>2.3886879839570841E-12</v>
      </c>
      <c r="AH113" s="3">
        <f t="shared" si="39"/>
        <v>3.1329792247511033E-12</v>
      </c>
      <c r="AI113" s="3">
        <f t="shared" si="39"/>
        <v>4.0444528861852314E-12</v>
      </c>
      <c r="AJ113" s="25">
        <f t="shared" si="37"/>
        <v>1.541153369248366E-11</v>
      </c>
      <c r="AK113" s="3"/>
    </row>
    <row r="114" spans="1:37" x14ac:dyDescent="0.25">
      <c r="A114" s="15">
        <v>0.71</v>
      </c>
      <c r="B114" s="28">
        <f t="shared" si="38"/>
        <v>1609.5499204451014</v>
      </c>
      <c r="C114" s="3">
        <f t="shared" si="21"/>
        <v>1652.7585720694931</v>
      </c>
      <c r="D114" s="3">
        <f t="shared" si="22"/>
        <v>1690.1946770030761</v>
      </c>
      <c r="E114" s="3">
        <f t="shared" si="23"/>
        <v>1723.3080231989272</v>
      </c>
      <c r="F114" s="3">
        <f t="shared" si="24"/>
        <v>1753.054136079325</v>
      </c>
      <c r="G114" s="3">
        <f t="shared" si="25"/>
        <v>1780.0977531526714</v>
      </c>
      <c r="H114" s="3">
        <f t="shared" si="26"/>
        <v>1804.9208997320445</v>
      </c>
      <c r="I114" s="3">
        <f t="shared" si="27"/>
        <v>1827.8847914397882</v>
      </c>
      <c r="J114" s="3">
        <f t="shared" si="28"/>
        <v>1849.2674425705486</v>
      </c>
      <c r="K114" s="3">
        <f t="shared" si="29"/>
        <v>1869.2876242644068</v>
      </c>
      <c r="L114" s="3">
        <f t="shared" si="30"/>
        <v>1888.120734344375</v>
      </c>
      <c r="M114" s="3">
        <f t="shared" si="31"/>
        <v>1905.9096590418685</v>
      </c>
      <c r="N114" s="3">
        <f t="shared" si="32"/>
        <v>1922.7724168835514</v>
      </c>
      <c r="O114" s="3">
        <f t="shared" si="33"/>
        <v>1938.8076686225711</v>
      </c>
      <c r="P114" s="3">
        <f t="shared" si="34"/>
        <v>1954.0987727896495</v>
      </c>
      <c r="Q114" s="3">
        <f t="shared" si="35"/>
        <v>1968.7168260695626</v>
      </c>
      <c r="R114" s="3"/>
      <c r="S114" s="15">
        <v>0.71</v>
      </c>
      <c r="T114" s="3">
        <f t="shared" si="39"/>
        <v>1.3666559376386553E-15</v>
      </c>
      <c r="U114" s="3">
        <f t="shared" si="39"/>
        <v>4.1132742965637589E-15</v>
      </c>
      <c r="V114" s="3">
        <f t="shared" si="39"/>
        <v>1.0209496296533894E-14</v>
      </c>
      <c r="W114" s="3">
        <f t="shared" si="39"/>
        <v>2.2076720886386179E-14</v>
      </c>
      <c r="X114" s="3">
        <f t="shared" si="39"/>
        <v>4.3054445621824075E-14</v>
      </c>
      <c r="Y114" s="3">
        <f t="shared" si="39"/>
        <v>7.7505607788510113E-14</v>
      </c>
      <c r="Z114" s="3">
        <f t="shared" si="39"/>
        <v>1.3090332551189147E-13</v>
      </c>
      <c r="AA114" s="3">
        <f t="shared" si="39"/>
        <v>2.0990108709962607E-13</v>
      </c>
      <c r="AB114" s="3">
        <f t="shared" si="39"/>
        <v>3.223884806391058E-13</v>
      </c>
      <c r="AC114" s="3">
        <f t="shared" si="39"/>
        <v>4.7753442908403314E-13</v>
      </c>
      <c r="AD114" s="3">
        <f t="shared" si="39"/>
        <v>6.8581970238039238E-13</v>
      </c>
      <c r="AE114" s="3">
        <f t="shared" si="39"/>
        <v>9.5906026805366812E-13</v>
      </c>
      <c r="AF114" s="3">
        <f t="shared" si="39"/>
        <v>1.3104228388285888E-12</v>
      </c>
      <c r="AG114" s="3">
        <f t="shared" si="39"/>
        <v>1.7544337904892411E-12</v>
      </c>
      <c r="AH114" s="3">
        <f t="shared" si="39"/>
        <v>2.3069824587269018E-12</v>
      </c>
      <c r="AI114" s="3">
        <f t="shared" si="39"/>
        <v>2.9853196802587202E-12</v>
      </c>
      <c r="AJ114" s="25">
        <f t="shared" si="37"/>
        <v>1.1301092261899628E-11</v>
      </c>
      <c r="AK114" s="3"/>
    </row>
    <row r="115" spans="1:37" x14ac:dyDescent="0.25">
      <c r="A115" s="15">
        <v>0.7</v>
      </c>
      <c r="B115" s="28">
        <f t="shared" si="38"/>
        <v>1594.3187144955291</v>
      </c>
      <c r="C115" s="3">
        <f t="shared" si="21"/>
        <v>1637.1184817086116</v>
      </c>
      <c r="D115" s="3">
        <f t="shared" si="22"/>
        <v>1674.2003279659348</v>
      </c>
      <c r="E115" s="3">
        <f t="shared" si="23"/>
        <v>1707.0003218456</v>
      </c>
      <c r="F115" s="3">
        <f t="shared" si="24"/>
        <v>1736.4649466120068</v>
      </c>
      <c r="G115" s="3">
        <f t="shared" si="25"/>
        <v>1763.2526493480384</v>
      </c>
      <c r="H115" s="3">
        <f t="shared" si="26"/>
        <v>1787.8408939507369</v>
      </c>
      <c r="I115" s="3">
        <f t="shared" si="27"/>
        <v>1810.5874778511493</v>
      </c>
      <c r="J115" s="3">
        <f t="shared" si="28"/>
        <v>1831.7677844885916</v>
      </c>
      <c r="K115" s="3">
        <f t="shared" si="29"/>
        <v>1851.5985147670858</v>
      </c>
      <c r="L115" s="3">
        <f t="shared" si="30"/>
        <v>1870.2534067162262</v>
      </c>
      <c r="M115" s="3">
        <f t="shared" si="31"/>
        <v>1887.8739944319041</v>
      </c>
      <c r="N115" s="3">
        <f t="shared" si="32"/>
        <v>1904.577179628898</v>
      </c>
      <c r="O115" s="3">
        <f t="shared" si="33"/>
        <v>1920.4606894314993</v>
      </c>
      <c r="P115" s="3">
        <f t="shared" si="34"/>
        <v>1935.6070935468369</v>
      </c>
      <c r="Q115" s="3">
        <f t="shared" si="35"/>
        <v>1950.0868158702153</v>
      </c>
      <c r="R115" s="3"/>
      <c r="S115" s="15">
        <v>0.7</v>
      </c>
      <c r="T115" s="3">
        <f t="shared" si="39"/>
        <v>9.2952894570499763E-16</v>
      </c>
      <c r="U115" s="3">
        <f t="shared" si="39"/>
        <v>2.8272420004185027E-15</v>
      </c>
      <c r="V115" s="3">
        <f t="shared" si="39"/>
        <v>7.0786669570718099E-15</v>
      </c>
      <c r="W115" s="3">
        <f t="shared" si="39"/>
        <v>1.5419896623171756E-14</v>
      </c>
      <c r="X115" s="3">
        <f t="shared" si="39"/>
        <v>3.0264687044441707E-14</v>
      </c>
      <c r="Y115" s="3">
        <f t="shared" si="39"/>
        <v>5.4788630677077522E-14</v>
      </c>
      <c r="Z115" s="3">
        <f t="shared" si="39"/>
        <v>9.2999909759863898E-14</v>
      </c>
      <c r="AA115" s="3">
        <f t="shared" si="39"/>
        <v>1.4979785657341164E-13</v>
      </c>
      <c r="AB115" s="3">
        <f t="shared" si="39"/>
        <v>2.3102067552495934E-13</v>
      </c>
      <c r="AC115" s="3">
        <f t="shared" si="39"/>
        <v>3.4348365656467453E-13</v>
      </c>
      <c r="AD115" s="3">
        <f t="shared" si="39"/>
        <v>4.9500911416397894E-13</v>
      </c>
      <c r="AE115" s="3">
        <f t="shared" si="39"/>
        <v>6.9444916401056968E-13</v>
      </c>
      <c r="AF115" s="3">
        <f t="shared" si="39"/>
        <v>9.5170232249178199E-13</v>
      </c>
      <c r="AG115" s="3">
        <f t="shared" si="39"/>
        <v>1.277724792553115E-12</v>
      </c>
      <c r="AH115" s="3">
        <f t="shared" si="39"/>
        <v>1.6845371883291326E-12</v>
      </c>
      <c r="AI115" s="3">
        <f t="shared" si="39"/>
        <v>2.1852273516497807E-12</v>
      </c>
      <c r="AJ115" s="25">
        <f t="shared" si="37"/>
        <v>8.2172606838691546E-12</v>
      </c>
      <c r="AK115" s="3"/>
    </row>
    <row r="116" spans="1:37" x14ac:dyDescent="0.25">
      <c r="A116" s="15">
        <v>0.69</v>
      </c>
      <c r="B116" s="28">
        <f t="shared" si="38"/>
        <v>1579.0129638783294</v>
      </c>
      <c r="C116" s="3">
        <f t="shared" si="21"/>
        <v>1621.4018455153459</v>
      </c>
      <c r="D116" s="3">
        <f t="shared" si="22"/>
        <v>1658.1276992812811</v>
      </c>
      <c r="E116" s="3">
        <f t="shared" si="23"/>
        <v>1690.6128072338079</v>
      </c>
      <c r="F116" s="3">
        <f t="shared" si="24"/>
        <v>1719.794566225258</v>
      </c>
      <c r="G116" s="3">
        <f t="shared" si="25"/>
        <v>1746.3251021263541</v>
      </c>
      <c r="H116" s="3">
        <f t="shared" si="26"/>
        <v>1770.6772950935911</v>
      </c>
      <c r="I116" s="3">
        <f t="shared" si="27"/>
        <v>1793.2055076373811</v>
      </c>
      <c r="J116" s="3">
        <f t="shared" si="28"/>
        <v>1814.1824794657659</v>
      </c>
      <c r="K116" s="3">
        <f t="shared" si="29"/>
        <v>1833.8228311145403</v>
      </c>
      <c r="L116" s="3">
        <f t="shared" si="30"/>
        <v>1852.2986326965095</v>
      </c>
      <c r="M116" s="3">
        <f t="shared" si="31"/>
        <v>1869.7500595544161</v>
      </c>
      <c r="N116" s="3">
        <f t="shared" si="32"/>
        <v>1886.2928911252413</v>
      </c>
      <c r="O116" s="3">
        <f t="shared" si="33"/>
        <v>1902.0239163350482</v>
      </c>
      <c r="P116" s="3">
        <f t="shared" si="34"/>
        <v>1917.02491220671</v>
      </c>
      <c r="Q116" s="3">
        <f t="shared" si="35"/>
        <v>1931.3656265532829</v>
      </c>
      <c r="R116" s="3"/>
      <c r="S116" s="15">
        <v>0.69</v>
      </c>
      <c r="T116" s="3">
        <f t="shared" si="39"/>
        <v>6.2570710798684836E-16</v>
      </c>
      <c r="U116" s="3">
        <f t="shared" si="39"/>
        <v>1.923773591671365E-15</v>
      </c>
      <c r="V116" s="3">
        <f t="shared" si="39"/>
        <v>4.8596620455823862E-15</v>
      </c>
      <c r="W116" s="3">
        <f t="shared" si="39"/>
        <v>1.0666295850495157E-14</v>
      </c>
      <c r="X116" s="3">
        <f t="shared" si="39"/>
        <v>2.1072063274452452E-14</v>
      </c>
      <c r="Y116" s="3">
        <f t="shared" si="39"/>
        <v>3.8367172470316722E-14</v>
      </c>
      <c r="Z116" s="3">
        <f t="shared" si="39"/>
        <v>6.5460497982434344E-14</v>
      </c>
      <c r="AA116" s="3">
        <f t="shared" si="39"/>
        <v>1.0592759230604065E-13</v>
      </c>
      <c r="AB116" s="3">
        <f t="shared" si="39"/>
        <v>1.6405070015145742E-13</v>
      </c>
      <c r="AC116" s="3">
        <f t="shared" si="39"/>
        <v>2.4485164579437502E-13</v>
      </c>
      <c r="AD116" s="3">
        <f t="shared" si="39"/>
        <v>3.5411843102059406E-13</v>
      </c>
      <c r="AE116" s="3">
        <f t="shared" si="39"/>
        <v>4.9842631799783435E-13</v>
      </c>
      <c r="AF116" s="3">
        <f t="shared" si="39"/>
        <v>6.8515409681481706E-13</v>
      </c>
      <c r="AG116" s="3">
        <f t="shared" si="39"/>
        <v>9.2249616135376048E-13</v>
      </c>
      <c r="AH116" s="3">
        <f t="shared" si="39"/>
        <v>1.2194709446228761E-12</v>
      </c>
      <c r="AI116" s="3">
        <f t="shared" si="39"/>
        <v>1.5859261979788011E-12</v>
      </c>
      <c r="AJ116" s="25">
        <f t="shared" si="37"/>
        <v>5.9233972603634959E-12</v>
      </c>
      <c r="AK116" s="3"/>
    </row>
    <row r="117" spans="1:37" x14ac:dyDescent="0.25">
      <c r="A117" s="15">
        <v>0.68</v>
      </c>
      <c r="B117" s="28">
        <f t="shared" si="38"/>
        <v>1563.6334318650845</v>
      </c>
      <c r="C117" s="3">
        <f t="shared" si="21"/>
        <v>1605.609447251441</v>
      </c>
      <c r="D117" s="3">
        <f t="shared" si="22"/>
        <v>1641.977592463596</v>
      </c>
      <c r="E117" s="3">
        <f t="shared" si="23"/>
        <v>1674.1462965808544</v>
      </c>
      <c r="F117" s="3">
        <f t="shared" si="24"/>
        <v>1703.0438262424136</v>
      </c>
      <c r="G117" s="3">
        <f t="shared" si="25"/>
        <v>1729.3159556354246</v>
      </c>
      <c r="H117" s="3">
        <f t="shared" si="26"/>
        <v>1753.4309590799026</v>
      </c>
      <c r="I117" s="3">
        <f t="shared" si="27"/>
        <v>1775.7397476075846</v>
      </c>
      <c r="J117" s="3">
        <f t="shared" si="28"/>
        <v>1796.5124044511319</v>
      </c>
      <c r="K117" s="3">
        <f t="shared" si="29"/>
        <v>1815.961459749692</v>
      </c>
      <c r="L117" s="3">
        <f t="shared" si="30"/>
        <v>1834.2573076590818</v>
      </c>
      <c r="M117" s="3">
        <f t="shared" si="31"/>
        <v>1851.5387582190242</v>
      </c>
      <c r="N117" s="3">
        <f t="shared" si="32"/>
        <v>1867.9204631787616</v>
      </c>
      <c r="O117" s="3">
        <f t="shared" si="33"/>
        <v>1883.4982687435433</v>
      </c>
      <c r="P117" s="3">
        <f t="shared" si="34"/>
        <v>1898.3531554308502</v>
      </c>
      <c r="Q117" s="3">
        <f t="shared" si="35"/>
        <v>1912.5541917124312</v>
      </c>
      <c r="R117" s="3"/>
      <c r="S117" s="15">
        <v>0.68</v>
      </c>
      <c r="T117" s="3">
        <f t="shared" si="39"/>
        <v>4.1673280301429122E-16</v>
      </c>
      <c r="U117" s="3">
        <f t="shared" si="39"/>
        <v>1.2955025594954138E-15</v>
      </c>
      <c r="V117" s="3">
        <f t="shared" si="39"/>
        <v>3.3025454986106322E-15</v>
      </c>
      <c r="W117" s="3">
        <f t="shared" si="39"/>
        <v>7.3049016222400578E-15</v>
      </c>
      <c r="X117" s="3">
        <f t="shared" si="39"/>
        <v>1.4528346160390909E-14</v>
      </c>
      <c r="Y117" s="3">
        <f t="shared" si="39"/>
        <v>2.6609008765409164E-14</v>
      </c>
      <c r="Z117" s="3">
        <f t="shared" si="39"/>
        <v>4.5638388036279027E-14</v>
      </c>
      <c r="AA117" s="3">
        <f t="shared" si="39"/>
        <v>7.4202076838628922E-14</v>
      </c>
      <c r="AB117" s="3">
        <f t="shared" si="39"/>
        <v>1.1541268335872046E-13</v>
      </c>
      <c r="AC117" s="3">
        <f t="shared" si="39"/>
        <v>1.7293749453250189E-13</v>
      </c>
      <c r="AD117" s="3">
        <f t="shared" si="39"/>
        <v>2.5102143259922018E-13</v>
      </c>
      <c r="AE117" s="3">
        <f t="shared" si="39"/>
        <v>3.5450583002996296E-13</v>
      </c>
      <c r="AF117" s="3">
        <f t="shared" si="39"/>
        <v>4.8884350862595158E-13</v>
      </c>
      <c r="AG117" s="3">
        <f t="shared" si="39"/>
        <v>6.6011060387621151E-13</v>
      </c>
      <c r="AH117" s="3">
        <f t="shared" si="39"/>
        <v>8.750155304678682E-13</v>
      </c>
      <c r="AI117" s="3">
        <f t="shared" ref="AD117:AI125" si="40">((4.17*10^13*$H50*$G50^0.5*EXP(-67837/Q117))/($K$12*6)*$K$10*10^-6)</f>
        <v>1.1409054416550094E-12</v>
      </c>
      <c r="AJ117" s="25">
        <f t="shared" si="37"/>
        <v>4.2320500274295146E-12</v>
      </c>
      <c r="AK117" s="3"/>
    </row>
    <row r="118" spans="1:37" x14ac:dyDescent="0.25">
      <c r="A118" s="15">
        <v>0.67</v>
      </c>
      <c r="B118" s="28">
        <f t="shared" si="38"/>
        <v>1548.1809418898699</v>
      </c>
      <c r="C118" s="3">
        <f t="shared" si="21"/>
        <v>1589.7421324562013</v>
      </c>
      <c r="D118" s="3">
        <f t="shared" si="22"/>
        <v>1625.7508722042282</v>
      </c>
      <c r="E118" s="3">
        <f t="shared" si="23"/>
        <v>1657.6016715186361</v>
      </c>
      <c r="F118" s="3">
        <f t="shared" si="24"/>
        <v>1686.2136235132666</v>
      </c>
      <c r="G118" s="3">
        <f t="shared" si="25"/>
        <v>1712.2261205603568</v>
      </c>
      <c r="H118" s="3">
        <f t="shared" si="26"/>
        <v>1736.1028092941206</v>
      </c>
      <c r="I118" s="3">
        <f t="shared" si="27"/>
        <v>1758.1911328943741</v>
      </c>
      <c r="J118" s="3">
        <f t="shared" si="28"/>
        <v>1778.7585055165084</v>
      </c>
      <c r="K118" s="3">
        <f t="shared" si="29"/>
        <v>1798.0153569865345</v>
      </c>
      <c r="L118" s="3">
        <f t="shared" si="30"/>
        <v>1816.1303975528192</v>
      </c>
      <c r="M118" s="3">
        <f t="shared" si="31"/>
        <v>1833.2410654752887</v>
      </c>
      <c r="N118" s="3">
        <f t="shared" si="32"/>
        <v>1849.4608794658843</v>
      </c>
      <c r="O118" s="3">
        <f t="shared" si="33"/>
        <v>1864.884738536929</v>
      </c>
      <c r="P118" s="3">
        <f t="shared" si="34"/>
        <v>1879.5928229220187</v>
      </c>
      <c r="Q118" s="3">
        <f t="shared" si="35"/>
        <v>1893.6535185289226</v>
      </c>
      <c r="R118" s="3"/>
      <c r="S118" s="15">
        <v>0.67</v>
      </c>
      <c r="T118" s="3">
        <f t="shared" ref="T118:AC125" si="41">((4.17*10^13*$H51*$G51^0.5*EXP(-67837/B118))/($K$12*6)*$K$10*10^-6)</f>
        <v>2.7452981645130377E-16</v>
      </c>
      <c r="U118" s="3">
        <f t="shared" si="41"/>
        <v>8.6315061690187789E-16</v>
      </c>
      <c r="V118" s="3">
        <f t="shared" si="41"/>
        <v>2.2210254150846493E-15</v>
      </c>
      <c r="W118" s="3">
        <f t="shared" si="41"/>
        <v>4.9517671753399976E-15</v>
      </c>
      <c r="X118" s="3">
        <f t="shared" si="41"/>
        <v>9.9161340092343179E-15</v>
      </c>
      <c r="Y118" s="3">
        <f t="shared" si="41"/>
        <v>1.8271662003240068E-14</v>
      </c>
      <c r="Z118" s="3">
        <f t="shared" si="41"/>
        <v>3.1507810999718628E-14</v>
      </c>
      <c r="AA118" s="3">
        <f t="shared" si="41"/>
        <v>5.1476718744852952E-14</v>
      </c>
      <c r="AB118" s="3">
        <f t="shared" si="41"/>
        <v>8.0419816072905308E-14</v>
      </c>
      <c r="AC118" s="3">
        <f t="shared" si="41"/>
        <v>1.2099062767526064E-13</v>
      </c>
      <c r="AD118" s="3">
        <f t="shared" si="40"/>
        <v>1.7627410676256566E-13</v>
      </c>
      <c r="AE118" s="3">
        <f t="shared" si="40"/>
        <v>2.4980284909282807E-13</v>
      </c>
      <c r="AF118" s="3">
        <f t="shared" si="40"/>
        <v>3.4557051490477454E-13</v>
      </c>
      <c r="AG118" s="3">
        <f t="shared" si="40"/>
        <v>4.6804276352695349E-13</v>
      </c>
      <c r="AH118" s="3">
        <f t="shared" si="40"/>
        <v>6.2216597902426737E-13</v>
      </c>
      <c r="AI118" s="3">
        <f t="shared" si="40"/>
        <v>8.133740385778738E-13</v>
      </c>
      <c r="AJ118" s="25">
        <f t="shared" si="37"/>
        <v>2.9961234944182526E-12</v>
      </c>
      <c r="AK118" s="3"/>
    </row>
    <row r="119" spans="1:37" x14ac:dyDescent="0.25">
      <c r="A119" s="15">
        <v>0.66</v>
      </c>
      <c r="B119" s="28">
        <f t="shared" si="38"/>
        <v>1532.6563742617222</v>
      </c>
      <c r="C119" s="3">
        <f t="shared" si="21"/>
        <v>1573.8008050707178</v>
      </c>
      <c r="D119" s="3">
        <f t="shared" si="22"/>
        <v>1609.4484629191443</v>
      </c>
      <c r="E119" s="3">
        <f t="shared" si="23"/>
        <v>1640.9798745737587</v>
      </c>
      <c r="F119" s="3">
        <f t="shared" si="24"/>
        <v>1669.3049168334253</v>
      </c>
      <c r="G119" s="3">
        <f t="shared" si="25"/>
        <v>1695.0565704876938</v>
      </c>
      <c r="H119" s="3">
        <f t="shared" si="26"/>
        <v>1718.693832899279</v>
      </c>
      <c r="I119" s="3">
        <f t="shared" si="27"/>
        <v>1740.5606632203903</v>
      </c>
      <c r="J119" s="3">
        <f t="shared" si="28"/>
        <v>1760.9217940793262</v>
      </c>
      <c r="K119" s="3">
        <f t="shared" si="29"/>
        <v>1779.9855451921119</v>
      </c>
      <c r="L119" s="3">
        <f t="shared" si="30"/>
        <v>1797.9189350451315</v>
      </c>
      <c r="M119" s="3">
        <f t="shared" si="31"/>
        <v>1814.858023719893</v>
      </c>
      <c r="N119" s="3">
        <f t="shared" si="32"/>
        <v>1830.9151916060187</v>
      </c>
      <c r="O119" s="3">
        <f t="shared" si="33"/>
        <v>1846.1843861047539</v>
      </c>
      <c r="P119" s="3">
        <f t="shared" si="34"/>
        <v>1860.744983432912</v>
      </c>
      <c r="Q119" s="3">
        <f t="shared" si="35"/>
        <v>1874.6646837504784</v>
      </c>
      <c r="R119" s="3"/>
      <c r="S119" s="15">
        <v>0.66</v>
      </c>
      <c r="T119" s="3">
        <f t="shared" si="41"/>
        <v>1.7882409737941942E-16</v>
      </c>
      <c r="U119" s="3">
        <f t="shared" si="41"/>
        <v>5.6880361710412715E-16</v>
      </c>
      <c r="V119" s="3">
        <f t="shared" si="41"/>
        <v>1.4777024386883987E-15</v>
      </c>
      <c r="W119" s="3">
        <f t="shared" si="41"/>
        <v>3.3213965497597687E-15</v>
      </c>
      <c r="X119" s="3">
        <f t="shared" si="41"/>
        <v>6.6981934156761345E-15</v>
      </c>
      <c r="Y119" s="3">
        <f t="shared" si="41"/>
        <v>1.2418867624101761E-14</v>
      </c>
      <c r="Z119" s="3">
        <f t="shared" si="41"/>
        <v>2.1533724378323159E-14</v>
      </c>
      <c r="AA119" s="3">
        <f t="shared" si="41"/>
        <v>3.535666087569043E-14</v>
      </c>
      <c r="AB119" s="3">
        <f t="shared" si="41"/>
        <v>5.5486331912708467E-14</v>
      </c>
      <c r="AC119" s="3">
        <f t="shared" si="41"/>
        <v>8.3824596794039994E-14</v>
      </c>
      <c r="AD119" s="3">
        <f t="shared" si="40"/>
        <v>1.2259245672870045E-13</v>
      </c>
      <c r="AE119" s="3">
        <f t="shared" si="40"/>
        <v>1.7434370145952291E-13</v>
      </c>
      <c r="AF119" s="3">
        <f t="shared" si="40"/>
        <v>2.4197648054941698E-13</v>
      </c>
      <c r="AG119" s="3">
        <f t="shared" si="40"/>
        <v>3.2874300436049167E-13</v>
      </c>
      <c r="AH119" s="3">
        <f t="shared" si="40"/>
        <v>4.3825756581783062E-13</v>
      </c>
      <c r="AI119" s="3">
        <f t="shared" si="40"/>
        <v>5.7450305865047882E-13</v>
      </c>
      <c r="AJ119" s="25">
        <f t="shared" si="37"/>
        <v>2.1012813692699132E-12</v>
      </c>
      <c r="AK119" s="3"/>
    </row>
    <row r="120" spans="1:37" x14ac:dyDescent="0.25">
      <c r="A120" s="15">
        <v>0.65</v>
      </c>
      <c r="B120" s="28">
        <f t="shared" si="38"/>
        <v>1517.0606622657517</v>
      </c>
      <c r="C120" s="3">
        <f t="shared" si="21"/>
        <v>1557.786423434304</v>
      </c>
      <c r="D120" s="3">
        <f t="shared" si="22"/>
        <v>1593.0713446546961</v>
      </c>
      <c r="E120" s="3">
        <f t="shared" si="23"/>
        <v>1624.2819049930924</v>
      </c>
      <c r="F120" s="3">
        <f t="shared" si="24"/>
        <v>1652.3187226978139</v>
      </c>
      <c r="G120" s="3">
        <f t="shared" si="25"/>
        <v>1677.8083375933909</v>
      </c>
      <c r="H120" s="3">
        <f t="shared" si="26"/>
        <v>1701.205076464845</v>
      </c>
      <c r="I120" s="3">
        <f t="shared" si="27"/>
        <v>1722.8493984705362</v>
      </c>
      <c r="J120" s="3">
        <f t="shared" si="28"/>
        <v>1743.0033424230535</v>
      </c>
      <c r="K120" s="3">
        <f t="shared" si="29"/>
        <v>1761.8731082584407</v>
      </c>
      <c r="L120" s="3">
        <f t="shared" si="30"/>
        <v>1779.6240149482683</v>
      </c>
      <c r="M120" s="3">
        <f t="shared" si="31"/>
        <v>1796.3907380798578</v>
      </c>
      <c r="N120" s="3">
        <f t="shared" si="32"/>
        <v>1812.2845145039255</v>
      </c>
      <c r="O120" s="3">
        <f t="shared" si="33"/>
        <v>1827.3983356496954</v>
      </c>
      <c r="P120" s="3">
        <f t="shared" si="34"/>
        <v>1841.8107700326361</v>
      </c>
      <c r="Q120" s="3">
        <f t="shared" si="35"/>
        <v>1855.5888289223712</v>
      </c>
      <c r="R120" s="3"/>
      <c r="S120" s="15">
        <v>0.65</v>
      </c>
      <c r="T120" s="3">
        <f t="shared" si="41"/>
        <v>1.1513811923012387E-16</v>
      </c>
      <c r="U120" s="3">
        <f t="shared" si="41"/>
        <v>3.7061382939230896E-16</v>
      </c>
      <c r="V120" s="3">
        <f t="shared" si="41"/>
        <v>9.7231882133787734E-16</v>
      </c>
      <c r="W120" s="3">
        <f t="shared" si="41"/>
        <v>2.203729735084364E-15</v>
      </c>
      <c r="X120" s="3">
        <f t="shared" si="41"/>
        <v>4.4763807483400886E-15</v>
      </c>
      <c r="Y120" s="3">
        <f t="shared" si="41"/>
        <v>8.3523312347406284E-15</v>
      </c>
      <c r="Z120" s="3">
        <f t="shared" si="41"/>
        <v>1.4564722515641151E-14</v>
      </c>
      <c r="AA120" s="3">
        <f t="shared" si="41"/>
        <v>2.4036330895905887E-14</v>
      </c>
      <c r="AB120" s="3">
        <f t="shared" si="41"/>
        <v>3.7896136564305385E-14</v>
      </c>
      <c r="AC120" s="3">
        <f t="shared" si="41"/>
        <v>5.7493991404239121E-14</v>
      </c>
      <c r="AD120" s="3">
        <f t="shared" si="40"/>
        <v>8.4413502262124876E-14</v>
      </c>
      <c r="AE120" s="3">
        <f t="shared" si="40"/>
        <v>1.2048326145207995E-13</v>
      </c>
      <c r="AF120" s="3">
        <f t="shared" si="40"/>
        <v>1.6778656047788636E-13</v>
      </c>
      <c r="AG120" s="3">
        <f t="shared" si="40"/>
        <v>2.2866972063228115E-13</v>
      </c>
      <c r="AH120" s="3">
        <f t="shared" si="40"/>
        <v>3.0574916810089754E-13</v>
      </c>
      <c r="AI120" s="3">
        <f t="shared" si="40"/>
        <v>4.0191737320841885E-13</v>
      </c>
      <c r="AJ120" s="25">
        <f t="shared" si="37"/>
        <v>1.4595012800019057E-12</v>
      </c>
      <c r="AK120" s="3"/>
    </row>
    <row r="121" spans="1:37" x14ac:dyDescent="0.25">
      <c r="A121" s="15">
        <v>0.64</v>
      </c>
      <c r="B121" s="28">
        <f t="shared" si="38"/>
        <v>1501.3947225891095</v>
      </c>
      <c r="C121" s="3">
        <f t="shared" si="21"/>
        <v>1541.6999288427373</v>
      </c>
      <c r="D121" s="3">
        <f t="shared" si="22"/>
        <v>1576.6204800276503</v>
      </c>
      <c r="E121" s="3">
        <f t="shared" si="23"/>
        <v>1607.5087442524521</v>
      </c>
      <c r="F121" s="3">
        <f t="shared" si="24"/>
        <v>1635.2560395235541</v>
      </c>
      <c r="G121" s="3">
        <f t="shared" si="25"/>
        <v>1660.4824356967245</v>
      </c>
      <c r="H121" s="3">
        <f t="shared" si="26"/>
        <v>1683.63756794762</v>
      </c>
      <c r="I121" s="3">
        <f t="shared" si="27"/>
        <v>1705.058379680245</v>
      </c>
      <c r="J121" s="3">
        <f t="shared" si="28"/>
        <v>1725.0042037611829</v>
      </c>
      <c r="K121" s="3">
        <f t="shared" si="29"/>
        <v>1743.679110801108</v>
      </c>
      <c r="L121" s="3">
        <f t="shared" si="30"/>
        <v>1761.2467126038437</v>
      </c>
      <c r="M121" s="3">
        <f t="shared" si="31"/>
        <v>1777.8402940281251</v>
      </c>
      <c r="N121" s="3">
        <f t="shared" si="32"/>
        <v>1793.5699432363954</v>
      </c>
      <c r="O121" s="3">
        <f t="shared" si="33"/>
        <v>1808.5276913811028</v>
      </c>
      <c r="P121" s="3">
        <f t="shared" si="34"/>
        <v>1822.7912956392815</v>
      </c>
      <c r="Q121" s="3">
        <f t="shared" si="35"/>
        <v>1836.4270752881155</v>
      </c>
      <c r="R121" s="3"/>
      <c r="S121" s="15">
        <v>0.64</v>
      </c>
      <c r="T121" s="3">
        <f t="shared" si="41"/>
        <v>7.3250729884710209E-17</v>
      </c>
      <c r="U121" s="3">
        <f t="shared" si="41"/>
        <v>2.3867775544215834E-16</v>
      </c>
      <c r="V121" s="3">
        <f t="shared" si="41"/>
        <v>6.3251348995500146E-16</v>
      </c>
      <c r="W121" s="3">
        <f t="shared" si="41"/>
        <v>1.4458633232875194E-15</v>
      </c>
      <c r="X121" s="3">
        <f t="shared" si="41"/>
        <v>2.9587431586161363E-15</v>
      </c>
      <c r="Y121" s="3">
        <f t="shared" si="41"/>
        <v>5.5566673121148676E-15</v>
      </c>
      <c r="Z121" s="3">
        <f t="shared" si="41"/>
        <v>9.7460518445213093E-15</v>
      </c>
      <c r="AA121" s="3">
        <f t="shared" si="41"/>
        <v>1.6168317010758209E-14</v>
      </c>
      <c r="AB121" s="3">
        <f t="shared" si="41"/>
        <v>2.5612661536180132E-14</v>
      </c>
      <c r="AC121" s="3">
        <f t="shared" si="41"/>
        <v>3.9027534944740092E-14</v>
      </c>
      <c r="AD121" s="3">
        <f t="shared" si="40"/>
        <v>5.7530865152745519E-14</v>
      </c>
      <c r="AE121" s="3">
        <f t="shared" si="40"/>
        <v>8.2419115268834474E-14</v>
      </c>
      <c r="AF121" s="3">
        <f t="shared" si="40"/>
        <v>1.1517525128060693E-13</v>
      </c>
      <c r="AG121" s="3">
        <f t="shared" si="40"/>
        <v>1.5747570443985783E-13</v>
      </c>
      <c r="AH121" s="3">
        <f t="shared" si="40"/>
        <v>2.1119641085502271E-13</v>
      </c>
      <c r="AI121" s="3">
        <f t="shared" si="40"/>
        <v>2.7841800746297358E-13</v>
      </c>
      <c r="AJ121" s="25">
        <f t="shared" si="37"/>
        <v>1.0036756355655411E-12</v>
      </c>
      <c r="AK121" s="3"/>
    </row>
    <row r="122" spans="1:37" x14ac:dyDescent="0.25">
      <c r="A122" s="15">
        <v>0.63</v>
      </c>
      <c r="B122" s="28">
        <f t="shared" si="38"/>
        <v>1485.6597753616675</v>
      </c>
      <c r="C122" s="3">
        <f t="shared" si="21"/>
        <v>1525.5425741804961</v>
      </c>
      <c r="D122" s="3">
        <f t="shared" si="22"/>
        <v>1560.0971503011699</v>
      </c>
      <c r="E122" s="3">
        <f t="shared" si="23"/>
        <v>1590.6616987167897</v>
      </c>
      <c r="F122" s="3">
        <f t="shared" si="24"/>
        <v>1618.1181962248345</v>
      </c>
      <c r="G122" s="3">
        <f t="shared" si="25"/>
        <v>1643.0802142124742</v>
      </c>
      <c r="H122" s="3">
        <f t="shared" si="26"/>
        <v>1665.9926755797369</v>
      </c>
      <c r="I122" s="3">
        <f t="shared" si="27"/>
        <v>1687.1889924895745</v>
      </c>
      <c r="J122" s="3">
        <f t="shared" si="28"/>
        <v>1706.9257799430356</v>
      </c>
      <c r="K122" s="3">
        <f t="shared" si="29"/>
        <v>1725.40496984587</v>
      </c>
      <c r="L122" s="3">
        <f t="shared" si="30"/>
        <v>1742.7884593141757</v>
      </c>
      <c r="M122" s="3">
        <f t="shared" si="31"/>
        <v>1759.2081363520244</v>
      </c>
      <c r="N122" s="3">
        <f t="shared" si="32"/>
        <v>1774.772935373682</v>
      </c>
      <c r="O122" s="3">
        <f t="shared" si="33"/>
        <v>1789.5739230248582</v>
      </c>
      <c r="P122" s="3">
        <f t="shared" si="34"/>
        <v>1803.6880415702519</v>
      </c>
      <c r="Q122" s="3">
        <f t="shared" si="35"/>
        <v>1817.1809152464268</v>
      </c>
      <c r="R122" s="3"/>
      <c r="S122" s="15">
        <v>0.63</v>
      </c>
      <c r="T122" s="3">
        <f t="shared" si="41"/>
        <v>4.6030202954204298E-17</v>
      </c>
      <c r="U122" s="3">
        <f t="shared" si="41"/>
        <v>1.5187146184932455E-16</v>
      </c>
      <c r="V122" s="3">
        <f t="shared" si="41"/>
        <v>4.0664631112741963E-16</v>
      </c>
      <c r="W122" s="3">
        <f t="shared" si="41"/>
        <v>9.3772855655917551E-16</v>
      </c>
      <c r="X122" s="3">
        <f t="shared" si="41"/>
        <v>1.9335295982624354E-15</v>
      </c>
      <c r="Y122" s="3">
        <f t="shared" si="41"/>
        <v>3.6555846531369986E-15</v>
      </c>
      <c r="Z122" s="3">
        <f t="shared" si="41"/>
        <v>6.4499385366492237E-15</v>
      </c>
      <c r="AA122" s="3">
        <f t="shared" si="41"/>
        <v>1.0757714312423226E-14</v>
      </c>
      <c r="AB122" s="3">
        <f t="shared" si="41"/>
        <v>1.7124816237079231E-14</v>
      </c>
      <c r="AC122" s="3">
        <f t="shared" si="41"/>
        <v>2.6210761479392686E-14</v>
      </c>
      <c r="AD122" s="3">
        <f t="shared" si="40"/>
        <v>3.8796661697407368E-14</v>
      </c>
      <c r="AE122" s="3">
        <f t="shared" si="40"/>
        <v>5.5792391394676142E-14</v>
      </c>
      <c r="AF122" s="3">
        <f t="shared" si="40"/>
        <v>7.8242988780080979E-14</v>
      </c>
      <c r="AG122" s="3">
        <f t="shared" si="40"/>
        <v>1.0733433908341168E-13</v>
      </c>
      <c r="AH122" s="3">
        <f t="shared" si="40"/>
        <v>1.4439819155677129E-13</v>
      </c>
      <c r="AI122" s="3">
        <f t="shared" si="40"/>
        <v>1.9091656079874463E-13</v>
      </c>
      <c r="AJ122" s="25">
        <f t="shared" si="37"/>
        <v>6.8315575466052597E-13</v>
      </c>
      <c r="AK122" s="3"/>
    </row>
    <row r="123" spans="1:37" x14ac:dyDescent="0.25">
      <c r="A123" s="15">
        <v>0.62</v>
      </c>
      <c r="B123" s="28">
        <f t="shared" si="38"/>
        <v>1469.8566878631175</v>
      </c>
      <c r="C123" s="3">
        <f t="shared" si="21"/>
        <v>1509.3152500095446</v>
      </c>
      <c r="D123" s="3">
        <f t="shared" si="22"/>
        <v>1543.5022662090519</v>
      </c>
      <c r="E123" s="3">
        <f t="shared" si="23"/>
        <v>1573.7416969624896</v>
      </c>
      <c r="F123" s="3">
        <f t="shared" si="24"/>
        <v>1600.906137406246</v>
      </c>
      <c r="G123" s="3">
        <f t="shared" si="25"/>
        <v>1625.6026323172425</v>
      </c>
      <c r="H123" s="3">
        <f t="shared" si="26"/>
        <v>1648.2713719133442</v>
      </c>
      <c r="I123" s="3">
        <f t="shared" si="27"/>
        <v>1669.2422218243921</v>
      </c>
      <c r="J123" s="3">
        <f t="shared" si="28"/>
        <v>1688.7690674161702</v>
      </c>
      <c r="K123" s="3">
        <f t="shared" si="29"/>
        <v>1707.0516926278251</v>
      </c>
      <c r="L123" s="3">
        <f t="shared" si="30"/>
        <v>1724.2502724622743</v>
      </c>
      <c r="M123" s="3">
        <f t="shared" si="31"/>
        <v>1740.4952920198368</v>
      </c>
      <c r="N123" s="3">
        <f t="shared" si="32"/>
        <v>1755.8945269702879</v>
      </c>
      <c r="O123" s="3">
        <f t="shared" si="33"/>
        <v>1770.5380752757974</v>
      </c>
      <c r="P123" s="3">
        <f t="shared" si="34"/>
        <v>1784.502060759748</v>
      </c>
      <c r="Q123" s="3">
        <f t="shared" si="35"/>
        <v>1797.8514096082013</v>
      </c>
      <c r="R123" s="3"/>
      <c r="S123" s="15">
        <v>0.62</v>
      </c>
      <c r="T123" s="3">
        <f t="shared" si="41"/>
        <v>2.8558580102986345E-17</v>
      </c>
      <c r="U123" s="3">
        <f t="shared" si="41"/>
        <v>9.5442938731182591E-17</v>
      </c>
      <c r="V123" s="3">
        <f t="shared" si="41"/>
        <v>2.582755518105011E-16</v>
      </c>
      <c r="W123" s="3">
        <f t="shared" si="41"/>
        <v>6.0095904554947671E-16</v>
      </c>
      <c r="X123" s="3">
        <f t="shared" si="41"/>
        <v>1.2488131306217075E-15</v>
      </c>
      <c r="Y123" s="3">
        <f t="shared" si="41"/>
        <v>2.377263883856911E-15</v>
      </c>
      <c r="Z123" s="3">
        <f t="shared" si="41"/>
        <v>4.2201454221876728E-15</v>
      </c>
      <c r="AA123" s="3">
        <f t="shared" si="41"/>
        <v>7.0775091008097786E-15</v>
      </c>
      <c r="AB123" s="3">
        <f t="shared" si="41"/>
        <v>1.1322885887477275E-14</v>
      </c>
      <c r="AC123" s="3">
        <f t="shared" si="41"/>
        <v>1.7409980876146959E-14</v>
      </c>
      <c r="AD123" s="3">
        <f t="shared" si="40"/>
        <v>2.5878800547112639E-14</v>
      </c>
      <c r="AE123" s="3">
        <f t="shared" si="40"/>
        <v>3.7361227144048921E-14</v>
      </c>
      <c r="AF123" s="3">
        <f t="shared" si="40"/>
        <v>5.2586062986684699E-14</v>
      </c>
      <c r="AG123" s="3">
        <f t="shared" si="40"/>
        <v>7.2383572407842404E-14</v>
      </c>
      <c r="AH123" s="3">
        <f t="shared" si="40"/>
        <v>9.7689551474186521E-14</v>
      </c>
      <c r="AI123" s="3">
        <f t="shared" si="40"/>
        <v>1.2954895652378754E-13</v>
      </c>
      <c r="AJ123" s="25">
        <f t="shared" si="37"/>
        <v>4.6008800550095723E-13</v>
      </c>
      <c r="AK123" s="3"/>
    </row>
    <row r="124" spans="1:37" x14ac:dyDescent="0.25">
      <c r="A124" s="15">
        <v>0.61</v>
      </c>
      <c r="B124" s="28">
        <f t="shared" si="38"/>
        <v>1453.9866184373902</v>
      </c>
      <c r="C124" s="3">
        <f t="shared" si="21"/>
        <v>1493.0191457697617</v>
      </c>
      <c r="D124" s="3">
        <f t="shared" si="22"/>
        <v>1526.8370441327993</v>
      </c>
      <c r="E124" s="3">
        <f t="shared" si="23"/>
        <v>1556.7499792017161</v>
      </c>
      <c r="F124" s="3">
        <f t="shared" si="24"/>
        <v>1583.6211246873224</v>
      </c>
      <c r="G124" s="3">
        <f t="shared" si="25"/>
        <v>1608.0509710930287</v>
      </c>
      <c r="H124" s="3">
        <f t="shared" si="26"/>
        <v>1630.4749558949013</v>
      </c>
      <c r="I124" s="3">
        <f t="shared" si="27"/>
        <v>1651.2193831575696</v>
      </c>
      <c r="J124" s="3">
        <f t="shared" si="28"/>
        <v>1670.5353970418989</v>
      </c>
      <c r="K124" s="3">
        <f t="shared" si="29"/>
        <v>1688.6206244162104</v>
      </c>
      <c r="L124" s="3">
        <f t="shared" si="30"/>
        <v>1705.6335108709902</v>
      </c>
      <c r="M124" s="3">
        <f t="shared" si="31"/>
        <v>1721.7031326565595</v>
      </c>
      <c r="N124" s="3">
        <f t="shared" si="32"/>
        <v>1736.9361017868237</v>
      </c>
      <c r="O124" s="3">
        <f t="shared" si="33"/>
        <v>1751.4215434346104</v>
      </c>
      <c r="P124" s="3">
        <f t="shared" si="34"/>
        <v>1765.2347595130007</v>
      </c>
      <c r="Q124" s="3">
        <f t="shared" si="35"/>
        <v>1778.4399751988371</v>
      </c>
      <c r="R124" s="3"/>
      <c r="S124" s="15">
        <v>0.61</v>
      </c>
      <c r="T124" s="3">
        <f t="shared" si="41"/>
        <v>1.7486873014280572E-17</v>
      </c>
      <c r="U124" s="3">
        <f t="shared" si="41"/>
        <v>5.9215965759861728E-17</v>
      </c>
      <c r="V124" s="3">
        <f t="shared" si="41"/>
        <v>1.6199336970595109E-16</v>
      </c>
      <c r="W124" s="3">
        <f t="shared" si="41"/>
        <v>3.804188001421478E-16</v>
      </c>
      <c r="X124" s="3">
        <f t="shared" si="41"/>
        <v>7.9685937568797399E-16</v>
      </c>
      <c r="Y124" s="3">
        <f t="shared" si="41"/>
        <v>1.5276124895261799E-15</v>
      </c>
      <c r="Z124" s="3">
        <f t="shared" si="41"/>
        <v>2.7288757073935703E-15</v>
      </c>
      <c r="AA124" s="3">
        <f t="shared" si="41"/>
        <v>4.6024358223460485E-15</v>
      </c>
      <c r="AB124" s="3">
        <f t="shared" si="41"/>
        <v>7.4010255777024745E-15</v>
      </c>
      <c r="AC124" s="3">
        <f t="shared" si="41"/>
        <v>1.1433321477933711E-14</v>
      </c>
      <c r="AD124" s="3">
        <f t="shared" si="40"/>
        <v>1.7068572974436888E-14</v>
      </c>
      <c r="AE124" s="3">
        <f t="shared" si="40"/>
        <v>2.474086458238756E-14</v>
      </c>
      <c r="AF124" s="3">
        <f t="shared" si="40"/>
        <v>3.4953019866216111E-14</v>
      </c>
      <c r="AG124" s="3">
        <f t="shared" si="40"/>
        <v>4.8280160915276944E-14</v>
      </c>
      <c r="AH124" s="3">
        <f t="shared" si="40"/>
        <v>6.5372939746875719E-14</v>
      </c>
      <c r="AI124" s="3">
        <f t="shared" si="40"/>
        <v>8.6960459599331925E-14</v>
      </c>
      <c r="AJ124" s="25">
        <f t="shared" si="37"/>
        <v>3.0648526314373734E-13</v>
      </c>
      <c r="AK124" s="3"/>
    </row>
    <row r="125" spans="1:37" x14ac:dyDescent="0.25">
      <c r="A125" s="15">
        <v>0.6</v>
      </c>
      <c r="B125" s="28">
        <f t="shared" si="38"/>
        <v>1438.0506840514768</v>
      </c>
      <c r="C125" s="3">
        <f t="shared" si="21"/>
        <v>1476.6554084133122</v>
      </c>
      <c r="D125" s="3">
        <f t="shared" si="22"/>
        <v>1510.102657003823</v>
      </c>
      <c r="E125" s="3">
        <f t="shared" si="23"/>
        <v>1539.6877413452944</v>
      </c>
      <c r="F125" s="3">
        <f t="shared" si="24"/>
        <v>1566.2643746215704</v>
      </c>
      <c r="G125" s="3">
        <f t="shared" si="25"/>
        <v>1590.4264658605903</v>
      </c>
      <c r="H125" s="3">
        <f t="shared" si="26"/>
        <v>1612.6046800714946</v>
      </c>
      <c r="I125" s="3">
        <f t="shared" si="27"/>
        <v>1633.1217449722681</v>
      </c>
      <c r="J125" s="3">
        <f t="shared" si="28"/>
        <v>1652.2260521421374</v>
      </c>
      <c r="K125" s="3">
        <f t="shared" si="29"/>
        <v>1670.1130624261839</v>
      </c>
      <c r="L125" s="3">
        <f t="shared" si="30"/>
        <v>1686.9394848249549</v>
      </c>
      <c r="M125" s="3">
        <f t="shared" si="31"/>
        <v>1702.8329808916667</v>
      </c>
      <c r="N125" s="3">
        <f t="shared" si="32"/>
        <v>1717.898994154878</v>
      </c>
      <c r="O125" s="3">
        <f t="shared" si="33"/>
        <v>1732.2256729607507</v>
      </c>
      <c r="P125" s="3">
        <f t="shared" si="34"/>
        <v>1745.887493900909</v>
      </c>
      <c r="Q125" s="3">
        <f t="shared" si="35"/>
        <v>1758.9479782336155</v>
      </c>
      <c r="R125" s="3"/>
      <c r="S125" s="15">
        <v>0.6</v>
      </c>
      <c r="T125" s="3">
        <f t="shared" si="41"/>
        <v>1.0562777976553346E-17</v>
      </c>
      <c r="U125" s="3">
        <f t="shared" si="41"/>
        <v>3.625559545709219E-17</v>
      </c>
      <c r="V125" s="3">
        <f t="shared" si="41"/>
        <v>1.0029442237735304E-16</v>
      </c>
      <c r="W125" s="3">
        <f t="shared" si="41"/>
        <v>2.3776623900095801E-16</v>
      </c>
      <c r="X125" s="3">
        <f t="shared" si="41"/>
        <v>5.021441770293392E-16</v>
      </c>
      <c r="Y125" s="3">
        <f t="shared" si="41"/>
        <v>9.6959855626296067E-16</v>
      </c>
      <c r="Z125" s="3">
        <f t="shared" si="41"/>
        <v>1.7432302656172626E-15</v>
      </c>
      <c r="AA125" s="3">
        <f t="shared" si="41"/>
        <v>2.9571565466262375E-15</v>
      </c>
      <c r="AB125" s="3">
        <f t="shared" si="41"/>
        <v>4.7804046980821341E-15</v>
      </c>
      <c r="AC125" s="3">
        <f t="shared" si="41"/>
        <v>7.4205872681061625E-15</v>
      </c>
      <c r="AD125" s="3">
        <f t="shared" si="40"/>
        <v>1.1127344968362717E-14</v>
      </c>
      <c r="AE125" s="3">
        <f t="shared" si="40"/>
        <v>1.6195552353902574E-14</v>
      </c>
      <c r="AF125" s="3">
        <f t="shared" si="40"/>
        <v>2.2968287363906895E-14</v>
      </c>
      <c r="AG125" s="3">
        <f t="shared" si="40"/>
        <v>3.1839569904227365E-14</v>
      </c>
      <c r="AH125" s="3">
        <f t="shared" si="40"/>
        <v>4.3256877337217606E-14</v>
      </c>
      <c r="AI125" s="3">
        <f t="shared" si="40"/>
        <v>5.7723446431890848E-14</v>
      </c>
      <c r="AJ125" s="25">
        <f t="shared" si="37"/>
        <v>2.0186907890604406E-13</v>
      </c>
      <c r="AK125" s="3"/>
    </row>
    <row r="126" spans="1:37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</row>
  </sheetData>
  <mergeCells count="2">
    <mergeCell ref="B82:Q82"/>
    <mergeCell ref="T82:AI8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3:W72"/>
  <sheetViews>
    <sheetView topLeftCell="T1" zoomScale="130" zoomScaleNormal="130" workbookViewId="0">
      <selection activeCell="AN12" sqref="AN12"/>
    </sheetView>
  </sheetViews>
  <sheetFormatPr defaultRowHeight="15" x14ac:dyDescent="0.25"/>
  <sheetData>
    <row r="3" spans="1:23" x14ac:dyDescent="0.25">
      <c r="A3" s="7" t="s">
        <v>17</v>
      </c>
      <c r="B3" s="5"/>
      <c r="C3" s="5"/>
      <c r="D3" s="5"/>
      <c r="E3" s="5"/>
      <c r="G3" s="8" t="s">
        <v>23</v>
      </c>
      <c r="H3" s="8"/>
      <c r="I3" s="8"/>
      <c r="J3" s="8"/>
      <c r="K3" s="8"/>
      <c r="M3" s="10" t="s">
        <v>24</v>
      </c>
      <c r="N3" s="10"/>
      <c r="O3" s="10"/>
      <c r="P3" s="10"/>
      <c r="Q3" s="10"/>
      <c r="S3" s="12" t="s">
        <v>25</v>
      </c>
      <c r="T3" s="12"/>
      <c r="U3" s="12"/>
      <c r="V3" s="12"/>
      <c r="W3" s="12"/>
    </row>
    <row r="4" spans="1:23" x14ac:dyDescent="0.25">
      <c r="A4" s="5" t="s">
        <v>18</v>
      </c>
      <c r="B4" s="5" t="s">
        <v>19</v>
      </c>
      <c r="C4" s="5" t="s">
        <v>20</v>
      </c>
      <c r="D4" s="5" t="s">
        <v>21</v>
      </c>
      <c r="E4" s="5" t="s">
        <v>22</v>
      </c>
      <c r="F4" t="s">
        <v>26</v>
      </c>
      <c r="G4" s="8" t="s">
        <v>18</v>
      </c>
      <c r="H4" s="8" t="s">
        <v>19</v>
      </c>
      <c r="I4" s="8" t="s">
        <v>20</v>
      </c>
      <c r="J4" s="8" t="s">
        <v>21</v>
      </c>
      <c r="K4" s="8" t="s">
        <v>22</v>
      </c>
      <c r="M4" s="10" t="s">
        <v>18</v>
      </c>
      <c r="N4" s="10" t="s">
        <v>19</v>
      </c>
      <c r="O4" s="10" t="s">
        <v>20</v>
      </c>
      <c r="P4" s="10" t="s">
        <v>21</v>
      </c>
      <c r="Q4" s="10" t="s">
        <v>22</v>
      </c>
      <c r="S4" s="12" t="s">
        <v>18</v>
      </c>
      <c r="T4" s="12" t="s">
        <v>19</v>
      </c>
      <c r="U4" s="12" t="s">
        <v>20</v>
      </c>
      <c r="V4" s="12" t="s">
        <v>21</v>
      </c>
      <c r="W4" s="12" t="s">
        <v>22</v>
      </c>
    </row>
    <row r="5" spans="1:23" x14ac:dyDescent="0.25">
      <c r="A5" s="5">
        <v>200</v>
      </c>
      <c r="B5" s="5">
        <v>32.39</v>
      </c>
      <c r="C5" s="5">
        <v>3.42</v>
      </c>
      <c r="D5" s="5">
        <v>199.87</v>
      </c>
      <c r="E5" s="5">
        <v>262.76</v>
      </c>
      <c r="G5" s="8">
        <v>200</v>
      </c>
      <c r="H5" s="8">
        <v>32.25</v>
      </c>
      <c r="I5" s="8">
        <v>3.23</v>
      </c>
      <c r="J5" s="8">
        <v>175.59</v>
      </c>
      <c r="K5" s="8">
        <v>168.5</v>
      </c>
      <c r="M5" s="10">
        <v>200</v>
      </c>
      <c r="N5" s="10">
        <v>28.79</v>
      </c>
      <c r="O5" s="10">
        <v>2.84</v>
      </c>
      <c r="P5" s="10">
        <v>179.95</v>
      </c>
      <c r="Q5" s="10">
        <v>23.35</v>
      </c>
      <c r="S5" s="12">
        <v>200</v>
      </c>
      <c r="T5" s="12">
        <v>28.47</v>
      </c>
      <c r="U5" s="12">
        <v>2.84</v>
      </c>
      <c r="V5" s="12">
        <v>193.51</v>
      </c>
      <c r="W5" s="12">
        <v>24.98</v>
      </c>
    </row>
    <row r="6" spans="1:23" x14ac:dyDescent="0.25">
      <c r="A6" s="5">
        <v>250</v>
      </c>
      <c r="B6" s="5">
        <v>34.96</v>
      </c>
      <c r="C6" s="5">
        <v>1.74</v>
      </c>
      <c r="D6" s="5">
        <v>207.37</v>
      </c>
      <c r="E6" s="5">
        <v>215.11</v>
      </c>
      <c r="G6" s="8">
        <v>250</v>
      </c>
      <c r="H6" s="8">
        <v>32.9</v>
      </c>
      <c r="I6" s="8">
        <v>1.6</v>
      </c>
      <c r="J6" s="8">
        <v>182.86</v>
      </c>
      <c r="K6" s="8">
        <v>139.11000000000001</v>
      </c>
      <c r="M6" s="10">
        <v>250</v>
      </c>
      <c r="N6" s="10">
        <v>28.95</v>
      </c>
      <c r="O6" s="10">
        <v>1.4</v>
      </c>
      <c r="P6" s="10">
        <v>186.39</v>
      </c>
      <c r="Q6" s="10">
        <v>23.09</v>
      </c>
      <c r="S6" s="12">
        <v>250</v>
      </c>
      <c r="T6" s="12">
        <v>28.9</v>
      </c>
      <c r="U6" s="12">
        <v>1.4</v>
      </c>
      <c r="V6" s="12">
        <v>199.91</v>
      </c>
      <c r="W6" s="12">
        <v>24.72</v>
      </c>
    </row>
    <row r="7" spans="1:23" x14ac:dyDescent="0.25">
      <c r="A7" s="5">
        <v>298</v>
      </c>
      <c r="B7" s="5">
        <v>37.200000000000003</v>
      </c>
      <c r="C7" s="5">
        <v>0</v>
      </c>
      <c r="D7" s="5">
        <v>213.73</v>
      </c>
      <c r="E7" s="5">
        <v>184.46</v>
      </c>
      <c r="G7" s="8">
        <v>298</v>
      </c>
      <c r="H7" s="8">
        <v>33.450000000000003</v>
      </c>
      <c r="I7" s="8">
        <v>0</v>
      </c>
      <c r="J7" s="8">
        <v>188.71</v>
      </c>
      <c r="K7" s="8">
        <v>120.26</v>
      </c>
      <c r="M7" s="10">
        <v>298</v>
      </c>
      <c r="N7" s="10">
        <v>29.07</v>
      </c>
      <c r="O7" s="10">
        <v>0</v>
      </c>
      <c r="P7" s="10">
        <v>191.5</v>
      </c>
      <c r="Q7" s="10">
        <v>23.03</v>
      </c>
      <c r="S7" s="12">
        <v>298</v>
      </c>
      <c r="T7" s="12">
        <v>29.31</v>
      </c>
      <c r="U7" s="12">
        <v>0</v>
      </c>
      <c r="V7" s="12">
        <v>205.03</v>
      </c>
      <c r="W7" s="12">
        <v>24.66</v>
      </c>
    </row>
    <row r="8" spans="1:23" x14ac:dyDescent="0.25">
      <c r="A8" s="5">
        <v>300</v>
      </c>
      <c r="B8" s="5">
        <v>37.28</v>
      </c>
      <c r="C8" s="5">
        <v>7.0000000000000007E-2</v>
      </c>
      <c r="D8" s="5">
        <v>213.96</v>
      </c>
      <c r="E8" s="5">
        <v>183.48</v>
      </c>
      <c r="G8" s="8">
        <v>300</v>
      </c>
      <c r="H8" s="8">
        <v>33.47</v>
      </c>
      <c r="I8" s="8">
        <v>0.06</v>
      </c>
      <c r="J8" s="8">
        <v>188.91</v>
      </c>
      <c r="K8" s="8">
        <v>119.66</v>
      </c>
      <c r="M8" s="10">
        <v>300</v>
      </c>
      <c r="N8" s="10">
        <v>29.07</v>
      </c>
      <c r="O8" s="10">
        <v>0.05</v>
      </c>
      <c r="P8" s="10">
        <v>191.68</v>
      </c>
      <c r="Q8" s="10">
        <v>23.03</v>
      </c>
      <c r="S8" s="12">
        <v>300</v>
      </c>
      <c r="T8" s="12">
        <v>29.33</v>
      </c>
      <c r="U8" s="12">
        <v>0.05</v>
      </c>
      <c r="V8" s="12">
        <v>205.21</v>
      </c>
      <c r="W8" s="12">
        <v>24.66</v>
      </c>
    </row>
    <row r="9" spans="1:23" x14ac:dyDescent="0.25">
      <c r="A9" s="5">
        <v>350</v>
      </c>
      <c r="B9" s="5">
        <v>39.369999999999997</v>
      </c>
      <c r="C9" s="5">
        <v>1.99</v>
      </c>
      <c r="D9" s="5">
        <v>219.86</v>
      </c>
      <c r="E9" s="5">
        <v>161</v>
      </c>
      <c r="G9" s="8">
        <v>350</v>
      </c>
      <c r="H9" s="8">
        <v>33.97</v>
      </c>
      <c r="I9" s="8">
        <v>1.75</v>
      </c>
      <c r="J9" s="8">
        <v>194.11</v>
      </c>
      <c r="K9" s="8">
        <v>105.85</v>
      </c>
      <c r="M9" s="10">
        <v>350</v>
      </c>
      <c r="N9" s="10">
        <v>29.19</v>
      </c>
      <c r="O9" s="10">
        <v>1.51</v>
      </c>
      <c r="P9" s="10">
        <v>196.17</v>
      </c>
      <c r="Q9" s="10">
        <v>23.08</v>
      </c>
      <c r="S9" s="12">
        <v>350</v>
      </c>
      <c r="T9" s="12">
        <v>29.77</v>
      </c>
      <c r="U9" s="12">
        <v>1.53</v>
      </c>
      <c r="V9" s="12">
        <v>209.77</v>
      </c>
      <c r="W9" s="12">
        <v>24.7</v>
      </c>
    </row>
    <row r="10" spans="1:23" x14ac:dyDescent="0.25">
      <c r="A10" s="5">
        <v>400</v>
      </c>
      <c r="B10" s="5">
        <v>41.27</v>
      </c>
      <c r="C10" s="5">
        <v>4</v>
      </c>
      <c r="D10" s="5">
        <v>225.25</v>
      </c>
      <c r="E10" s="5">
        <v>144.22</v>
      </c>
      <c r="G10" s="8">
        <v>400</v>
      </c>
      <c r="H10" s="8">
        <v>34.44</v>
      </c>
      <c r="I10" s="8">
        <v>3.46</v>
      </c>
      <c r="J10" s="8">
        <v>198.68</v>
      </c>
      <c r="K10" s="8">
        <v>95.58</v>
      </c>
      <c r="M10" s="10">
        <v>400</v>
      </c>
      <c r="N10" s="10">
        <v>29.32</v>
      </c>
      <c r="O10" s="10">
        <v>2.97</v>
      </c>
      <c r="P10" s="10">
        <v>200.08</v>
      </c>
      <c r="Q10" s="10">
        <v>23.17</v>
      </c>
      <c r="S10" s="12">
        <v>400</v>
      </c>
      <c r="T10" s="12">
        <v>30.21</v>
      </c>
      <c r="U10" s="12">
        <v>3.03</v>
      </c>
      <c r="V10" s="12">
        <v>213.77</v>
      </c>
      <c r="W10" s="12">
        <v>24.8</v>
      </c>
    </row>
    <row r="11" spans="1:23" x14ac:dyDescent="0.25">
      <c r="A11" s="5">
        <v>450</v>
      </c>
      <c r="B11" s="5">
        <v>43</v>
      </c>
      <c r="C11" s="5">
        <v>6.11</v>
      </c>
      <c r="D11" s="5">
        <v>230.21</v>
      </c>
      <c r="E11" s="5">
        <v>131.24</v>
      </c>
      <c r="G11" s="8">
        <v>450</v>
      </c>
      <c r="H11" s="8">
        <v>34.89</v>
      </c>
      <c r="I11" s="8">
        <v>5.19</v>
      </c>
      <c r="J11" s="8">
        <v>202.76</v>
      </c>
      <c r="K11" s="8">
        <v>87.64</v>
      </c>
      <c r="M11" s="10">
        <v>450</v>
      </c>
      <c r="N11" s="10">
        <v>29.46</v>
      </c>
      <c r="O11" s="10">
        <v>4.4400000000000004</v>
      </c>
      <c r="P11" s="10">
        <v>203.54</v>
      </c>
      <c r="Q11" s="10">
        <v>23.29</v>
      </c>
      <c r="S11" s="12">
        <v>450</v>
      </c>
      <c r="T11" s="12">
        <v>30.66</v>
      </c>
      <c r="U11" s="12">
        <v>4.55</v>
      </c>
      <c r="V11" s="12">
        <v>217.36</v>
      </c>
      <c r="W11" s="12">
        <v>24.93</v>
      </c>
    </row>
    <row r="12" spans="1:23" x14ac:dyDescent="0.25">
      <c r="A12" s="5">
        <v>500</v>
      </c>
      <c r="B12" s="5">
        <v>44.57</v>
      </c>
      <c r="C12" s="5">
        <v>8.3000000000000007</v>
      </c>
      <c r="D12" s="5">
        <v>234.82</v>
      </c>
      <c r="E12" s="5">
        <v>120.91</v>
      </c>
      <c r="G12" s="8">
        <v>500</v>
      </c>
      <c r="H12" s="8">
        <v>35.340000000000003</v>
      </c>
      <c r="I12" s="8">
        <v>6.95</v>
      </c>
      <c r="J12" s="8">
        <v>206.46</v>
      </c>
      <c r="K12" s="8">
        <v>81.34</v>
      </c>
      <c r="M12" s="10">
        <v>500</v>
      </c>
      <c r="N12" s="10">
        <v>29.63</v>
      </c>
      <c r="O12" s="10">
        <v>5.92</v>
      </c>
      <c r="P12" s="10">
        <v>206.65</v>
      </c>
      <c r="Q12" s="10">
        <v>23.43</v>
      </c>
      <c r="S12" s="12">
        <v>500</v>
      </c>
      <c r="T12" s="12">
        <v>31.11</v>
      </c>
      <c r="U12" s="12">
        <v>6.1</v>
      </c>
      <c r="V12" s="12">
        <v>220.61</v>
      </c>
      <c r="W12" s="12">
        <v>25.07</v>
      </c>
    </row>
    <row r="13" spans="1:23" x14ac:dyDescent="0.25">
      <c r="A13" s="5">
        <v>550</v>
      </c>
      <c r="B13" s="5">
        <v>46</v>
      </c>
      <c r="C13" s="5">
        <v>10.56</v>
      </c>
      <c r="D13" s="5">
        <v>239.14</v>
      </c>
      <c r="E13" s="5">
        <v>112.51</v>
      </c>
      <c r="G13" s="8">
        <v>550</v>
      </c>
      <c r="H13" s="8">
        <v>35.799999999999997</v>
      </c>
      <c r="I13" s="8">
        <v>8.73</v>
      </c>
      <c r="J13" s="8">
        <v>209.85</v>
      </c>
      <c r="K13" s="8">
        <v>76.22</v>
      </c>
      <c r="M13" s="10">
        <v>550</v>
      </c>
      <c r="N13" s="10">
        <v>29.84</v>
      </c>
      <c r="O13" s="10">
        <v>7.41</v>
      </c>
      <c r="P13" s="10">
        <v>209.49</v>
      </c>
      <c r="Q13" s="10">
        <v>23.58</v>
      </c>
      <c r="S13" s="12">
        <v>550</v>
      </c>
      <c r="T13" s="12">
        <v>31.57</v>
      </c>
      <c r="U13" s="12">
        <v>7.66</v>
      </c>
      <c r="V13" s="12">
        <v>223.6</v>
      </c>
      <c r="W13" s="12">
        <v>25.22</v>
      </c>
    </row>
    <row r="14" spans="1:23" x14ac:dyDescent="0.25">
      <c r="A14" s="5">
        <v>600</v>
      </c>
      <c r="B14" s="5">
        <v>47.31</v>
      </c>
      <c r="C14" s="5">
        <v>12.9</v>
      </c>
      <c r="D14" s="5">
        <v>243.2</v>
      </c>
      <c r="E14" s="5">
        <v>105.55</v>
      </c>
      <c r="G14" s="8">
        <v>600</v>
      </c>
      <c r="H14" s="8">
        <v>36.29</v>
      </c>
      <c r="I14" s="8">
        <v>10.53</v>
      </c>
      <c r="J14" s="8">
        <v>212.98</v>
      </c>
      <c r="K14" s="8">
        <v>71.989999999999995</v>
      </c>
      <c r="M14" s="10">
        <v>600</v>
      </c>
      <c r="N14" s="10">
        <v>30.08</v>
      </c>
      <c r="O14" s="10">
        <v>8.9</v>
      </c>
      <c r="P14" s="10">
        <v>212.09</v>
      </c>
      <c r="Q14" s="10">
        <v>23.72</v>
      </c>
      <c r="S14" s="12">
        <v>600</v>
      </c>
      <c r="T14" s="12">
        <v>32.03</v>
      </c>
      <c r="U14" s="12">
        <v>9.25</v>
      </c>
      <c r="V14" s="12">
        <v>226.36</v>
      </c>
      <c r="W14" s="12">
        <v>25.37</v>
      </c>
    </row>
    <row r="15" spans="1:23" x14ac:dyDescent="0.25">
      <c r="A15" s="5">
        <v>650</v>
      </c>
      <c r="B15" s="5">
        <v>48.51</v>
      </c>
      <c r="C15" s="5">
        <v>15.29</v>
      </c>
      <c r="D15" s="5">
        <v>247.03</v>
      </c>
      <c r="E15" s="5">
        <v>99.7</v>
      </c>
      <c r="G15" s="8">
        <v>650</v>
      </c>
      <c r="H15" s="8">
        <v>36.81</v>
      </c>
      <c r="I15" s="8">
        <v>12.35</v>
      </c>
      <c r="J15" s="8">
        <v>215.91</v>
      </c>
      <c r="K15" s="8">
        <v>68.430000000000007</v>
      </c>
      <c r="M15" s="10">
        <v>650</v>
      </c>
      <c r="N15" s="10">
        <v>30.37</v>
      </c>
      <c r="O15" s="10">
        <v>10.42</v>
      </c>
      <c r="P15" s="10">
        <v>214.51</v>
      </c>
      <c r="Q15" s="10">
        <v>23.87</v>
      </c>
      <c r="S15" s="12">
        <v>650</v>
      </c>
      <c r="T15" s="12">
        <v>32.479999999999997</v>
      </c>
      <c r="U15" s="12">
        <v>10.87</v>
      </c>
      <c r="V15" s="12">
        <v>228.94</v>
      </c>
      <c r="W15" s="12">
        <v>25.53</v>
      </c>
    </row>
    <row r="16" spans="1:23" x14ac:dyDescent="0.25">
      <c r="A16" s="5">
        <v>700</v>
      </c>
      <c r="B16" s="5">
        <v>49.61</v>
      </c>
      <c r="C16" s="5">
        <v>17.75</v>
      </c>
      <c r="D16" s="5">
        <v>250.67</v>
      </c>
      <c r="E16" s="5">
        <v>94.72</v>
      </c>
      <c r="G16" s="8">
        <v>700</v>
      </c>
      <c r="H16" s="8">
        <v>37.36</v>
      </c>
      <c r="I16" s="8">
        <v>14.21</v>
      </c>
      <c r="J16" s="8">
        <v>218.65</v>
      </c>
      <c r="K16" s="8">
        <v>65.41</v>
      </c>
      <c r="M16" s="10">
        <v>700</v>
      </c>
      <c r="N16" s="10">
        <v>30.68</v>
      </c>
      <c r="O16" s="10">
        <v>11.94</v>
      </c>
      <c r="P16" s="10">
        <v>216.77</v>
      </c>
      <c r="Q16" s="10">
        <v>24.02</v>
      </c>
      <c r="S16" s="12">
        <v>700</v>
      </c>
      <c r="T16" s="12">
        <v>32.93</v>
      </c>
      <c r="U16" s="12">
        <v>12.5</v>
      </c>
      <c r="V16" s="12">
        <v>231.37</v>
      </c>
      <c r="W16" s="12">
        <v>25.68</v>
      </c>
    </row>
    <row r="17" spans="1:23" x14ac:dyDescent="0.25">
      <c r="A17" s="5">
        <v>750</v>
      </c>
      <c r="B17" s="5">
        <v>50.62</v>
      </c>
      <c r="C17" s="5">
        <v>20.25</v>
      </c>
      <c r="D17" s="5">
        <v>254.13</v>
      </c>
      <c r="E17" s="5">
        <v>90.43</v>
      </c>
      <c r="G17" s="8">
        <v>750</v>
      </c>
      <c r="H17" s="8">
        <v>37.96</v>
      </c>
      <c r="I17" s="8">
        <v>16.09</v>
      </c>
      <c r="J17" s="8">
        <v>221.25</v>
      </c>
      <c r="K17" s="8">
        <v>62.81</v>
      </c>
      <c r="M17" s="10">
        <v>750</v>
      </c>
      <c r="N17" s="10">
        <v>31.03</v>
      </c>
      <c r="O17" s="10">
        <v>13.48</v>
      </c>
      <c r="P17" s="10">
        <v>218.9</v>
      </c>
      <c r="Q17" s="10">
        <v>24.17</v>
      </c>
      <c r="S17" s="12">
        <v>750</v>
      </c>
      <c r="T17" s="12">
        <v>33.35</v>
      </c>
      <c r="U17" s="12">
        <v>14.16</v>
      </c>
      <c r="V17" s="12">
        <v>233.65</v>
      </c>
      <c r="W17" s="12">
        <v>25.83</v>
      </c>
    </row>
    <row r="18" spans="1:23" x14ac:dyDescent="0.25">
      <c r="A18" s="5">
        <v>800</v>
      </c>
      <c r="B18" s="5">
        <v>51.55</v>
      </c>
      <c r="C18" s="5">
        <v>22.81</v>
      </c>
      <c r="D18" s="5">
        <v>257.42</v>
      </c>
      <c r="E18" s="5">
        <v>86.7</v>
      </c>
      <c r="G18" s="8">
        <v>800</v>
      </c>
      <c r="H18" s="8">
        <v>38.590000000000003</v>
      </c>
      <c r="I18" s="8">
        <v>18</v>
      </c>
      <c r="J18" s="8">
        <v>223.72</v>
      </c>
      <c r="K18" s="8">
        <v>60.56</v>
      </c>
      <c r="M18" s="10">
        <v>800</v>
      </c>
      <c r="N18" s="10">
        <v>31.39</v>
      </c>
      <c r="O18" s="10">
        <v>15.04</v>
      </c>
      <c r="P18" s="10">
        <v>220.92</v>
      </c>
      <c r="Q18" s="10">
        <v>24.31</v>
      </c>
      <c r="S18" s="12">
        <v>800</v>
      </c>
      <c r="T18" s="12">
        <v>33.76</v>
      </c>
      <c r="U18" s="12">
        <v>15.84</v>
      </c>
      <c r="V18" s="12">
        <v>235.82</v>
      </c>
      <c r="W18" s="12">
        <v>25.98</v>
      </c>
    </row>
    <row r="19" spans="1:23" x14ac:dyDescent="0.25">
      <c r="A19" s="5">
        <v>850</v>
      </c>
      <c r="B19" s="5">
        <v>52.38</v>
      </c>
      <c r="C19" s="5">
        <v>25.41</v>
      </c>
      <c r="D19" s="5">
        <v>260.57</v>
      </c>
      <c r="E19" s="5">
        <v>83.43</v>
      </c>
      <c r="G19" s="8">
        <v>850</v>
      </c>
      <c r="H19" s="8">
        <v>39.25</v>
      </c>
      <c r="I19" s="8">
        <v>19.95</v>
      </c>
      <c r="J19" s="8">
        <v>226.08</v>
      </c>
      <c r="K19" s="8">
        <v>58.59</v>
      </c>
      <c r="M19" s="10">
        <v>850</v>
      </c>
      <c r="N19" s="10">
        <v>31.76</v>
      </c>
      <c r="O19" s="10">
        <v>16.62</v>
      </c>
      <c r="P19" s="10">
        <v>222.83</v>
      </c>
      <c r="Q19" s="10">
        <v>24.45</v>
      </c>
      <c r="S19" s="12">
        <v>850</v>
      </c>
      <c r="T19" s="12">
        <v>34.130000000000003</v>
      </c>
      <c r="U19" s="12">
        <v>17.53</v>
      </c>
      <c r="V19" s="12">
        <v>237.88</v>
      </c>
      <c r="W19" s="12">
        <v>26.13</v>
      </c>
    </row>
    <row r="20" spans="1:23" x14ac:dyDescent="0.25">
      <c r="A20" s="5">
        <v>900</v>
      </c>
      <c r="B20" s="5">
        <v>53.13</v>
      </c>
      <c r="C20" s="5">
        <v>28.05</v>
      </c>
      <c r="D20" s="5">
        <v>263.58999999999997</v>
      </c>
      <c r="E20" s="5">
        <v>80.55</v>
      </c>
      <c r="G20" s="8">
        <v>900</v>
      </c>
      <c r="H20" s="8">
        <v>39.93</v>
      </c>
      <c r="I20" s="8">
        <v>21.93</v>
      </c>
      <c r="J20" s="8">
        <v>228.34</v>
      </c>
      <c r="K20" s="8">
        <v>56.85</v>
      </c>
      <c r="M20" s="10">
        <v>900</v>
      </c>
      <c r="N20" s="10">
        <v>32.130000000000003</v>
      </c>
      <c r="O20" s="10">
        <v>18.22</v>
      </c>
      <c r="P20" s="10">
        <v>224.66</v>
      </c>
      <c r="Q20" s="10">
        <v>24.59</v>
      </c>
      <c r="S20" s="12">
        <v>900</v>
      </c>
      <c r="T20" s="12">
        <v>34.450000000000003</v>
      </c>
      <c r="U20" s="12">
        <v>19.25</v>
      </c>
      <c r="V20" s="12">
        <v>239.84</v>
      </c>
      <c r="W20" s="12">
        <v>26.28</v>
      </c>
    </row>
    <row r="21" spans="1:23" x14ac:dyDescent="0.25">
      <c r="A21" s="5">
        <v>950</v>
      </c>
      <c r="B21" s="5">
        <v>53.79</v>
      </c>
      <c r="C21" s="5">
        <v>30.72</v>
      </c>
      <c r="D21" s="5">
        <v>266.48</v>
      </c>
      <c r="E21" s="5">
        <v>77.989999999999995</v>
      </c>
      <c r="G21" s="8">
        <v>950</v>
      </c>
      <c r="H21" s="8">
        <v>40.619999999999997</v>
      </c>
      <c r="I21" s="8">
        <v>23.94</v>
      </c>
      <c r="J21" s="8">
        <v>230.52</v>
      </c>
      <c r="K21" s="8">
        <v>55.31</v>
      </c>
      <c r="M21" s="10">
        <v>950</v>
      </c>
      <c r="N21" s="10">
        <v>32.47</v>
      </c>
      <c r="O21" s="10">
        <v>19.84</v>
      </c>
      <c r="P21" s="10">
        <v>226.4</v>
      </c>
      <c r="Q21" s="10">
        <v>24.72</v>
      </c>
      <c r="S21" s="12">
        <v>950</v>
      </c>
      <c r="T21" s="12">
        <v>34.729999999999997</v>
      </c>
      <c r="U21" s="12">
        <v>20.98</v>
      </c>
      <c r="V21" s="12">
        <v>241.71</v>
      </c>
      <c r="W21" s="12">
        <v>26.42</v>
      </c>
    </row>
    <row r="22" spans="1:23" x14ac:dyDescent="0.25">
      <c r="A22" s="6">
        <v>1000</v>
      </c>
      <c r="B22" s="5">
        <v>54.36</v>
      </c>
      <c r="C22" s="5">
        <v>33.42</v>
      </c>
      <c r="D22" s="5">
        <v>269.25</v>
      </c>
      <c r="E22" s="5">
        <v>75.7</v>
      </c>
      <c r="G22" s="9">
        <v>1000</v>
      </c>
      <c r="H22" s="8">
        <v>41.31</v>
      </c>
      <c r="I22" s="8">
        <v>25.99</v>
      </c>
      <c r="J22" s="8">
        <v>232.62</v>
      </c>
      <c r="K22" s="8">
        <v>53.94</v>
      </c>
      <c r="M22" s="11">
        <v>1000</v>
      </c>
      <c r="N22" s="10">
        <v>32.76</v>
      </c>
      <c r="O22" s="10">
        <v>21.47</v>
      </c>
      <c r="P22" s="10">
        <v>228.08</v>
      </c>
      <c r="Q22" s="10">
        <v>24.85</v>
      </c>
      <c r="S22" s="13">
        <v>1000</v>
      </c>
      <c r="T22" s="12">
        <v>34.93</v>
      </c>
      <c r="U22" s="12">
        <v>22.72</v>
      </c>
      <c r="V22" s="12">
        <v>243.49</v>
      </c>
      <c r="W22" s="12">
        <v>26.55</v>
      </c>
    </row>
    <row r="23" spans="1:23" x14ac:dyDescent="0.25">
      <c r="A23" s="6">
        <v>1050</v>
      </c>
      <c r="B23" s="5">
        <v>54.86</v>
      </c>
      <c r="C23" s="5">
        <v>36.15</v>
      </c>
      <c r="D23" s="5">
        <v>271.92</v>
      </c>
      <c r="E23" s="5">
        <v>73.64</v>
      </c>
      <c r="G23" s="9">
        <v>1050</v>
      </c>
      <c r="H23" s="8">
        <v>41.99</v>
      </c>
      <c r="I23" s="8">
        <v>28.07</v>
      </c>
      <c r="J23" s="8">
        <v>234.65</v>
      </c>
      <c r="K23" s="8">
        <v>52.71</v>
      </c>
      <c r="M23" s="11">
        <v>1050</v>
      </c>
      <c r="N23" s="10">
        <v>33.01</v>
      </c>
      <c r="O23" s="10">
        <v>23.11</v>
      </c>
      <c r="P23" s="10">
        <v>229.68</v>
      </c>
      <c r="Q23" s="10">
        <v>24.98</v>
      </c>
      <c r="S23" s="13">
        <v>1050</v>
      </c>
      <c r="T23" s="12">
        <v>35.1</v>
      </c>
      <c r="U23" s="12">
        <v>24.47</v>
      </c>
      <c r="V23" s="12">
        <v>245.2</v>
      </c>
      <c r="W23" s="12">
        <v>26.69</v>
      </c>
    </row>
    <row r="24" spans="1:23" x14ac:dyDescent="0.25">
      <c r="A24" s="6">
        <v>1100</v>
      </c>
      <c r="B24" s="5">
        <v>55.33</v>
      </c>
      <c r="C24" s="5">
        <v>38.909999999999997</v>
      </c>
      <c r="D24" s="5">
        <v>274.48</v>
      </c>
      <c r="E24" s="5">
        <v>71.790000000000006</v>
      </c>
      <c r="G24" s="9">
        <v>1100</v>
      </c>
      <c r="H24" s="8">
        <v>42.64</v>
      </c>
      <c r="I24" s="8">
        <v>30.19</v>
      </c>
      <c r="J24" s="8">
        <v>236.62</v>
      </c>
      <c r="K24" s="8">
        <v>51.6</v>
      </c>
      <c r="M24" s="11">
        <v>1100</v>
      </c>
      <c r="N24" s="10">
        <v>33.26</v>
      </c>
      <c r="O24" s="10">
        <v>24.77</v>
      </c>
      <c r="P24" s="10">
        <v>231.22</v>
      </c>
      <c r="Q24" s="10">
        <v>25.1</v>
      </c>
      <c r="S24" s="13">
        <v>1100</v>
      </c>
      <c r="T24" s="12">
        <v>35.270000000000003</v>
      </c>
      <c r="U24" s="12">
        <v>26.23</v>
      </c>
      <c r="V24" s="12">
        <v>246.84</v>
      </c>
      <c r="W24" s="12">
        <v>26.82</v>
      </c>
    </row>
    <row r="25" spans="1:23" x14ac:dyDescent="0.25">
      <c r="A25" s="6">
        <v>1150</v>
      </c>
      <c r="B25" s="5">
        <v>55.78</v>
      </c>
      <c r="C25" s="5">
        <v>41.69</v>
      </c>
      <c r="D25" s="5">
        <v>276.95</v>
      </c>
      <c r="E25" s="5">
        <v>70.11</v>
      </c>
      <c r="G25" s="9">
        <v>1150</v>
      </c>
      <c r="H25" s="8">
        <v>43.26</v>
      </c>
      <c r="I25" s="8">
        <v>32.340000000000003</v>
      </c>
      <c r="J25" s="8">
        <v>238.53</v>
      </c>
      <c r="K25" s="8">
        <v>50.6</v>
      </c>
      <c r="M25" s="11">
        <v>1150</v>
      </c>
      <c r="N25" s="10">
        <v>33.49</v>
      </c>
      <c r="O25" s="10">
        <v>26.44</v>
      </c>
      <c r="P25" s="10">
        <v>232.71</v>
      </c>
      <c r="Q25" s="10">
        <v>25.22</v>
      </c>
      <c r="S25" s="13">
        <v>1150</v>
      </c>
      <c r="T25" s="12">
        <v>35.43</v>
      </c>
      <c r="U25" s="12">
        <v>28</v>
      </c>
      <c r="V25" s="12">
        <v>248.41</v>
      </c>
      <c r="W25" s="12">
        <v>26.95</v>
      </c>
    </row>
    <row r="26" spans="1:23" x14ac:dyDescent="0.25">
      <c r="A26" s="6">
        <v>1200</v>
      </c>
      <c r="B26" s="5">
        <v>56.2</v>
      </c>
      <c r="C26" s="5">
        <v>44.49</v>
      </c>
      <c r="D26" s="5">
        <v>279.33</v>
      </c>
      <c r="E26" s="5">
        <v>68.58</v>
      </c>
      <c r="G26" s="9">
        <v>1200</v>
      </c>
      <c r="H26" s="8">
        <v>43.87</v>
      </c>
      <c r="I26" s="8">
        <v>34.520000000000003</v>
      </c>
      <c r="J26" s="8">
        <v>240.39</v>
      </c>
      <c r="K26" s="8">
        <v>49.69</v>
      </c>
      <c r="M26" s="11">
        <v>1200</v>
      </c>
      <c r="N26" s="10">
        <v>33.71</v>
      </c>
      <c r="O26" s="10">
        <v>28.12</v>
      </c>
      <c r="P26" s="10">
        <v>234.14</v>
      </c>
      <c r="Q26" s="10">
        <v>25.34</v>
      </c>
      <c r="S26" s="13">
        <v>1200</v>
      </c>
      <c r="T26" s="12">
        <v>35.590000000000003</v>
      </c>
      <c r="U26" s="12">
        <v>29.77</v>
      </c>
      <c r="V26" s="12">
        <v>249.92</v>
      </c>
      <c r="W26" s="12">
        <v>27.08</v>
      </c>
    </row>
    <row r="27" spans="1:23" x14ac:dyDescent="0.25">
      <c r="A27" s="6">
        <v>1250</v>
      </c>
      <c r="B27" s="5">
        <v>56.6</v>
      </c>
      <c r="C27" s="5">
        <v>47.31</v>
      </c>
      <c r="D27" s="5">
        <v>281.64</v>
      </c>
      <c r="E27" s="5">
        <v>67.19</v>
      </c>
      <c r="G27" s="9">
        <v>1250</v>
      </c>
      <c r="H27" s="8">
        <v>44.46</v>
      </c>
      <c r="I27" s="8">
        <v>36.72</v>
      </c>
      <c r="J27" s="8">
        <v>242.19</v>
      </c>
      <c r="K27" s="8">
        <v>48.87</v>
      </c>
      <c r="M27" s="11">
        <v>1250</v>
      </c>
      <c r="N27" s="10">
        <v>33.909999999999997</v>
      </c>
      <c r="O27" s="10">
        <v>29.81</v>
      </c>
      <c r="P27" s="10">
        <v>235.52</v>
      </c>
      <c r="Q27" s="10">
        <v>25.46</v>
      </c>
      <c r="S27" s="13">
        <v>1250</v>
      </c>
      <c r="T27" s="12">
        <v>35.75</v>
      </c>
      <c r="U27" s="12">
        <v>31.56</v>
      </c>
      <c r="V27" s="12">
        <v>251.38</v>
      </c>
      <c r="W27" s="12">
        <v>27.2</v>
      </c>
    </row>
    <row r="28" spans="1:23" x14ac:dyDescent="0.25">
      <c r="A28" s="6">
        <v>1300</v>
      </c>
      <c r="B28" s="5">
        <v>56.98</v>
      </c>
      <c r="C28" s="5">
        <v>50.15</v>
      </c>
      <c r="D28" s="5">
        <v>283.86</v>
      </c>
      <c r="E28" s="5">
        <v>65.91</v>
      </c>
      <c r="G28" s="9">
        <v>1300</v>
      </c>
      <c r="H28" s="8">
        <v>45.02</v>
      </c>
      <c r="I28" s="8">
        <v>38.96</v>
      </c>
      <c r="J28" s="8">
        <v>243.94</v>
      </c>
      <c r="K28" s="8">
        <v>48.11</v>
      </c>
      <c r="M28" s="11">
        <v>1300</v>
      </c>
      <c r="N28" s="10">
        <v>34.11</v>
      </c>
      <c r="O28" s="10">
        <v>31.51</v>
      </c>
      <c r="P28" s="10">
        <v>236.85</v>
      </c>
      <c r="Q28" s="10">
        <v>25.57</v>
      </c>
      <c r="S28" s="13">
        <v>1300</v>
      </c>
      <c r="T28" s="12">
        <v>35.9</v>
      </c>
      <c r="U28" s="12">
        <v>33.35</v>
      </c>
      <c r="V28" s="12">
        <v>252.78</v>
      </c>
      <c r="W28" s="12">
        <v>27.32</v>
      </c>
    </row>
    <row r="29" spans="1:23" x14ac:dyDescent="0.25">
      <c r="A29" s="6">
        <v>1350</v>
      </c>
      <c r="B29" s="5">
        <v>57.34</v>
      </c>
      <c r="C29" s="5">
        <v>53</v>
      </c>
      <c r="D29" s="5">
        <v>286.02</v>
      </c>
      <c r="E29" s="5">
        <v>64.739999999999995</v>
      </c>
      <c r="G29" s="9">
        <v>1350</v>
      </c>
      <c r="H29" s="8">
        <v>45.57</v>
      </c>
      <c r="I29" s="8">
        <v>41.23</v>
      </c>
      <c r="J29" s="8">
        <v>245.65</v>
      </c>
      <c r="K29" s="8">
        <v>47.42</v>
      </c>
      <c r="M29" s="11">
        <v>1350</v>
      </c>
      <c r="N29" s="10">
        <v>34.299999999999997</v>
      </c>
      <c r="O29" s="10">
        <v>33.22</v>
      </c>
      <c r="P29" s="10">
        <v>238.14</v>
      </c>
      <c r="Q29" s="10">
        <v>25.68</v>
      </c>
      <c r="S29" s="13">
        <v>1350</v>
      </c>
      <c r="T29" s="12">
        <v>36.049999999999997</v>
      </c>
      <c r="U29" s="12">
        <v>35.15</v>
      </c>
      <c r="V29" s="12">
        <v>254.14</v>
      </c>
      <c r="W29" s="12">
        <v>27.44</v>
      </c>
    </row>
    <row r="30" spans="1:23" x14ac:dyDescent="0.25">
      <c r="A30" s="6">
        <v>1400</v>
      </c>
      <c r="B30" s="5">
        <v>57.67</v>
      </c>
      <c r="C30" s="5">
        <v>55.88</v>
      </c>
      <c r="D30" s="5">
        <v>288.11</v>
      </c>
      <c r="E30" s="5">
        <v>63.66</v>
      </c>
      <c r="G30" s="9">
        <v>1400</v>
      </c>
      <c r="H30" s="8">
        <v>46.1</v>
      </c>
      <c r="I30" s="8">
        <v>43.52</v>
      </c>
      <c r="J30" s="8">
        <v>247.32</v>
      </c>
      <c r="K30" s="8">
        <v>46.79</v>
      </c>
      <c r="M30" s="11">
        <v>1400</v>
      </c>
      <c r="N30" s="10">
        <v>34.479999999999997</v>
      </c>
      <c r="O30" s="10">
        <v>34.94</v>
      </c>
      <c r="P30" s="10">
        <v>239.39</v>
      </c>
      <c r="Q30" s="10">
        <v>25.79</v>
      </c>
      <c r="S30" s="13">
        <v>1400</v>
      </c>
      <c r="T30" s="12">
        <v>36.200000000000003</v>
      </c>
      <c r="U30" s="12">
        <v>36.950000000000003</v>
      </c>
      <c r="V30" s="12">
        <v>255.46</v>
      </c>
      <c r="W30" s="12">
        <v>27.55</v>
      </c>
    </row>
    <row r="31" spans="1:23" x14ac:dyDescent="0.25">
      <c r="A31" s="6">
        <v>1450</v>
      </c>
      <c r="B31" s="5">
        <v>57.99</v>
      </c>
      <c r="C31" s="5">
        <v>58.77</v>
      </c>
      <c r="D31" s="5">
        <v>290.14</v>
      </c>
      <c r="E31" s="5">
        <v>62.67</v>
      </c>
      <c r="G31" s="9">
        <v>1450</v>
      </c>
      <c r="H31" s="8">
        <v>46.61</v>
      </c>
      <c r="I31" s="8">
        <v>45.84</v>
      </c>
      <c r="J31" s="8">
        <v>248.95</v>
      </c>
      <c r="K31" s="8">
        <v>46.2</v>
      </c>
      <c r="M31" s="11">
        <v>1450</v>
      </c>
      <c r="N31" s="10">
        <v>34.64</v>
      </c>
      <c r="O31" s="10">
        <v>36.67</v>
      </c>
      <c r="P31" s="10">
        <v>240.6</v>
      </c>
      <c r="Q31" s="10">
        <v>25.9</v>
      </c>
      <c r="S31" s="13">
        <v>1450</v>
      </c>
      <c r="T31" s="12">
        <v>36.35</v>
      </c>
      <c r="U31" s="12">
        <v>38.770000000000003</v>
      </c>
      <c r="V31" s="12">
        <v>256.73</v>
      </c>
      <c r="W31" s="12">
        <v>27.66</v>
      </c>
    </row>
    <row r="32" spans="1:23" x14ac:dyDescent="0.25">
      <c r="A32" s="6">
        <v>1500</v>
      </c>
      <c r="B32" s="5">
        <v>58.29</v>
      </c>
      <c r="C32" s="5">
        <v>61.68</v>
      </c>
      <c r="D32" s="5">
        <v>292.11</v>
      </c>
      <c r="E32" s="5">
        <v>61.74</v>
      </c>
      <c r="G32" s="9">
        <v>1500</v>
      </c>
      <c r="H32" s="8">
        <v>47.1</v>
      </c>
      <c r="I32" s="8">
        <v>48.18</v>
      </c>
      <c r="J32" s="8">
        <v>250.53</v>
      </c>
      <c r="K32" s="8">
        <v>45.66</v>
      </c>
      <c r="M32" s="11">
        <v>1500</v>
      </c>
      <c r="N32" s="10">
        <v>34.799999999999997</v>
      </c>
      <c r="O32" s="10">
        <v>38.4</v>
      </c>
      <c r="P32" s="10">
        <v>241.78</v>
      </c>
      <c r="Q32" s="10">
        <v>26</v>
      </c>
      <c r="S32" s="13">
        <v>1500</v>
      </c>
      <c r="T32" s="12">
        <v>36.49</v>
      </c>
      <c r="U32" s="12">
        <v>40.590000000000003</v>
      </c>
      <c r="V32" s="12">
        <v>257.95999999999998</v>
      </c>
      <c r="W32" s="12">
        <v>27.77</v>
      </c>
    </row>
    <row r="33" spans="1:23" x14ac:dyDescent="0.25">
      <c r="A33" s="6">
        <v>1550</v>
      </c>
      <c r="B33" s="5">
        <v>58.57</v>
      </c>
      <c r="C33" s="5">
        <v>64.599999999999994</v>
      </c>
      <c r="D33" s="5">
        <v>294.02999999999997</v>
      </c>
      <c r="E33" s="5">
        <v>60.89</v>
      </c>
      <c r="G33" s="9">
        <v>1550</v>
      </c>
      <c r="H33" s="8">
        <v>47.58</v>
      </c>
      <c r="I33" s="8">
        <v>50.55</v>
      </c>
      <c r="J33" s="8">
        <v>252.09</v>
      </c>
      <c r="K33" s="8">
        <v>45.16</v>
      </c>
      <c r="M33" s="11">
        <v>1550</v>
      </c>
      <c r="N33" s="10">
        <v>34.950000000000003</v>
      </c>
      <c r="O33" s="10">
        <v>40.15</v>
      </c>
      <c r="P33" s="10">
        <v>242.92</v>
      </c>
      <c r="Q33" s="10">
        <v>26.1</v>
      </c>
      <c r="S33" s="13">
        <v>1550</v>
      </c>
      <c r="T33" s="12">
        <v>36.630000000000003</v>
      </c>
      <c r="U33" s="12">
        <v>42.42</v>
      </c>
      <c r="V33" s="12">
        <v>259.16000000000003</v>
      </c>
      <c r="W33" s="12">
        <v>27.88</v>
      </c>
    </row>
    <row r="34" spans="1:23" x14ac:dyDescent="0.25">
      <c r="A34" s="6">
        <v>1600</v>
      </c>
      <c r="B34" s="5">
        <v>58.83</v>
      </c>
      <c r="C34" s="5">
        <v>67.540000000000006</v>
      </c>
      <c r="D34" s="5">
        <v>295.89</v>
      </c>
      <c r="E34" s="5">
        <v>60.1</v>
      </c>
      <c r="G34" s="9">
        <v>1600</v>
      </c>
      <c r="H34" s="8">
        <v>48.03</v>
      </c>
      <c r="I34" s="8">
        <v>52.94</v>
      </c>
      <c r="J34" s="8">
        <v>253.6</v>
      </c>
      <c r="K34" s="8">
        <v>44.7</v>
      </c>
      <c r="M34" s="11">
        <v>1600</v>
      </c>
      <c r="N34" s="10">
        <v>35.1</v>
      </c>
      <c r="O34" s="10">
        <v>41.9</v>
      </c>
      <c r="P34" s="10">
        <v>244.04</v>
      </c>
      <c r="Q34" s="10">
        <v>26.2</v>
      </c>
      <c r="S34" s="13">
        <v>1600</v>
      </c>
      <c r="T34" s="12">
        <v>36.770000000000003</v>
      </c>
      <c r="U34" s="12">
        <v>44.25</v>
      </c>
      <c r="V34" s="12">
        <v>260.33</v>
      </c>
      <c r="W34" s="12">
        <v>27.99</v>
      </c>
    </row>
    <row r="35" spans="1:23" x14ac:dyDescent="0.25">
      <c r="A35" s="6">
        <v>1650</v>
      </c>
      <c r="B35" s="5">
        <v>59.08</v>
      </c>
      <c r="C35" s="5">
        <v>70.48</v>
      </c>
      <c r="D35" s="5">
        <v>297.70999999999998</v>
      </c>
      <c r="E35" s="5">
        <v>59.36</v>
      </c>
      <c r="G35" s="9">
        <v>1650</v>
      </c>
      <c r="H35" s="8">
        <v>48.47</v>
      </c>
      <c r="I35" s="8">
        <v>55.35</v>
      </c>
      <c r="J35" s="8">
        <v>255.09</v>
      </c>
      <c r="K35" s="8">
        <v>44.28</v>
      </c>
      <c r="M35" s="11">
        <v>1650</v>
      </c>
      <c r="N35" s="10">
        <v>35.229999999999997</v>
      </c>
      <c r="O35" s="10">
        <v>43.66</v>
      </c>
      <c r="P35" s="10">
        <v>245.12</v>
      </c>
      <c r="Q35" s="10">
        <v>26.3</v>
      </c>
      <c r="S35" s="13">
        <v>1650</v>
      </c>
      <c r="T35" s="12">
        <v>36.9</v>
      </c>
      <c r="U35" s="12">
        <v>46.09</v>
      </c>
      <c r="V35" s="12">
        <v>261.45999999999998</v>
      </c>
      <c r="W35" s="12">
        <v>28.09</v>
      </c>
    </row>
    <row r="36" spans="1:23" x14ac:dyDescent="0.25">
      <c r="A36" s="6">
        <v>1700</v>
      </c>
      <c r="B36" s="5">
        <v>59.31</v>
      </c>
      <c r="C36" s="5">
        <v>73.44</v>
      </c>
      <c r="D36" s="5">
        <v>299.47000000000003</v>
      </c>
      <c r="E36" s="5">
        <v>58.67</v>
      </c>
      <c r="G36" s="9">
        <v>1700</v>
      </c>
      <c r="H36" s="8">
        <v>48.9</v>
      </c>
      <c r="I36" s="8">
        <v>57.78</v>
      </c>
      <c r="J36" s="8">
        <v>256.54000000000002</v>
      </c>
      <c r="K36" s="8">
        <v>43.88</v>
      </c>
      <c r="M36" s="11">
        <v>1700</v>
      </c>
      <c r="N36" s="10">
        <v>35.36</v>
      </c>
      <c r="O36" s="10">
        <v>45.42</v>
      </c>
      <c r="P36" s="10">
        <v>246.17</v>
      </c>
      <c r="Q36" s="10">
        <v>26.4</v>
      </c>
      <c r="S36" s="13">
        <v>1700</v>
      </c>
      <c r="T36" s="12">
        <v>37.03</v>
      </c>
      <c r="U36" s="12">
        <v>47.94</v>
      </c>
      <c r="V36" s="12">
        <v>262.56</v>
      </c>
      <c r="W36" s="12">
        <v>28.19</v>
      </c>
    </row>
    <row r="37" spans="1:23" x14ac:dyDescent="0.25">
      <c r="A37" s="6">
        <v>1750</v>
      </c>
      <c r="B37" s="5">
        <v>59.53</v>
      </c>
      <c r="C37" s="5">
        <v>76.41</v>
      </c>
      <c r="D37" s="5">
        <v>301.2</v>
      </c>
      <c r="E37" s="5">
        <v>58.02</v>
      </c>
      <c r="G37" s="9">
        <v>1750</v>
      </c>
      <c r="H37" s="8">
        <v>49.31</v>
      </c>
      <c r="I37" s="8">
        <v>60.24</v>
      </c>
      <c r="J37" s="8">
        <v>257.97000000000003</v>
      </c>
      <c r="K37" s="8">
        <v>43.51</v>
      </c>
      <c r="M37" s="11">
        <v>1750</v>
      </c>
      <c r="N37" s="10">
        <v>35.479999999999997</v>
      </c>
      <c r="O37" s="10">
        <v>47.19</v>
      </c>
      <c r="P37" s="10">
        <v>247.2</v>
      </c>
      <c r="Q37" s="10">
        <v>26.49</v>
      </c>
      <c r="S37" s="13">
        <v>1750</v>
      </c>
      <c r="T37" s="12">
        <v>37.17</v>
      </c>
      <c r="U37" s="12">
        <v>49.8</v>
      </c>
      <c r="V37" s="12">
        <v>263.64</v>
      </c>
      <c r="W37" s="12">
        <v>28.29</v>
      </c>
    </row>
    <row r="38" spans="1:23" x14ac:dyDescent="0.25">
      <c r="A38" s="6">
        <v>1800</v>
      </c>
      <c r="B38" s="5">
        <v>59.73</v>
      </c>
      <c r="C38" s="5">
        <v>79.400000000000006</v>
      </c>
      <c r="D38" s="5">
        <v>302.88</v>
      </c>
      <c r="E38" s="5">
        <v>57.42</v>
      </c>
      <c r="G38" s="9">
        <v>1800</v>
      </c>
      <c r="H38" s="8">
        <v>49.7</v>
      </c>
      <c r="I38" s="8">
        <v>62.71</v>
      </c>
      <c r="J38" s="8">
        <v>259.36</v>
      </c>
      <c r="K38" s="8">
        <v>43.16</v>
      </c>
      <c r="M38" s="11">
        <v>1800</v>
      </c>
      <c r="N38" s="10">
        <v>35.590000000000003</v>
      </c>
      <c r="O38" s="10">
        <v>48.97</v>
      </c>
      <c r="P38" s="10">
        <v>248.2</v>
      </c>
      <c r="Q38" s="10">
        <v>26.58</v>
      </c>
      <c r="S38" s="13">
        <v>1800</v>
      </c>
      <c r="T38" s="12">
        <v>37.29</v>
      </c>
      <c r="U38" s="12">
        <v>51.66</v>
      </c>
      <c r="V38" s="12">
        <v>264.69</v>
      </c>
      <c r="W38" s="12">
        <v>28.38</v>
      </c>
    </row>
    <row r="39" spans="1:23" x14ac:dyDescent="0.25">
      <c r="A39" s="6">
        <v>1850</v>
      </c>
      <c r="B39" s="5">
        <v>59.93</v>
      </c>
      <c r="C39" s="5">
        <v>82.39</v>
      </c>
      <c r="D39" s="5">
        <v>304.52</v>
      </c>
      <c r="E39" s="5">
        <v>56.86</v>
      </c>
      <c r="G39" s="9">
        <v>1850</v>
      </c>
      <c r="H39" s="8">
        <v>50.08</v>
      </c>
      <c r="I39" s="8">
        <v>65.209999999999994</v>
      </c>
      <c r="J39" s="8">
        <v>260.73</v>
      </c>
      <c r="K39" s="8">
        <v>42.84</v>
      </c>
      <c r="M39" s="11">
        <v>1850</v>
      </c>
      <c r="N39" s="10">
        <v>35.700000000000003</v>
      </c>
      <c r="O39" s="10">
        <v>50.75</v>
      </c>
      <c r="P39" s="10">
        <v>249.18</v>
      </c>
      <c r="Q39" s="10">
        <v>26.67</v>
      </c>
      <c r="S39" s="13">
        <v>1850</v>
      </c>
      <c r="T39" s="12">
        <v>37.42</v>
      </c>
      <c r="U39" s="12">
        <v>53.53</v>
      </c>
      <c r="V39" s="12">
        <v>265.70999999999998</v>
      </c>
      <c r="W39" s="12">
        <v>28.48</v>
      </c>
    </row>
    <row r="40" spans="1:23" x14ac:dyDescent="0.25">
      <c r="A40" s="6">
        <v>1900</v>
      </c>
      <c r="B40" s="5">
        <v>60.11</v>
      </c>
      <c r="C40" s="5">
        <v>85.39</v>
      </c>
      <c r="D40" s="5">
        <v>306.12</v>
      </c>
      <c r="E40" s="5">
        <v>56.33</v>
      </c>
      <c r="G40" s="9">
        <v>1900</v>
      </c>
      <c r="H40" s="8">
        <v>50.45</v>
      </c>
      <c r="I40" s="8">
        <v>67.72</v>
      </c>
      <c r="J40" s="8">
        <v>262.07</v>
      </c>
      <c r="K40" s="8">
        <v>42.54</v>
      </c>
      <c r="M40" s="11">
        <v>1900</v>
      </c>
      <c r="N40" s="10">
        <v>35.799999999999997</v>
      </c>
      <c r="O40" s="10">
        <v>52.54</v>
      </c>
      <c r="P40" s="10">
        <v>250.13</v>
      </c>
      <c r="Q40" s="10">
        <v>26.76</v>
      </c>
      <c r="S40" s="13">
        <v>1900</v>
      </c>
      <c r="T40" s="12">
        <v>37.54</v>
      </c>
      <c r="U40" s="12">
        <v>55.4</v>
      </c>
      <c r="V40" s="12">
        <v>266.70999999999998</v>
      </c>
      <c r="W40" s="12">
        <v>28.57</v>
      </c>
    </row>
    <row r="41" spans="1:23" x14ac:dyDescent="0.25">
      <c r="A41" s="6">
        <v>1950</v>
      </c>
      <c r="B41" s="5">
        <v>60.27</v>
      </c>
      <c r="C41" s="5">
        <v>88.4</v>
      </c>
      <c r="D41" s="5">
        <v>307.68</v>
      </c>
      <c r="E41" s="5">
        <v>55.83</v>
      </c>
      <c r="G41" s="9">
        <v>1950</v>
      </c>
      <c r="H41" s="8">
        <v>50.8</v>
      </c>
      <c r="I41" s="8">
        <v>70.25</v>
      </c>
      <c r="J41" s="8">
        <v>263.38</v>
      </c>
      <c r="K41" s="8">
        <v>42.26</v>
      </c>
      <c r="M41" s="11">
        <v>1950</v>
      </c>
      <c r="N41" s="10">
        <v>35.9</v>
      </c>
      <c r="O41" s="10">
        <v>54.33</v>
      </c>
      <c r="P41" s="10">
        <v>251.06</v>
      </c>
      <c r="Q41" s="10">
        <v>26.85</v>
      </c>
      <c r="S41" s="13">
        <v>1950</v>
      </c>
      <c r="T41" s="12">
        <v>37.67</v>
      </c>
      <c r="U41" s="12">
        <v>57.28</v>
      </c>
      <c r="V41" s="12">
        <v>267.69</v>
      </c>
      <c r="W41" s="12">
        <v>28.66</v>
      </c>
    </row>
    <row r="42" spans="1:23" x14ac:dyDescent="0.25">
      <c r="A42" s="6">
        <v>2000</v>
      </c>
      <c r="B42" s="5">
        <v>60.43</v>
      </c>
      <c r="C42" s="5">
        <v>91.42</v>
      </c>
      <c r="D42" s="5">
        <v>309.20999999999998</v>
      </c>
      <c r="E42" s="5">
        <v>55.36</v>
      </c>
      <c r="G42" s="9">
        <v>2000</v>
      </c>
      <c r="H42" s="8">
        <v>51.14</v>
      </c>
      <c r="I42" s="8">
        <v>72.8</v>
      </c>
      <c r="J42" s="8">
        <v>264.67</v>
      </c>
      <c r="K42" s="8">
        <v>42</v>
      </c>
      <c r="M42" s="11">
        <v>2000</v>
      </c>
      <c r="N42" s="10">
        <v>35.99</v>
      </c>
      <c r="O42" s="10">
        <v>56.13</v>
      </c>
      <c r="P42" s="10">
        <v>251.97</v>
      </c>
      <c r="Q42" s="10">
        <v>26.93</v>
      </c>
      <c r="S42" s="13">
        <v>2000</v>
      </c>
      <c r="T42" s="12">
        <v>37.79</v>
      </c>
      <c r="U42" s="12">
        <v>59.17</v>
      </c>
      <c r="V42" s="12">
        <v>268.64</v>
      </c>
      <c r="W42" s="12">
        <v>28.75</v>
      </c>
    </row>
    <row r="43" spans="1:23" x14ac:dyDescent="0.25">
      <c r="A43" s="6">
        <v>2050</v>
      </c>
      <c r="B43" s="5">
        <v>60.58</v>
      </c>
      <c r="C43" s="5">
        <v>94.44</v>
      </c>
      <c r="D43" s="5">
        <v>310.7</v>
      </c>
      <c r="E43" s="5">
        <v>54.92</v>
      </c>
      <c r="G43" s="9">
        <v>2050</v>
      </c>
      <c r="H43" s="8">
        <v>51.47</v>
      </c>
      <c r="I43" s="8">
        <v>75.37</v>
      </c>
      <c r="J43" s="8">
        <v>265.94</v>
      </c>
      <c r="K43" s="8">
        <v>41.75</v>
      </c>
      <c r="M43" s="11">
        <v>2050</v>
      </c>
      <c r="N43" s="10">
        <v>36.07</v>
      </c>
      <c r="O43" s="10">
        <v>57.93</v>
      </c>
      <c r="P43" s="10">
        <v>252.86</v>
      </c>
      <c r="Q43" s="10">
        <v>27.01</v>
      </c>
      <c r="S43" s="13">
        <v>2050</v>
      </c>
      <c r="T43" s="12">
        <v>37.9</v>
      </c>
      <c r="U43" s="12">
        <v>61.06</v>
      </c>
      <c r="V43" s="12">
        <v>269.58</v>
      </c>
      <c r="W43" s="12">
        <v>28.84</v>
      </c>
    </row>
    <row r="44" spans="1:23" x14ac:dyDescent="0.25">
      <c r="A44" s="6">
        <v>2100</v>
      </c>
      <c r="B44" s="5">
        <v>60.71</v>
      </c>
      <c r="C44" s="5">
        <v>97.47</v>
      </c>
      <c r="D44" s="5">
        <v>312.16000000000003</v>
      </c>
      <c r="E44" s="5">
        <v>54.5</v>
      </c>
      <c r="G44" s="9">
        <v>2100</v>
      </c>
      <c r="H44" s="8">
        <v>51.78</v>
      </c>
      <c r="I44" s="8">
        <v>77.95</v>
      </c>
      <c r="J44" s="8">
        <v>267.19</v>
      </c>
      <c r="K44" s="8">
        <v>41.52</v>
      </c>
      <c r="M44" s="11">
        <v>2100</v>
      </c>
      <c r="N44" s="10">
        <v>36.15</v>
      </c>
      <c r="O44" s="10">
        <v>59.73</v>
      </c>
      <c r="P44" s="10">
        <v>253.73</v>
      </c>
      <c r="Q44" s="10">
        <v>27.1</v>
      </c>
      <c r="S44" s="13">
        <v>2100</v>
      </c>
      <c r="T44" s="12">
        <v>38.020000000000003</v>
      </c>
      <c r="U44" s="12">
        <v>62.96</v>
      </c>
      <c r="V44" s="12">
        <v>270.49</v>
      </c>
      <c r="W44" s="12">
        <v>28.93</v>
      </c>
    </row>
    <row r="45" spans="1:23" x14ac:dyDescent="0.25">
      <c r="A45" s="6">
        <v>2150</v>
      </c>
      <c r="B45" s="5">
        <v>60.84</v>
      </c>
      <c r="C45" s="5">
        <v>100.51</v>
      </c>
      <c r="D45" s="5">
        <v>313.58999999999997</v>
      </c>
      <c r="E45" s="5">
        <v>54.11</v>
      </c>
      <c r="G45" s="9">
        <v>2150</v>
      </c>
      <c r="H45" s="8">
        <v>52.08</v>
      </c>
      <c r="I45" s="8">
        <v>80.540000000000006</v>
      </c>
      <c r="J45" s="8">
        <v>268.41000000000003</v>
      </c>
      <c r="K45" s="8">
        <v>41.31</v>
      </c>
      <c r="M45" s="11">
        <v>2150</v>
      </c>
      <c r="N45" s="10">
        <v>36.229999999999997</v>
      </c>
      <c r="O45" s="10">
        <v>61.54</v>
      </c>
      <c r="P45" s="10">
        <v>254.58</v>
      </c>
      <c r="Q45" s="10">
        <v>27.18</v>
      </c>
      <c r="S45" s="13">
        <v>2150</v>
      </c>
      <c r="T45" s="12">
        <v>38.14</v>
      </c>
      <c r="U45" s="12">
        <v>64.86</v>
      </c>
      <c r="V45" s="12">
        <v>271.39</v>
      </c>
      <c r="W45" s="12">
        <v>29.01</v>
      </c>
    </row>
    <row r="46" spans="1:23" x14ac:dyDescent="0.25">
      <c r="A46" s="6">
        <v>2200</v>
      </c>
      <c r="B46" s="5">
        <v>60.96</v>
      </c>
      <c r="C46" s="5">
        <v>103.56</v>
      </c>
      <c r="D46" s="5">
        <v>314.99</v>
      </c>
      <c r="E46" s="5">
        <v>53.74</v>
      </c>
      <c r="G46" s="9">
        <v>2200</v>
      </c>
      <c r="H46" s="8">
        <v>52.38</v>
      </c>
      <c r="I46" s="8">
        <v>83.16</v>
      </c>
      <c r="J46" s="8">
        <v>269.61</v>
      </c>
      <c r="K46" s="8">
        <v>41.1</v>
      </c>
      <c r="M46" s="11">
        <v>2200</v>
      </c>
      <c r="N46" s="10">
        <v>36.299999999999997</v>
      </c>
      <c r="O46" s="10">
        <v>63.36</v>
      </c>
      <c r="P46" s="10">
        <v>255.42</v>
      </c>
      <c r="Q46" s="10">
        <v>27.26</v>
      </c>
      <c r="S46" s="13">
        <v>2200</v>
      </c>
      <c r="T46" s="12">
        <v>38.25</v>
      </c>
      <c r="U46" s="12">
        <v>66.77</v>
      </c>
      <c r="V46" s="12">
        <v>272.27</v>
      </c>
      <c r="W46" s="12">
        <v>29.1</v>
      </c>
    </row>
    <row r="47" spans="1:23" x14ac:dyDescent="0.25">
      <c r="A47" s="6">
        <v>2250</v>
      </c>
      <c r="B47" s="5">
        <v>61.08</v>
      </c>
      <c r="C47" s="5">
        <v>106.61</v>
      </c>
      <c r="D47" s="5">
        <v>316.37</v>
      </c>
      <c r="E47" s="5">
        <v>53.39</v>
      </c>
      <c r="G47" s="9">
        <v>2250</v>
      </c>
      <c r="H47" s="8">
        <v>52.66</v>
      </c>
      <c r="I47" s="8">
        <v>85.78</v>
      </c>
      <c r="J47" s="8">
        <v>270.79000000000002</v>
      </c>
      <c r="K47" s="8">
        <v>40.909999999999997</v>
      </c>
      <c r="M47" s="11">
        <v>2250</v>
      </c>
      <c r="N47" s="10">
        <v>36.36</v>
      </c>
      <c r="O47" s="10">
        <v>65.17</v>
      </c>
      <c r="P47" s="10">
        <v>256.23</v>
      </c>
      <c r="Q47" s="10">
        <v>27.34</v>
      </c>
      <c r="S47" s="13">
        <v>2250</v>
      </c>
      <c r="T47" s="12">
        <v>38.36</v>
      </c>
      <c r="U47" s="12">
        <v>68.69</v>
      </c>
      <c r="V47" s="12">
        <v>273.13</v>
      </c>
      <c r="W47" s="12">
        <v>29.18</v>
      </c>
    </row>
    <row r="48" spans="1:23" x14ac:dyDescent="0.25">
      <c r="A48" s="6">
        <v>2300</v>
      </c>
      <c r="B48" s="5">
        <v>61.18</v>
      </c>
      <c r="C48" s="5">
        <v>109.66</v>
      </c>
      <c r="D48" s="5">
        <v>317.70999999999998</v>
      </c>
      <c r="E48" s="5">
        <v>53.06</v>
      </c>
      <c r="G48" s="9">
        <v>2300</v>
      </c>
      <c r="H48" s="8">
        <v>52.92</v>
      </c>
      <c r="I48" s="8">
        <v>88.42</v>
      </c>
      <c r="J48" s="8">
        <v>271.95</v>
      </c>
      <c r="K48" s="8">
        <v>40.729999999999997</v>
      </c>
      <c r="M48" s="11">
        <v>2300</v>
      </c>
      <c r="N48" s="10">
        <v>36.43</v>
      </c>
      <c r="O48" s="10">
        <v>66.989999999999995</v>
      </c>
      <c r="P48" s="10">
        <v>257.02999999999997</v>
      </c>
      <c r="Q48" s="10">
        <v>27.41</v>
      </c>
      <c r="S48" s="13">
        <v>2300</v>
      </c>
      <c r="T48" s="12">
        <v>38.47</v>
      </c>
      <c r="U48" s="12">
        <v>70.61</v>
      </c>
      <c r="V48" s="12">
        <v>273.97000000000003</v>
      </c>
      <c r="W48" s="12">
        <v>29.26</v>
      </c>
    </row>
    <row r="49" spans="1:23" x14ac:dyDescent="0.25">
      <c r="A49" s="6">
        <v>2350</v>
      </c>
      <c r="B49" s="5">
        <v>61.28</v>
      </c>
      <c r="C49" s="5">
        <v>112.73</v>
      </c>
      <c r="D49" s="5">
        <v>319.02999999999997</v>
      </c>
      <c r="E49" s="5">
        <v>52.74</v>
      </c>
      <c r="G49" s="9">
        <v>2350</v>
      </c>
      <c r="H49" s="8">
        <v>53.18</v>
      </c>
      <c r="I49" s="8">
        <v>91.07</v>
      </c>
      <c r="J49" s="8">
        <v>273.08999999999997</v>
      </c>
      <c r="K49" s="8">
        <v>40.56</v>
      </c>
      <c r="M49" s="11">
        <v>2350</v>
      </c>
      <c r="N49" s="10">
        <v>36.49</v>
      </c>
      <c r="O49" s="10">
        <v>68.819999999999993</v>
      </c>
      <c r="P49" s="10">
        <v>257.82</v>
      </c>
      <c r="Q49" s="10">
        <v>27.49</v>
      </c>
      <c r="S49" s="13">
        <v>2350</v>
      </c>
      <c r="T49" s="12">
        <v>38.58</v>
      </c>
      <c r="U49" s="12">
        <v>72.53</v>
      </c>
      <c r="V49" s="12">
        <v>274.8</v>
      </c>
      <c r="W49" s="12">
        <v>29.34</v>
      </c>
    </row>
    <row r="50" spans="1:23" x14ac:dyDescent="0.25">
      <c r="A50" s="6">
        <v>2400</v>
      </c>
      <c r="B50" s="5">
        <v>61.37</v>
      </c>
      <c r="C50" s="5">
        <v>115.79</v>
      </c>
      <c r="D50" s="5">
        <v>320.32</v>
      </c>
      <c r="E50" s="5">
        <v>52.45</v>
      </c>
      <c r="G50" s="9">
        <v>2400</v>
      </c>
      <c r="H50" s="8">
        <v>53.43</v>
      </c>
      <c r="I50" s="8">
        <v>93.74</v>
      </c>
      <c r="J50" s="8">
        <v>274.20999999999998</v>
      </c>
      <c r="K50" s="8">
        <v>40.4</v>
      </c>
      <c r="M50" s="11">
        <v>2400</v>
      </c>
      <c r="N50" s="10">
        <v>36.54</v>
      </c>
      <c r="O50" s="10">
        <v>70.64</v>
      </c>
      <c r="P50" s="10">
        <v>258.58999999999997</v>
      </c>
      <c r="Q50" s="10">
        <v>27.56</v>
      </c>
      <c r="S50" s="13">
        <v>2400</v>
      </c>
      <c r="T50" s="12">
        <v>38.68</v>
      </c>
      <c r="U50" s="12">
        <v>74.459999999999994</v>
      </c>
      <c r="V50" s="12">
        <v>275.61</v>
      </c>
      <c r="W50" s="12">
        <v>29.42</v>
      </c>
    </row>
    <row r="51" spans="1:23" x14ac:dyDescent="0.25">
      <c r="A51" s="6">
        <v>2450</v>
      </c>
      <c r="B51" s="5">
        <v>61.46</v>
      </c>
      <c r="C51" s="5">
        <v>118.86</v>
      </c>
      <c r="D51" s="5">
        <v>321.58</v>
      </c>
      <c r="E51" s="5">
        <v>52.16</v>
      </c>
      <c r="G51" s="9">
        <v>2450</v>
      </c>
      <c r="H51" s="8">
        <v>53.67</v>
      </c>
      <c r="I51" s="8">
        <v>96.42</v>
      </c>
      <c r="J51" s="8">
        <v>275.32</v>
      </c>
      <c r="K51" s="8">
        <v>40.25</v>
      </c>
      <c r="M51" s="11">
        <v>2450</v>
      </c>
      <c r="N51" s="10">
        <v>36.590000000000003</v>
      </c>
      <c r="O51" s="10">
        <v>72.47</v>
      </c>
      <c r="P51" s="10">
        <v>259.33999999999997</v>
      </c>
      <c r="Q51" s="10">
        <v>27.64</v>
      </c>
      <c r="S51" s="13">
        <v>2450</v>
      </c>
      <c r="T51" s="12">
        <v>38.79</v>
      </c>
      <c r="U51" s="12">
        <v>76.400000000000006</v>
      </c>
      <c r="V51" s="12">
        <v>276.41000000000003</v>
      </c>
      <c r="W51" s="12">
        <v>29.5</v>
      </c>
    </row>
    <row r="52" spans="1:23" x14ac:dyDescent="0.25">
      <c r="A52" s="6">
        <v>2500</v>
      </c>
      <c r="B52" s="5">
        <v>61.55</v>
      </c>
      <c r="C52" s="5">
        <v>121.94</v>
      </c>
      <c r="D52" s="5">
        <v>322.83</v>
      </c>
      <c r="E52" s="5">
        <v>51.9</v>
      </c>
      <c r="G52" s="9">
        <v>2500</v>
      </c>
      <c r="H52" s="8">
        <v>53.9</v>
      </c>
      <c r="I52" s="8">
        <v>99.11</v>
      </c>
      <c r="J52" s="8">
        <v>276.39999999999998</v>
      </c>
      <c r="K52" s="8">
        <v>40.11</v>
      </c>
      <c r="M52" s="11">
        <v>2500</v>
      </c>
      <c r="N52" s="10">
        <v>36.64</v>
      </c>
      <c r="O52" s="10">
        <v>74.3</v>
      </c>
      <c r="P52" s="10">
        <v>260.08</v>
      </c>
      <c r="Q52" s="10">
        <v>27.71</v>
      </c>
      <c r="S52" s="13">
        <v>2500</v>
      </c>
      <c r="T52" s="12">
        <v>38.89</v>
      </c>
      <c r="U52" s="12">
        <v>78.34</v>
      </c>
      <c r="V52" s="12">
        <v>277.2</v>
      </c>
      <c r="W52" s="12">
        <v>29.57</v>
      </c>
    </row>
    <row r="53" spans="1:23" x14ac:dyDescent="0.25">
      <c r="A53" s="6">
        <v>2550</v>
      </c>
      <c r="B53" s="5">
        <v>61.62</v>
      </c>
      <c r="C53" s="5">
        <v>125.02</v>
      </c>
      <c r="D53" s="5">
        <v>324.05</v>
      </c>
      <c r="E53" s="5">
        <v>51.64</v>
      </c>
      <c r="G53" s="9">
        <v>2550</v>
      </c>
      <c r="H53" s="8">
        <v>54.12</v>
      </c>
      <c r="I53" s="8">
        <v>101.81</v>
      </c>
      <c r="J53" s="8">
        <v>277.47000000000003</v>
      </c>
      <c r="K53" s="8">
        <v>39.979999999999997</v>
      </c>
      <c r="M53" s="11">
        <v>2550</v>
      </c>
      <c r="N53" s="10">
        <v>36.69</v>
      </c>
      <c r="O53" s="10">
        <v>76.13</v>
      </c>
      <c r="P53" s="10">
        <v>260.81</v>
      </c>
      <c r="Q53" s="10">
        <v>27.78</v>
      </c>
      <c r="S53" s="13">
        <v>2550</v>
      </c>
      <c r="T53" s="12">
        <v>38.99</v>
      </c>
      <c r="U53" s="12">
        <v>80.290000000000006</v>
      </c>
      <c r="V53" s="12">
        <v>277.97000000000003</v>
      </c>
      <c r="W53" s="12">
        <v>29.65</v>
      </c>
    </row>
    <row r="54" spans="1:23" x14ac:dyDescent="0.25">
      <c r="A54" s="6">
        <v>2600</v>
      </c>
      <c r="B54" s="5">
        <v>61.7</v>
      </c>
      <c r="C54" s="5">
        <v>128.1</v>
      </c>
      <c r="D54" s="5">
        <v>325.24</v>
      </c>
      <c r="E54" s="5">
        <v>51.4</v>
      </c>
      <c r="G54" s="9">
        <v>2600</v>
      </c>
      <c r="H54" s="8">
        <v>54.34</v>
      </c>
      <c r="I54" s="8">
        <v>104.52</v>
      </c>
      <c r="J54" s="8">
        <v>278.52999999999997</v>
      </c>
      <c r="K54" s="8">
        <v>39.85</v>
      </c>
      <c r="M54" s="11">
        <v>2600</v>
      </c>
      <c r="N54" s="10">
        <v>36.74</v>
      </c>
      <c r="O54" s="10">
        <v>77.97</v>
      </c>
      <c r="P54" s="10">
        <v>261.52</v>
      </c>
      <c r="Q54" s="10">
        <v>27.85</v>
      </c>
      <c r="S54" s="13">
        <v>2600</v>
      </c>
      <c r="T54" s="12">
        <v>39.090000000000003</v>
      </c>
      <c r="U54" s="12">
        <v>82.24</v>
      </c>
      <c r="V54" s="12">
        <v>278.73</v>
      </c>
      <c r="W54" s="12">
        <v>29.72</v>
      </c>
    </row>
    <row r="55" spans="1:23" x14ac:dyDescent="0.25">
      <c r="A55" s="6">
        <v>2650</v>
      </c>
      <c r="B55" s="5">
        <v>61.77</v>
      </c>
      <c r="C55" s="5">
        <v>131.19</v>
      </c>
      <c r="D55" s="5">
        <v>326.42</v>
      </c>
      <c r="E55" s="5">
        <v>51.17</v>
      </c>
      <c r="G55" s="9">
        <v>2650</v>
      </c>
      <c r="H55" s="8">
        <v>54.54</v>
      </c>
      <c r="I55" s="8">
        <v>107.24</v>
      </c>
      <c r="J55" s="8">
        <v>279.56</v>
      </c>
      <c r="K55" s="8">
        <v>39.729999999999997</v>
      </c>
      <c r="M55" s="11">
        <v>2650</v>
      </c>
      <c r="N55" s="10">
        <v>36.78</v>
      </c>
      <c r="O55" s="10">
        <v>79.81</v>
      </c>
      <c r="P55" s="10">
        <v>262.22000000000003</v>
      </c>
      <c r="Q55" s="10">
        <v>27.92</v>
      </c>
      <c r="S55" s="13">
        <v>2650</v>
      </c>
      <c r="T55" s="12">
        <v>39.19</v>
      </c>
      <c r="U55" s="12">
        <v>84.2</v>
      </c>
      <c r="V55" s="12">
        <v>279.47000000000003</v>
      </c>
      <c r="W55" s="12">
        <v>29.79</v>
      </c>
    </row>
    <row r="56" spans="1:23" x14ac:dyDescent="0.25">
      <c r="A56" s="6">
        <v>2700</v>
      </c>
      <c r="B56" s="5">
        <v>61.84</v>
      </c>
      <c r="C56" s="5">
        <v>134.28</v>
      </c>
      <c r="D56" s="5">
        <v>327.57</v>
      </c>
      <c r="E56" s="5">
        <v>50.95</v>
      </c>
      <c r="G56" s="9">
        <v>2700</v>
      </c>
      <c r="H56" s="8">
        <v>54.74</v>
      </c>
      <c r="I56" s="8">
        <v>109.97</v>
      </c>
      <c r="J56" s="8">
        <v>280.58</v>
      </c>
      <c r="K56" s="8">
        <v>39.619999999999997</v>
      </c>
      <c r="M56" s="11">
        <v>2700</v>
      </c>
      <c r="N56" s="10">
        <v>36.82</v>
      </c>
      <c r="O56" s="10">
        <v>81.650000000000006</v>
      </c>
      <c r="P56" s="10">
        <v>262.91000000000003</v>
      </c>
      <c r="Q56" s="10">
        <v>27.98</v>
      </c>
      <c r="S56" s="13">
        <v>2700</v>
      </c>
      <c r="T56" s="12">
        <v>39.29</v>
      </c>
      <c r="U56" s="12">
        <v>86.16</v>
      </c>
      <c r="V56" s="12">
        <v>280.2</v>
      </c>
      <c r="W56" s="12">
        <v>29.86</v>
      </c>
    </row>
    <row r="57" spans="1:23" x14ac:dyDescent="0.25">
      <c r="A57" s="6">
        <v>2750</v>
      </c>
      <c r="B57" s="5">
        <v>61.9</v>
      </c>
      <c r="C57" s="5">
        <v>137.37</v>
      </c>
      <c r="D57" s="5">
        <v>328.71</v>
      </c>
      <c r="E57" s="5">
        <v>50.74</v>
      </c>
      <c r="G57" s="9">
        <v>2750</v>
      </c>
      <c r="H57" s="8">
        <v>54.93</v>
      </c>
      <c r="I57" s="8">
        <v>112.72</v>
      </c>
      <c r="J57" s="8">
        <v>281.58999999999997</v>
      </c>
      <c r="K57" s="8">
        <v>39.520000000000003</v>
      </c>
      <c r="M57" s="11">
        <v>2750</v>
      </c>
      <c r="N57" s="10">
        <v>36.86</v>
      </c>
      <c r="O57" s="10">
        <v>83.49</v>
      </c>
      <c r="P57" s="10">
        <v>263.58</v>
      </c>
      <c r="Q57" s="10">
        <v>28.05</v>
      </c>
      <c r="S57" s="13">
        <v>2750</v>
      </c>
      <c r="T57" s="12">
        <v>39.380000000000003</v>
      </c>
      <c r="U57" s="12">
        <v>88.13</v>
      </c>
      <c r="V57" s="12">
        <v>280.93</v>
      </c>
      <c r="W57" s="12">
        <v>29.94</v>
      </c>
    </row>
    <row r="58" spans="1:23" x14ac:dyDescent="0.25">
      <c r="A58" s="6">
        <v>2800</v>
      </c>
      <c r="B58" s="5">
        <v>61.96</v>
      </c>
      <c r="C58" s="5">
        <v>140.47</v>
      </c>
      <c r="D58" s="5">
        <v>329.83</v>
      </c>
      <c r="E58" s="5">
        <v>50.54</v>
      </c>
      <c r="G58" s="9">
        <v>2800</v>
      </c>
      <c r="H58" s="8">
        <v>55.11</v>
      </c>
      <c r="I58" s="8">
        <v>115.47</v>
      </c>
      <c r="J58" s="8">
        <v>282.58</v>
      </c>
      <c r="K58" s="8">
        <v>39.42</v>
      </c>
      <c r="M58" s="11">
        <v>2800</v>
      </c>
      <c r="N58" s="10">
        <v>36.89</v>
      </c>
      <c r="O58" s="10">
        <v>85.33</v>
      </c>
      <c r="P58" s="10">
        <v>264.25</v>
      </c>
      <c r="Q58" s="10">
        <v>28.12</v>
      </c>
      <c r="S58" s="13">
        <v>2800</v>
      </c>
      <c r="T58" s="12">
        <v>39.479999999999997</v>
      </c>
      <c r="U58" s="12">
        <v>90.1</v>
      </c>
      <c r="V58" s="12">
        <v>281.64</v>
      </c>
      <c r="W58" s="12">
        <v>30</v>
      </c>
    </row>
    <row r="59" spans="1:23" x14ac:dyDescent="0.25">
      <c r="A59" s="6">
        <v>2850</v>
      </c>
      <c r="B59" s="5">
        <v>62.02</v>
      </c>
      <c r="C59" s="5">
        <v>143.57</v>
      </c>
      <c r="D59" s="5">
        <v>330.92</v>
      </c>
      <c r="E59" s="5">
        <v>50.35</v>
      </c>
      <c r="G59" s="9">
        <v>2850</v>
      </c>
      <c r="H59" s="8">
        <v>55.29</v>
      </c>
      <c r="I59" s="8">
        <v>118.23</v>
      </c>
      <c r="J59" s="8">
        <v>283.56</v>
      </c>
      <c r="K59" s="8">
        <v>39.32</v>
      </c>
      <c r="M59" s="11">
        <v>2850</v>
      </c>
      <c r="N59" s="10">
        <v>36.93</v>
      </c>
      <c r="O59" s="10">
        <v>87.18</v>
      </c>
      <c r="P59" s="10">
        <v>264.89999999999998</v>
      </c>
      <c r="Q59" s="10">
        <v>28.18</v>
      </c>
      <c r="S59" s="13">
        <v>2850</v>
      </c>
      <c r="T59" s="12">
        <v>39.57</v>
      </c>
      <c r="U59" s="12">
        <v>92.07</v>
      </c>
      <c r="V59" s="12">
        <v>282.33999999999997</v>
      </c>
      <c r="W59" s="12">
        <v>30.07</v>
      </c>
    </row>
    <row r="60" spans="1:23" x14ac:dyDescent="0.25">
      <c r="A60" s="6">
        <v>2900</v>
      </c>
      <c r="B60" s="5">
        <v>62.08</v>
      </c>
      <c r="C60" s="5">
        <v>146.66999999999999</v>
      </c>
      <c r="D60" s="5">
        <v>332</v>
      </c>
      <c r="E60" s="5">
        <v>50.17</v>
      </c>
      <c r="G60" s="9">
        <v>2900</v>
      </c>
      <c r="H60" s="8">
        <v>55.46</v>
      </c>
      <c r="I60" s="8">
        <v>120.99</v>
      </c>
      <c r="J60" s="8">
        <v>284.52</v>
      </c>
      <c r="K60" s="8">
        <v>39.229999999999997</v>
      </c>
      <c r="M60" s="11">
        <v>2900</v>
      </c>
      <c r="N60" s="10">
        <v>36.96</v>
      </c>
      <c r="O60" s="10">
        <v>89.03</v>
      </c>
      <c r="P60" s="10">
        <v>265.54000000000002</v>
      </c>
      <c r="Q60" s="10">
        <v>28.25</v>
      </c>
      <c r="S60" s="13">
        <v>2900</v>
      </c>
      <c r="T60" s="12">
        <v>39.659999999999997</v>
      </c>
      <c r="U60" s="12">
        <v>94.06</v>
      </c>
      <c r="V60" s="12">
        <v>283.02999999999997</v>
      </c>
      <c r="W60" s="12">
        <v>30.14</v>
      </c>
    </row>
    <row r="61" spans="1:23" x14ac:dyDescent="0.25">
      <c r="A61" s="6">
        <v>2950</v>
      </c>
      <c r="B61" s="5">
        <v>62.14</v>
      </c>
      <c r="C61" s="5">
        <v>149.78</v>
      </c>
      <c r="D61" s="5">
        <v>333.06</v>
      </c>
      <c r="E61" s="5">
        <v>50</v>
      </c>
      <c r="G61" s="9">
        <v>2950</v>
      </c>
      <c r="H61" s="8">
        <v>55.62</v>
      </c>
      <c r="I61" s="8">
        <v>123.77</v>
      </c>
      <c r="J61" s="8">
        <v>285.47000000000003</v>
      </c>
      <c r="K61" s="8">
        <v>39.15</v>
      </c>
      <c r="M61" s="11">
        <v>2950</v>
      </c>
      <c r="N61" s="10">
        <v>36.99</v>
      </c>
      <c r="O61" s="10">
        <v>90.88</v>
      </c>
      <c r="P61" s="10">
        <v>266.17</v>
      </c>
      <c r="Q61" s="10">
        <v>28.31</v>
      </c>
      <c r="S61" s="13">
        <v>2950</v>
      </c>
      <c r="T61" s="12">
        <v>39.75</v>
      </c>
      <c r="U61" s="12">
        <v>96.04</v>
      </c>
      <c r="V61" s="12">
        <v>283.7</v>
      </c>
      <c r="W61" s="12">
        <v>30.21</v>
      </c>
    </row>
    <row r="62" spans="1:23" x14ac:dyDescent="0.25">
      <c r="A62" s="6">
        <v>3000</v>
      </c>
      <c r="B62" s="5">
        <v>62.19</v>
      </c>
      <c r="C62" s="5">
        <v>152.88</v>
      </c>
      <c r="D62" s="5">
        <v>334.11</v>
      </c>
      <c r="E62" s="5">
        <v>49.83</v>
      </c>
      <c r="G62" s="9">
        <v>3000</v>
      </c>
      <c r="H62" s="8">
        <v>55.78</v>
      </c>
      <c r="I62" s="8">
        <v>126.56</v>
      </c>
      <c r="J62" s="8">
        <v>286.41000000000003</v>
      </c>
      <c r="K62" s="8">
        <v>39.07</v>
      </c>
      <c r="M62" s="11">
        <v>3000</v>
      </c>
      <c r="N62" s="10">
        <v>37.03</v>
      </c>
      <c r="O62" s="10">
        <v>92.73</v>
      </c>
      <c r="P62" s="10">
        <v>266.8</v>
      </c>
      <c r="Q62" s="10">
        <v>28.37</v>
      </c>
      <c r="S62" s="13">
        <v>3000</v>
      </c>
      <c r="T62" s="12">
        <v>39.840000000000003</v>
      </c>
      <c r="U62" s="12">
        <v>98.03</v>
      </c>
      <c r="V62" s="12">
        <v>284.37</v>
      </c>
      <c r="W62" s="12">
        <v>30.27</v>
      </c>
    </row>
    <row r="63" spans="1:23" x14ac:dyDescent="0.25">
      <c r="A63" s="6">
        <v>3050</v>
      </c>
      <c r="B63" s="5">
        <v>62.25</v>
      </c>
      <c r="C63" s="5">
        <v>155.99</v>
      </c>
      <c r="D63" s="5">
        <v>335.14</v>
      </c>
      <c r="E63" s="5">
        <v>49.68</v>
      </c>
      <c r="G63" s="9">
        <v>3050</v>
      </c>
      <c r="H63" s="8">
        <v>55.93</v>
      </c>
      <c r="I63" s="8">
        <v>129.35</v>
      </c>
      <c r="J63" s="8">
        <v>287.33</v>
      </c>
      <c r="K63" s="8">
        <v>39</v>
      </c>
      <c r="M63" s="11">
        <v>3050</v>
      </c>
      <c r="N63" s="10">
        <v>37.06</v>
      </c>
      <c r="O63" s="10">
        <v>94.58</v>
      </c>
      <c r="P63" s="10">
        <v>267.41000000000003</v>
      </c>
      <c r="Q63" s="10">
        <v>28.43</v>
      </c>
      <c r="S63" s="13">
        <v>3050</v>
      </c>
      <c r="T63" s="12">
        <v>39.93</v>
      </c>
      <c r="U63" s="12">
        <v>100.03</v>
      </c>
      <c r="V63" s="12">
        <v>285.02999999999997</v>
      </c>
      <c r="W63" s="12">
        <v>30.34</v>
      </c>
    </row>
    <row r="64" spans="1:23" x14ac:dyDescent="0.25">
      <c r="A64" s="6">
        <v>3100</v>
      </c>
      <c r="B64" s="5">
        <v>62.3</v>
      </c>
      <c r="C64" s="5">
        <v>159.11000000000001</v>
      </c>
      <c r="D64" s="5">
        <v>336.15</v>
      </c>
      <c r="E64" s="5">
        <v>49.53</v>
      </c>
      <c r="G64" s="9">
        <v>3100</v>
      </c>
      <c r="H64" s="8">
        <v>56.07</v>
      </c>
      <c r="I64" s="8">
        <v>132.15</v>
      </c>
      <c r="J64" s="8">
        <v>288.24</v>
      </c>
      <c r="K64" s="8">
        <v>38.92</v>
      </c>
      <c r="M64" s="11">
        <v>3100</v>
      </c>
      <c r="N64" s="10">
        <v>37.090000000000003</v>
      </c>
      <c r="O64" s="10">
        <v>96.43</v>
      </c>
      <c r="P64" s="10">
        <v>268.01</v>
      </c>
      <c r="Q64" s="10">
        <v>28.49</v>
      </c>
      <c r="S64" s="13">
        <v>3100</v>
      </c>
      <c r="T64" s="12">
        <v>40.020000000000003</v>
      </c>
      <c r="U64" s="12">
        <v>102.02</v>
      </c>
      <c r="V64" s="12">
        <v>285.68</v>
      </c>
      <c r="W64" s="12">
        <v>30.4</v>
      </c>
    </row>
    <row r="65" spans="1:23" x14ac:dyDescent="0.25">
      <c r="A65" s="6">
        <v>3150</v>
      </c>
      <c r="B65" s="5">
        <v>62.35</v>
      </c>
      <c r="C65" s="5">
        <v>162.22</v>
      </c>
      <c r="D65" s="5">
        <v>337.15</v>
      </c>
      <c r="E65" s="5">
        <v>49.38</v>
      </c>
      <c r="G65" s="9">
        <v>3150</v>
      </c>
      <c r="H65" s="8">
        <v>56.21</v>
      </c>
      <c r="I65" s="8">
        <v>134.96</v>
      </c>
      <c r="J65" s="8">
        <v>289.14</v>
      </c>
      <c r="K65" s="8">
        <v>38.86</v>
      </c>
      <c r="M65" s="11">
        <v>3150</v>
      </c>
      <c r="N65" s="10">
        <v>37.11</v>
      </c>
      <c r="O65" s="10">
        <v>98.29</v>
      </c>
      <c r="P65" s="10">
        <v>268.61</v>
      </c>
      <c r="Q65" s="10">
        <v>28.55</v>
      </c>
      <c r="S65" s="13">
        <v>3150</v>
      </c>
      <c r="T65" s="12">
        <v>40.11</v>
      </c>
      <c r="U65" s="12">
        <v>104.03</v>
      </c>
      <c r="V65" s="12">
        <v>286.32</v>
      </c>
      <c r="W65" s="12">
        <v>30.47</v>
      </c>
    </row>
    <row r="66" spans="1:23" x14ac:dyDescent="0.25">
      <c r="A66" s="6">
        <v>3200</v>
      </c>
      <c r="B66" s="5">
        <v>62.4</v>
      </c>
      <c r="C66" s="5">
        <v>165.34</v>
      </c>
      <c r="D66" s="5">
        <v>338.13</v>
      </c>
      <c r="E66" s="5">
        <v>49.25</v>
      </c>
      <c r="G66" s="9">
        <v>3200</v>
      </c>
      <c r="H66" s="8">
        <v>56.35</v>
      </c>
      <c r="I66" s="8">
        <v>137.77000000000001</v>
      </c>
      <c r="J66" s="8">
        <v>290.02999999999997</v>
      </c>
      <c r="K66" s="8">
        <v>38.799999999999997</v>
      </c>
      <c r="M66" s="11">
        <v>3200</v>
      </c>
      <c r="N66" s="10">
        <v>37.14</v>
      </c>
      <c r="O66" s="10">
        <v>100.14</v>
      </c>
      <c r="P66" s="10">
        <v>269.19</v>
      </c>
      <c r="Q66" s="10">
        <v>28.61</v>
      </c>
      <c r="S66" s="13">
        <v>3200</v>
      </c>
      <c r="T66" s="12">
        <v>40.19</v>
      </c>
      <c r="U66" s="12">
        <v>106.03</v>
      </c>
      <c r="V66" s="12">
        <v>286.95999999999998</v>
      </c>
      <c r="W66" s="12">
        <v>30.53</v>
      </c>
    </row>
    <row r="67" spans="1:23" x14ac:dyDescent="0.25">
      <c r="A67" s="6">
        <v>3250</v>
      </c>
      <c r="B67" s="5">
        <v>62.45</v>
      </c>
      <c r="C67" s="5">
        <v>168.46</v>
      </c>
      <c r="D67" s="5">
        <v>339.1</v>
      </c>
      <c r="E67" s="5">
        <v>49.12</v>
      </c>
      <c r="G67" s="9">
        <v>3250</v>
      </c>
      <c r="H67" s="8">
        <v>56.48</v>
      </c>
      <c r="I67" s="8">
        <v>140.59</v>
      </c>
      <c r="J67" s="8">
        <v>290.89999999999998</v>
      </c>
      <c r="K67" s="8">
        <v>38.74</v>
      </c>
      <c r="M67" s="11">
        <v>3250</v>
      </c>
      <c r="N67" s="10">
        <v>37.17</v>
      </c>
      <c r="O67" s="10">
        <v>102</v>
      </c>
      <c r="P67" s="10">
        <v>269.77</v>
      </c>
      <c r="Q67" s="10">
        <v>28.67</v>
      </c>
      <c r="S67" s="13">
        <v>3250</v>
      </c>
      <c r="T67" s="12">
        <v>40.28</v>
      </c>
      <c r="U67" s="12">
        <v>108.05</v>
      </c>
      <c r="V67" s="12">
        <v>287.58</v>
      </c>
      <c r="W67" s="12">
        <v>30.59</v>
      </c>
    </row>
    <row r="68" spans="1:23" x14ac:dyDescent="0.25">
      <c r="A68" s="6">
        <v>3300</v>
      </c>
      <c r="B68" s="5">
        <v>62.51</v>
      </c>
      <c r="C68" s="5">
        <v>171.59</v>
      </c>
      <c r="D68" s="5">
        <v>340.05</v>
      </c>
      <c r="E68" s="5">
        <v>48.99</v>
      </c>
      <c r="G68" s="9">
        <v>3300</v>
      </c>
      <c r="H68" s="8">
        <v>56.61</v>
      </c>
      <c r="I68" s="8">
        <v>143.41999999999999</v>
      </c>
      <c r="J68" s="8">
        <v>291.76</v>
      </c>
      <c r="K68" s="8">
        <v>38.68</v>
      </c>
      <c r="M68" s="11">
        <v>3300</v>
      </c>
      <c r="N68" s="10">
        <v>37.200000000000003</v>
      </c>
      <c r="O68" s="10">
        <v>103.86</v>
      </c>
      <c r="P68" s="10">
        <v>270.33</v>
      </c>
      <c r="Q68" s="10">
        <v>28.73</v>
      </c>
      <c r="S68" s="13">
        <v>3300</v>
      </c>
      <c r="T68" s="12">
        <v>40.36</v>
      </c>
      <c r="U68" s="12">
        <v>110.06</v>
      </c>
      <c r="V68" s="12">
        <v>288.2</v>
      </c>
      <c r="W68" s="12">
        <v>30.65</v>
      </c>
    </row>
    <row r="69" spans="1:23" x14ac:dyDescent="0.25">
      <c r="A69" s="6">
        <v>3350</v>
      </c>
      <c r="B69" s="5">
        <v>62.56</v>
      </c>
      <c r="C69" s="5">
        <v>174.72</v>
      </c>
      <c r="D69" s="5">
        <v>340.99</v>
      </c>
      <c r="E69" s="5">
        <v>48.87</v>
      </c>
      <c r="G69" s="9">
        <v>3350</v>
      </c>
      <c r="H69" s="8">
        <v>56.73</v>
      </c>
      <c r="I69" s="8">
        <v>146.25</v>
      </c>
      <c r="J69" s="8">
        <v>292.62</v>
      </c>
      <c r="K69" s="8">
        <v>38.630000000000003</v>
      </c>
      <c r="M69" s="11">
        <v>3350</v>
      </c>
      <c r="N69" s="10">
        <v>37.22</v>
      </c>
      <c r="O69" s="10">
        <v>105.72</v>
      </c>
      <c r="P69" s="10">
        <v>270.89</v>
      </c>
      <c r="Q69" s="10">
        <v>28.79</v>
      </c>
      <c r="S69" s="13">
        <v>3350</v>
      </c>
      <c r="T69" s="12">
        <v>40.44</v>
      </c>
      <c r="U69" s="12">
        <v>112.08</v>
      </c>
      <c r="V69" s="12">
        <v>288.8</v>
      </c>
      <c r="W69" s="12">
        <v>30.71</v>
      </c>
    </row>
    <row r="70" spans="1:23" x14ac:dyDescent="0.25">
      <c r="A70" s="6">
        <v>3400</v>
      </c>
      <c r="B70" s="5">
        <v>62.61</v>
      </c>
      <c r="C70" s="5">
        <v>177.84</v>
      </c>
      <c r="D70" s="5">
        <v>341.92</v>
      </c>
      <c r="E70" s="5">
        <v>48.76</v>
      </c>
      <c r="G70" s="9">
        <v>3400</v>
      </c>
      <c r="H70" s="8">
        <v>56.85</v>
      </c>
      <c r="I70" s="8">
        <v>149.09</v>
      </c>
      <c r="J70" s="8">
        <v>293.45999999999998</v>
      </c>
      <c r="K70" s="8">
        <v>38.58</v>
      </c>
      <c r="M70" s="11">
        <v>3400</v>
      </c>
      <c r="N70" s="10">
        <v>37.25</v>
      </c>
      <c r="O70" s="10">
        <v>107.58</v>
      </c>
      <c r="P70" s="10">
        <v>271.45</v>
      </c>
      <c r="Q70" s="10">
        <v>28.84</v>
      </c>
      <c r="S70" s="13">
        <v>3400</v>
      </c>
      <c r="T70" s="12">
        <v>40.520000000000003</v>
      </c>
      <c r="U70" s="12">
        <v>114.11</v>
      </c>
      <c r="V70" s="12">
        <v>289.39999999999998</v>
      </c>
      <c r="W70" s="12">
        <v>30.77</v>
      </c>
    </row>
    <row r="71" spans="1:23" x14ac:dyDescent="0.25">
      <c r="A71" s="6">
        <v>3450</v>
      </c>
      <c r="B71" s="5">
        <v>62.66</v>
      </c>
      <c r="C71" s="5">
        <v>180.98</v>
      </c>
      <c r="D71" s="5">
        <v>342.83</v>
      </c>
      <c r="E71" s="5">
        <v>48.65</v>
      </c>
      <c r="G71" s="9">
        <v>3450</v>
      </c>
      <c r="H71" s="8">
        <v>56.96</v>
      </c>
      <c r="I71" s="8">
        <v>151.94</v>
      </c>
      <c r="J71" s="8">
        <v>294.29000000000002</v>
      </c>
      <c r="K71" s="8">
        <v>38.53</v>
      </c>
      <c r="M71" s="11">
        <v>3450</v>
      </c>
      <c r="N71" s="10">
        <v>37.270000000000003</v>
      </c>
      <c r="O71" s="10">
        <v>109.45</v>
      </c>
      <c r="P71" s="10">
        <v>271.99</v>
      </c>
      <c r="Q71" s="10">
        <v>28.9</v>
      </c>
      <c r="S71" s="13">
        <v>3450</v>
      </c>
      <c r="T71" s="12">
        <v>40.6</v>
      </c>
      <c r="U71" s="12">
        <v>116.13</v>
      </c>
      <c r="V71" s="12">
        <v>290</v>
      </c>
      <c r="W71" s="12">
        <v>30.83</v>
      </c>
    </row>
    <row r="72" spans="1:23" x14ac:dyDescent="0.25">
      <c r="A72" s="6">
        <v>3500</v>
      </c>
      <c r="B72" s="5">
        <v>62.72</v>
      </c>
      <c r="C72" s="5">
        <v>184.11</v>
      </c>
      <c r="D72" s="5">
        <v>343.73</v>
      </c>
      <c r="E72" s="5">
        <v>48.54</v>
      </c>
      <c r="G72" s="9">
        <v>3500</v>
      </c>
      <c r="H72" s="8">
        <v>57.07</v>
      </c>
      <c r="I72" s="8">
        <v>154.79</v>
      </c>
      <c r="J72" s="8">
        <v>295.11</v>
      </c>
      <c r="K72" s="8">
        <v>38.49</v>
      </c>
      <c r="M72" s="11">
        <v>3500</v>
      </c>
      <c r="N72" s="10">
        <v>37.299999999999997</v>
      </c>
      <c r="O72" s="10">
        <v>111.31</v>
      </c>
      <c r="P72" s="10">
        <v>272.52999999999997</v>
      </c>
      <c r="Q72" s="10">
        <v>28.95</v>
      </c>
      <c r="S72" s="13">
        <v>3500</v>
      </c>
      <c r="T72" s="12">
        <v>40.68</v>
      </c>
      <c r="U72" s="12">
        <v>118.17</v>
      </c>
      <c r="V72" s="12">
        <v>290.58</v>
      </c>
      <c r="W72" s="12">
        <v>30.89</v>
      </c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338"/>
  <sheetViews>
    <sheetView zoomScale="85" zoomScaleNormal="85" workbookViewId="0">
      <selection activeCell="O8" sqref="O8"/>
    </sheetView>
  </sheetViews>
  <sheetFormatPr defaultRowHeight="15" x14ac:dyDescent="0.25"/>
  <cols>
    <col min="5" max="5" width="9.42578125" customWidth="1"/>
    <col min="6" max="6" width="12.28515625" bestFit="1" customWidth="1"/>
    <col min="8" max="8" width="9.7109375" customWidth="1"/>
    <col min="10" max="10" width="14" customWidth="1"/>
    <col min="11" max="11" width="12.140625" customWidth="1"/>
    <col min="12" max="12" width="12.28515625" bestFit="1" customWidth="1"/>
    <col min="13" max="13" width="10.7109375" customWidth="1"/>
    <col min="14" max="14" width="11.5703125" customWidth="1"/>
    <col min="16" max="22" width="9.140625" customWidth="1"/>
    <col min="24" max="24" width="12.28515625" bestFit="1" customWidth="1"/>
    <col min="26" max="26" width="12.28515625" bestFit="1" customWidth="1"/>
    <col min="28" max="28" width="12" bestFit="1" customWidth="1"/>
    <col min="30" max="30" width="12" bestFit="1" customWidth="1"/>
    <col min="32" max="32" width="12" bestFit="1" customWidth="1"/>
    <col min="33" max="33" width="9.140625" style="12"/>
    <col min="34" max="34" width="12" bestFit="1" customWidth="1"/>
    <col min="35" max="35" width="12" style="12" bestFit="1" customWidth="1"/>
    <col min="36" max="36" width="12" bestFit="1" customWidth="1"/>
    <col min="37" max="37" width="9.140625" style="12"/>
    <col min="38" max="38" width="12" bestFit="1" customWidth="1"/>
    <col min="39" max="39" width="9.140625" style="12"/>
    <col min="40" max="40" width="12" bestFit="1" customWidth="1"/>
    <col min="42" max="42" width="12" bestFit="1" customWidth="1"/>
    <col min="44" max="44" width="12" bestFit="1" customWidth="1"/>
    <col min="46" max="46" width="12" bestFit="1" customWidth="1"/>
    <col min="48" max="48" width="12" bestFit="1" customWidth="1"/>
    <col min="50" max="50" width="12" bestFit="1" customWidth="1"/>
    <col min="52" max="52" width="12" bestFit="1" customWidth="1"/>
    <col min="54" max="54" width="12" bestFit="1" customWidth="1"/>
    <col min="56" max="56" width="12" bestFit="1" customWidth="1"/>
    <col min="58" max="58" width="12" bestFit="1" customWidth="1"/>
  </cols>
  <sheetData>
    <row r="1" spans="1:54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</row>
    <row r="3" spans="1:54" ht="17.2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0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</row>
    <row r="4" spans="1:54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20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</row>
    <row r="5" spans="1:5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20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4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>
        <f>((10^5*(K11*K9)*10^-6))/((8314*293))</f>
        <v>6.5681391066181393E-6</v>
      </c>
      <c r="L6" s="3"/>
      <c r="M6" s="3"/>
      <c r="N6" s="12"/>
      <c r="O6" s="3"/>
      <c r="P6" s="3"/>
      <c r="Q6" s="3"/>
      <c r="R6" s="3"/>
      <c r="S6" s="3"/>
      <c r="T6" s="3"/>
      <c r="U6" s="3"/>
      <c r="V6" s="3"/>
      <c r="W6" s="3"/>
      <c r="X6" s="20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</row>
    <row r="7" spans="1:54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</row>
    <row r="8" spans="1:54" x14ac:dyDescent="0.25">
      <c r="A8" s="3"/>
      <c r="B8" s="3" t="s">
        <v>1</v>
      </c>
      <c r="C8" s="3">
        <v>8</v>
      </c>
      <c r="D8" s="3" t="s">
        <v>7</v>
      </c>
      <c r="E8" s="3">
        <f>C8*C12</f>
        <v>8</v>
      </c>
      <c r="F8" s="3"/>
      <c r="G8" s="3"/>
      <c r="H8" s="3"/>
      <c r="I8" s="3"/>
      <c r="J8" s="3" t="s">
        <v>29</v>
      </c>
      <c r="K8" s="3">
        <v>1.17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1:54" x14ac:dyDescent="0.25">
      <c r="A9" s="3"/>
      <c r="B9" s="3" t="s">
        <v>2</v>
      </c>
      <c r="C9" s="3">
        <v>18</v>
      </c>
      <c r="D9" s="3" t="s">
        <v>8</v>
      </c>
      <c r="E9" s="3">
        <f>C9/2</f>
        <v>9</v>
      </c>
      <c r="F9" s="3"/>
      <c r="G9" s="3"/>
      <c r="H9" s="3"/>
      <c r="I9" s="3"/>
      <c r="J9" s="3" t="s">
        <v>34</v>
      </c>
      <c r="K9" s="23">
        <v>0.4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 x14ac:dyDescent="0.25">
      <c r="A10" s="3"/>
      <c r="B10" s="3" t="s">
        <v>3</v>
      </c>
      <c r="C10" s="3">
        <f>C13*2</f>
        <v>25</v>
      </c>
      <c r="D10" s="3" t="s">
        <v>9</v>
      </c>
      <c r="E10" s="3">
        <f>C13*(1-C12)</f>
        <v>0</v>
      </c>
      <c r="F10" s="3"/>
      <c r="G10" s="3"/>
      <c r="H10" s="3"/>
      <c r="I10" s="3"/>
      <c r="J10" s="3" t="s">
        <v>35</v>
      </c>
      <c r="K10" s="3">
        <v>40</v>
      </c>
      <c r="L10" s="3" t="s">
        <v>38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 x14ac:dyDescent="0.25">
      <c r="A11" s="3"/>
      <c r="B11" s="3" t="s">
        <v>4</v>
      </c>
      <c r="C11" s="3">
        <f>(79/21)*C13</f>
        <v>47.023809523809526</v>
      </c>
      <c r="D11" s="3" t="s">
        <v>10</v>
      </c>
      <c r="E11" s="3">
        <f>C11</f>
        <v>47.023809523809526</v>
      </c>
      <c r="F11" s="3"/>
      <c r="G11" s="3"/>
      <c r="H11" s="3"/>
      <c r="I11" s="3"/>
      <c r="J11" s="3" t="s">
        <v>37</v>
      </c>
      <c r="K11" s="3">
        <v>400</v>
      </c>
      <c r="L11" s="3" t="s">
        <v>38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1:54" x14ac:dyDescent="0.25">
      <c r="A12" s="3"/>
      <c r="B12" s="3" t="s">
        <v>5</v>
      </c>
      <c r="C12" s="3">
        <v>1</v>
      </c>
      <c r="D12" s="3"/>
      <c r="E12" s="3"/>
      <c r="F12" s="3"/>
      <c r="G12" s="3"/>
      <c r="H12" s="3"/>
      <c r="I12" s="3"/>
      <c r="J12" s="3" t="s">
        <v>36</v>
      </c>
      <c r="K12" s="3">
        <v>1800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1:54" x14ac:dyDescent="0.25">
      <c r="A13" s="3"/>
      <c r="B13" s="3" t="s">
        <v>6</v>
      </c>
      <c r="C13" s="3">
        <v>12.5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1:5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1:54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1:5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1:54" ht="18" x14ac:dyDescent="0.35">
      <c r="A17" s="3"/>
      <c r="B17" s="3" t="s">
        <v>0</v>
      </c>
      <c r="C17" s="3"/>
      <c r="D17" s="3"/>
      <c r="E17" s="3"/>
      <c r="F17" s="3"/>
      <c r="G17" s="3"/>
      <c r="H17" s="3"/>
      <c r="I17" s="3"/>
      <c r="J17" s="3" t="s">
        <v>30</v>
      </c>
      <c r="K17" s="3"/>
      <c r="L17" s="3" t="s">
        <v>31</v>
      </c>
      <c r="M17" s="3"/>
      <c r="N17" s="3" t="s">
        <v>32</v>
      </c>
      <c r="O17" s="3"/>
      <c r="P17" s="3" t="s">
        <v>33</v>
      </c>
      <c r="Q17" s="3"/>
      <c r="R17" s="3" t="s">
        <v>0</v>
      </c>
      <c r="S17" s="3" t="s">
        <v>12</v>
      </c>
      <c r="T17" s="3" t="s">
        <v>27</v>
      </c>
      <c r="U17" s="3" t="s">
        <v>28</v>
      </c>
      <c r="V17" s="3" t="s">
        <v>16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1:54" x14ac:dyDescent="0.25">
      <c r="A18" s="15">
        <v>1</v>
      </c>
      <c r="B18" s="15">
        <v>5065</v>
      </c>
      <c r="C18" s="15">
        <f t="shared" ref="C18:C34" si="0">$E$8*A18</f>
        <v>8</v>
      </c>
      <c r="D18" s="15">
        <f t="shared" ref="D18:D34" si="1">$E$9*A18</f>
        <v>9</v>
      </c>
      <c r="E18" s="15">
        <f t="shared" ref="E18:E34" si="2">$C$13*(1-A18)</f>
        <v>0</v>
      </c>
      <c r="F18" s="15">
        <f>$E$11</f>
        <v>47.023809523809526</v>
      </c>
      <c r="G18" s="3">
        <f>(E18*I18)/($K$10*10^-6)</f>
        <v>0</v>
      </c>
      <c r="H18" s="3">
        <f>(F18*I18)/($K$10*10^-6)</f>
        <v>0.12762765383284955</v>
      </c>
      <c r="I18" s="3">
        <f t="shared" ref="I18:I34" si="3">$K$6/(A18+12.5*(1+3.76))</f>
        <v>1.0856428275401883E-7</v>
      </c>
      <c r="J18" s="16">
        <f t="shared" ref="J18:J34" si="4" xml:space="preserve"> (((8.6E-19*(S18^6) - 1.037488E-14*(S18^5) + 4.968947595E-11*(S18^4) - 0.0000001201911805397*(S18^3) + 0.000156509548934808*(S18^2) - 0.0482393620326645*(S18) + 5.20845196264969)))</f>
        <v>116.10708603801277</v>
      </c>
      <c r="K18" s="16">
        <f t="shared" ref="K18:K34" si="5">J18*C18</f>
        <v>928.85668830410214</v>
      </c>
      <c r="L18" s="16">
        <f t="shared" ref="L18:L34" si="6" xml:space="preserve"> 6.7E-19*(S18^ 6)- 7.89843E-15*(S18^5) + 3.687984988E-11*(S18^4) - 8.638622855912E-08*(S18^3) + 0.000110740178605573*(S18^2) - 0.031241611607915*(S18) + 3.30066945333761</f>
        <v>94.582267185831697</v>
      </c>
      <c r="M18" s="15">
        <f t="shared" ref="M18:M34" si="7">L18*D18</f>
        <v>851.24040467248528</v>
      </c>
      <c r="N18" s="16">
        <f t="shared" ref="N18:N34" si="8" xml:space="preserve"> 6.5E-19*(S18^6) - 7.82245E-15*(S18^5) + 0.0000000000371204177*(S18^4) - 8.798317617007E-08*(S18^3) + 0.000109823272345614*(S18^2) - 0.0326064446414848*(S18) + 3.57864890028521</f>
        <v>74.466564806910725</v>
      </c>
      <c r="O18" s="15">
        <f t="shared" ref="O18:O34" si="9">N18*E18</f>
        <v>0</v>
      </c>
      <c r="P18" s="16">
        <f t="shared" ref="P18:P34" si="10" xml:space="preserve"> 5.9E-19*(S18^6) - 7.10207E-15*(S18^5) + 3.346089681E-11*(S18^4) - 7.890960163412E-08*(S18^3) + 0.000098599769211504*(S18^2) - 0.028172899155961*(S18) + 3.05378907997741</f>
        <v>69.856151184179581</v>
      </c>
      <c r="Q18" s="15">
        <f t="shared" ref="Q18:Q34" si="11">P18*F18</f>
        <v>3284.9023473513016</v>
      </c>
      <c r="R18" s="15">
        <f t="shared" ref="R18:R34" si="12">K18+M18+O18+Q18</f>
        <v>5064.9994403278888</v>
      </c>
      <c r="S18" s="15">
        <v>2398.23</v>
      </c>
      <c r="T18" s="17">
        <f t="shared" ref="T18:T34" si="13">(C18+D18+E18+F18)*I18</f>
        <v>6.9506989601322996E-6</v>
      </c>
      <c r="U18" s="3">
        <f>D54</f>
        <v>0</v>
      </c>
      <c r="V18" s="18">
        <f>(U18/T18)*10^6</f>
        <v>0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1:54" x14ac:dyDescent="0.25">
      <c r="A19" s="15">
        <v>0.99</v>
      </c>
      <c r="B19" s="15">
        <f t="shared" ref="B19:B34" si="14">$B$18*A19</f>
        <v>5014.3500000000004</v>
      </c>
      <c r="C19" s="15">
        <f t="shared" si="0"/>
        <v>7.92</v>
      </c>
      <c r="D19" s="15">
        <f t="shared" si="1"/>
        <v>8.91</v>
      </c>
      <c r="E19" s="15">
        <f t="shared" si="2"/>
        <v>0.12500000000000011</v>
      </c>
      <c r="F19" s="15">
        <f t="shared" ref="F19:F34" si="15">$E$11</f>
        <v>47.023809523809526</v>
      </c>
      <c r="G19" s="3">
        <f t="shared" ref="G19:G34" si="16">(E19*I19)/($K$10*10^-6)</f>
        <v>3.3931946946903134E-4</v>
      </c>
      <c r="H19" s="3">
        <f t="shared" ref="H19:H34" si="17">(F19*I19)/($K$10*10^-6)</f>
        <v>0.12764875280025453</v>
      </c>
      <c r="I19" s="3">
        <f t="shared" si="3"/>
        <v>1.0858223023008992E-7</v>
      </c>
      <c r="J19" s="16">
        <f t="shared" si="4"/>
        <v>115.10988277837161</v>
      </c>
      <c r="K19" s="16">
        <f t="shared" si="5"/>
        <v>911.6702716047032</v>
      </c>
      <c r="L19" s="16">
        <f t="shared" si="6"/>
        <v>93.693107711852008</v>
      </c>
      <c r="M19" s="15">
        <f t="shared" si="7"/>
        <v>834.80558971260143</v>
      </c>
      <c r="N19" s="16">
        <f t="shared" si="8"/>
        <v>73.843486490952458</v>
      </c>
      <c r="O19" s="15">
        <f t="shared" si="9"/>
        <v>9.2304358113690661</v>
      </c>
      <c r="P19" s="16">
        <f t="shared" si="10"/>
        <v>69.297739505012899</v>
      </c>
      <c r="Q19" s="15">
        <f t="shared" si="11"/>
        <v>3258.6437029142971</v>
      </c>
      <c r="R19" s="15">
        <f t="shared" si="12"/>
        <v>5014.3500000429704</v>
      </c>
      <c r="S19" s="15">
        <v>2382.5242021712311</v>
      </c>
      <c r="T19" s="17">
        <f t="shared" si="13"/>
        <v>6.9469618255613555E-6</v>
      </c>
      <c r="U19" s="3">
        <f>F54</f>
        <v>1.4003013116224394E-7</v>
      </c>
      <c r="V19" s="18">
        <f t="shared" ref="V19:V34" si="18">(U19/T19)*10^6</f>
        <v>20157.031905228396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1:54" x14ac:dyDescent="0.25">
      <c r="A20" s="15">
        <v>0.98</v>
      </c>
      <c r="B20" s="15">
        <f t="shared" si="14"/>
        <v>4963.7</v>
      </c>
      <c r="C20" s="15">
        <f t="shared" si="0"/>
        <v>7.84</v>
      </c>
      <c r="D20" s="15">
        <f t="shared" si="1"/>
        <v>8.82</v>
      </c>
      <c r="E20" s="15">
        <f t="shared" si="2"/>
        <v>0.25000000000000022</v>
      </c>
      <c r="F20" s="15">
        <f t="shared" si="15"/>
        <v>47.023809523809526</v>
      </c>
      <c r="G20" s="3">
        <f t="shared" si="16"/>
        <v>6.7875114775733155E-4</v>
      </c>
      <c r="H20" s="3">
        <f t="shared" si="17"/>
        <v>0.12766985874483128</v>
      </c>
      <c r="I20" s="3">
        <f t="shared" si="3"/>
        <v>1.0860018364117294E-7</v>
      </c>
      <c r="J20" s="16">
        <f t="shared" si="4"/>
        <v>114.10982018517794</v>
      </c>
      <c r="K20" s="16">
        <f t="shared" si="5"/>
        <v>894.62099025179498</v>
      </c>
      <c r="L20" s="16">
        <f t="shared" si="6"/>
        <v>92.802846603069327</v>
      </c>
      <c r="M20" s="15">
        <f t="shared" si="7"/>
        <v>818.52110703907147</v>
      </c>
      <c r="N20" s="16">
        <f t="shared" si="8"/>
        <v>73.218625957156362</v>
      </c>
      <c r="O20" s="15">
        <f t="shared" si="9"/>
        <v>18.304656489289108</v>
      </c>
      <c r="P20" s="16">
        <f t="shared" si="10"/>
        <v>68.736524732730999</v>
      </c>
      <c r="Q20" s="15">
        <f t="shared" si="11"/>
        <v>3232.2532463605648</v>
      </c>
      <c r="R20" s="15">
        <f t="shared" si="12"/>
        <v>4963.7000001407205</v>
      </c>
      <c r="S20" s="15">
        <v>2366.755196833949</v>
      </c>
      <c r="T20" s="17">
        <f t="shared" si="13"/>
        <v>6.9432234551654864E-6</v>
      </c>
      <c r="U20" s="3">
        <f>H54</f>
        <v>1.6886610990628139E-7</v>
      </c>
      <c r="V20" s="18">
        <f t="shared" si="18"/>
        <v>24320.996003758402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1:54" x14ac:dyDescent="0.25">
      <c r="A21" s="15">
        <v>0.97</v>
      </c>
      <c r="B21" s="15">
        <f t="shared" si="14"/>
        <v>4913.05</v>
      </c>
      <c r="C21" s="15">
        <f t="shared" si="0"/>
        <v>7.76</v>
      </c>
      <c r="D21" s="15">
        <f t="shared" si="1"/>
        <v>8.73</v>
      </c>
      <c r="E21" s="15">
        <f t="shared" si="2"/>
        <v>0.37500000000000033</v>
      </c>
      <c r="F21" s="15">
        <f t="shared" si="15"/>
        <v>47.023809523809526</v>
      </c>
      <c r="G21" s="3">
        <f t="shared" si="16"/>
        <v>1.0182950905332415E-3</v>
      </c>
      <c r="H21" s="3">
        <f t="shared" si="17"/>
        <v>0.12769097167004129</v>
      </c>
      <c r="I21" s="3">
        <f t="shared" si="3"/>
        <v>1.0861814299021233E-7</v>
      </c>
      <c r="J21" s="16">
        <f t="shared" si="4"/>
        <v>113.10686913746301</v>
      </c>
      <c r="K21" s="16">
        <f t="shared" si="5"/>
        <v>877.7093045067129</v>
      </c>
      <c r="L21" s="16">
        <f t="shared" si="6"/>
        <v>91.911462112491776</v>
      </c>
      <c r="M21" s="15">
        <f t="shared" si="7"/>
        <v>802.38706424205327</v>
      </c>
      <c r="N21" s="16">
        <f t="shared" si="8"/>
        <v>72.591979002253822</v>
      </c>
      <c r="O21" s="15">
        <f t="shared" si="9"/>
        <v>27.221992125845208</v>
      </c>
      <c r="P21" s="16">
        <f t="shared" si="10"/>
        <v>68.172521005598057</v>
      </c>
      <c r="Q21" s="15">
        <f t="shared" si="11"/>
        <v>3205.731642525147</v>
      </c>
      <c r="R21" s="15">
        <f t="shared" si="12"/>
        <v>4913.0500033997578</v>
      </c>
      <c r="S21" s="15">
        <v>2350.9212097644258</v>
      </c>
      <c r="T21" s="17">
        <f t="shared" si="13"/>
        <v>6.9394838483315821E-6</v>
      </c>
      <c r="U21" s="3">
        <f>J54</f>
        <v>1.758669019681733E-7</v>
      </c>
      <c r="V21" s="18">
        <f t="shared" si="18"/>
        <v>25342.936998182642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 x14ac:dyDescent="0.25">
      <c r="A22" s="15">
        <v>0.96</v>
      </c>
      <c r="B22" s="15">
        <f t="shared" si="14"/>
        <v>4862.3999999999996</v>
      </c>
      <c r="C22" s="15">
        <f t="shared" si="0"/>
        <v>7.68</v>
      </c>
      <c r="D22" s="15">
        <f t="shared" si="1"/>
        <v>8.64</v>
      </c>
      <c r="E22" s="15">
        <f t="shared" si="2"/>
        <v>0.50000000000000044</v>
      </c>
      <c r="F22" s="15">
        <f t="shared" si="15"/>
        <v>47.023809523809526</v>
      </c>
      <c r="G22" s="3">
        <f t="shared" si="16"/>
        <v>1.3579513535019322E-3</v>
      </c>
      <c r="H22" s="3">
        <f t="shared" si="17"/>
        <v>0.12771209157934826</v>
      </c>
      <c r="I22" s="3">
        <f t="shared" si="3"/>
        <v>1.0863610828015447E-7</v>
      </c>
      <c r="J22" s="16">
        <f t="shared" si="4"/>
        <v>112.10098715303604</v>
      </c>
      <c r="K22" s="16">
        <f t="shared" si="5"/>
        <v>860.93558133531678</v>
      </c>
      <c r="L22" s="16">
        <f t="shared" si="6"/>
        <v>91.018921707553673</v>
      </c>
      <c r="M22" s="15">
        <f t="shared" si="7"/>
        <v>786.40348355326375</v>
      </c>
      <c r="N22" s="16">
        <f t="shared" si="8"/>
        <v>71.963532946330645</v>
      </c>
      <c r="O22" s="15">
        <f t="shared" si="9"/>
        <v>35.981766473165351</v>
      </c>
      <c r="P22" s="16">
        <f t="shared" si="10"/>
        <v>67.605734626348735</v>
      </c>
      <c r="Q22" s="15">
        <f t="shared" si="11"/>
        <v>3179.0791877866372</v>
      </c>
      <c r="R22" s="15">
        <f t="shared" si="12"/>
        <v>4862.4000191483829</v>
      </c>
      <c r="S22" s="15">
        <v>2335.020238360567</v>
      </c>
      <c r="T22" s="17">
        <f t="shared" si="13"/>
        <v>6.9357430044461289E-6</v>
      </c>
      <c r="U22" s="3">
        <f>L54</f>
        <v>1.7218689702032922E-7</v>
      </c>
      <c r="V22" s="18">
        <f t="shared" si="18"/>
        <v>24826.020357148402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 x14ac:dyDescent="0.25">
      <c r="A23" s="15">
        <v>0.95</v>
      </c>
      <c r="B23" s="15">
        <f t="shared" si="14"/>
        <v>4811.75</v>
      </c>
      <c r="C23" s="15">
        <f t="shared" si="0"/>
        <v>7.6</v>
      </c>
      <c r="D23" s="15">
        <f t="shared" si="1"/>
        <v>8.5499999999999989</v>
      </c>
      <c r="E23" s="15">
        <f t="shared" si="2"/>
        <v>0.62500000000000056</v>
      </c>
      <c r="F23" s="15">
        <f t="shared" si="15"/>
        <v>47.023809523809526</v>
      </c>
      <c r="G23" s="3">
        <f t="shared" si="16"/>
        <v>1.6977199924054346E-3</v>
      </c>
      <c r="H23" s="3">
        <f t="shared" si="17"/>
        <v>0.12773321847621832</v>
      </c>
      <c r="I23" s="3">
        <f t="shared" si="3"/>
        <v>1.0865407951394771E-7</v>
      </c>
      <c r="J23" s="16">
        <f t="shared" si="4"/>
        <v>111.09213169872363</v>
      </c>
      <c r="K23" s="16">
        <f t="shared" si="5"/>
        <v>844.30020091029962</v>
      </c>
      <c r="L23" s="16">
        <f t="shared" si="6"/>
        <v>90.125193973195465</v>
      </c>
      <c r="M23" s="15">
        <f t="shared" si="7"/>
        <v>770.57040847082112</v>
      </c>
      <c r="N23" s="16">
        <f t="shared" si="8"/>
        <v>71.333274919236757</v>
      </c>
      <c r="O23" s="15">
        <f t="shared" si="9"/>
        <v>44.583296824523011</v>
      </c>
      <c r="P23" s="16">
        <f t="shared" si="10"/>
        <v>67.036171499586459</v>
      </c>
      <c r="Q23" s="15">
        <f t="shared" si="11"/>
        <v>3152.2961598019824</v>
      </c>
      <c r="R23" s="15">
        <f t="shared" si="12"/>
        <v>4811.7500660076257</v>
      </c>
      <c r="S23" s="15">
        <v>2319.0502635734224</v>
      </c>
      <c r="T23" s="17">
        <f t="shared" si="13"/>
        <v>6.9320009228952042E-6</v>
      </c>
      <c r="U23" s="3">
        <f>N54</f>
        <v>1.6274640639762856E-7</v>
      </c>
      <c r="V23" s="18">
        <f t="shared" si="18"/>
        <v>23477.551172866297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 x14ac:dyDescent="0.25">
      <c r="A24" s="15">
        <v>0.94</v>
      </c>
      <c r="B24" s="15">
        <f t="shared" si="14"/>
        <v>4761.0999999999995</v>
      </c>
      <c r="C24" s="15">
        <f t="shared" si="0"/>
        <v>7.52</v>
      </c>
      <c r="D24" s="15">
        <f t="shared" si="1"/>
        <v>8.4599999999999991</v>
      </c>
      <c r="E24" s="15">
        <f t="shared" si="2"/>
        <v>0.75000000000000067</v>
      </c>
      <c r="F24" s="15">
        <f t="shared" si="15"/>
        <v>47.023809523809526</v>
      </c>
      <c r="G24" s="3">
        <f t="shared" si="16"/>
        <v>2.0376010630226708E-3</v>
      </c>
      <c r="H24" s="3">
        <f t="shared" si="17"/>
        <v>0.12775435236411972</v>
      </c>
      <c r="I24" s="3">
        <f t="shared" si="3"/>
        <v>1.0867205669454235E-7</v>
      </c>
      <c r="J24" s="16">
        <f t="shared" si="4"/>
        <v>110.08025618037748</v>
      </c>
      <c r="K24" s="16">
        <f t="shared" si="5"/>
        <v>827.80352647643861</v>
      </c>
      <c r="L24" s="16">
        <f t="shared" si="6"/>
        <v>89.230245092998189</v>
      </c>
      <c r="M24" s="15">
        <f t="shared" si="7"/>
        <v>754.88787348676465</v>
      </c>
      <c r="N24" s="16">
        <f t="shared" si="8"/>
        <v>70.701189323978426</v>
      </c>
      <c r="O24" s="15">
        <f t="shared" si="9"/>
        <v>53.025891992983865</v>
      </c>
      <c r="P24" s="16">
        <f t="shared" si="10"/>
        <v>66.463834853252337</v>
      </c>
      <c r="Q24" s="15">
        <f t="shared" si="11"/>
        <v>3125.3827103612707</v>
      </c>
      <c r="R24" s="15">
        <f t="shared" si="12"/>
        <v>4761.1000023174583</v>
      </c>
      <c r="S24" s="4">
        <v>2303.0091887981516</v>
      </c>
      <c r="T24" s="17">
        <f t="shared" si="13"/>
        <v>6.9282576030644819E-6</v>
      </c>
      <c r="U24" s="3">
        <f>P54</f>
        <v>1.5025367245588231E-7</v>
      </c>
      <c r="V24" s="18">
        <f t="shared" si="18"/>
        <v>21687.079358801937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 x14ac:dyDescent="0.25">
      <c r="A25" s="15">
        <v>0.93</v>
      </c>
      <c r="B25" s="15">
        <f t="shared" si="14"/>
        <v>4710.45</v>
      </c>
      <c r="C25" s="15">
        <f t="shared" si="0"/>
        <v>7.44</v>
      </c>
      <c r="D25" s="15">
        <f t="shared" si="1"/>
        <v>8.370000000000001</v>
      </c>
      <c r="E25" s="15">
        <f t="shared" si="2"/>
        <v>0.87499999999999933</v>
      </c>
      <c r="F25" s="15">
        <f t="shared" si="15"/>
        <v>47.023809523809526</v>
      </c>
      <c r="G25" s="3">
        <f t="shared" si="16"/>
        <v>2.3775946211694802E-3</v>
      </c>
      <c r="H25" s="3">
        <f t="shared" si="17"/>
        <v>0.12777549324652321</v>
      </c>
      <c r="I25" s="3">
        <f t="shared" si="3"/>
        <v>1.086900398248906E-7</v>
      </c>
      <c r="J25" s="16">
        <f t="shared" si="4"/>
        <v>109.06532126818084</v>
      </c>
      <c r="K25" s="16">
        <f t="shared" si="5"/>
        <v>811.44599023526553</v>
      </c>
      <c r="L25" s="16">
        <f t="shared" si="6"/>
        <v>88.334048894615336</v>
      </c>
      <c r="M25" s="15">
        <f t="shared" si="7"/>
        <v>739.35598924793044</v>
      </c>
      <c r="N25" s="16">
        <f t="shared" si="8"/>
        <v>70.067264877856061</v>
      </c>
      <c r="O25" s="15">
        <f t="shared" si="9"/>
        <v>61.308856768124009</v>
      </c>
      <c r="P25" s="16">
        <f t="shared" si="10"/>
        <v>65.888731632535183</v>
      </c>
      <c r="Q25" s="15">
        <f t="shared" si="11"/>
        <v>3098.3391660537377</v>
      </c>
      <c r="R25" s="15">
        <f t="shared" si="12"/>
        <v>4710.4500023050578</v>
      </c>
      <c r="S25" s="15">
        <v>2286.8950219474418</v>
      </c>
      <c r="T25" s="17">
        <f t="shared" si="13"/>
        <v>6.9245130443392272E-6</v>
      </c>
      <c r="U25" s="3">
        <f>R54</f>
        <v>1.363465600891389E-7</v>
      </c>
      <c r="V25" s="18">
        <f t="shared" si="18"/>
        <v>19690.418548724072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x14ac:dyDescent="0.25">
      <c r="A26" s="15">
        <v>0.92</v>
      </c>
      <c r="B26" s="15">
        <f t="shared" si="14"/>
        <v>4659.8</v>
      </c>
      <c r="C26" s="15">
        <f t="shared" si="0"/>
        <v>7.36</v>
      </c>
      <c r="D26" s="15">
        <f t="shared" si="1"/>
        <v>8.2800000000000011</v>
      </c>
      <c r="E26" s="15">
        <f t="shared" si="2"/>
        <v>0.99999999999999956</v>
      </c>
      <c r="F26" s="15">
        <f t="shared" si="15"/>
        <v>47.023809523809526</v>
      </c>
      <c r="G26" s="3">
        <f t="shared" si="16"/>
        <v>2.7177007226986661E-3</v>
      </c>
      <c r="H26" s="3">
        <f t="shared" si="17"/>
        <v>0.12779664112690164</v>
      </c>
      <c r="I26" s="3">
        <f t="shared" si="3"/>
        <v>1.0870802890794669E-7</v>
      </c>
      <c r="J26" s="16">
        <f t="shared" si="4"/>
        <v>108.04728297036715</v>
      </c>
      <c r="K26" s="16">
        <f t="shared" si="5"/>
        <v>795.22800266190222</v>
      </c>
      <c r="L26" s="16">
        <f t="shared" si="6"/>
        <v>87.436576315773536</v>
      </c>
      <c r="M26" s="15">
        <f t="shared" si="7"/>
        <v>723.97485189460497</v>
      </c>
      <c r="N26" s="16">
        <f t="shared" si="8"/>
        <v>69.431487126347676</v>
      </c>
      <c r="O26" s="15">
        <f t="shared" si="9"/>
        <v>69.431487126347648</v>
      </c>
      <c r="P26" s="16">
        <f t="shared" si="10"/>
        <v>65.310865751408059</v>
      </c>
      <c r="Q26" s="15">
        <f t="shared" si="11"/>
        <v>3071.1657109293078</v>
      </c>
      <c r="R26" s="15">
        <f t="shared" si="12"/>
        <v>4659.8000526121632</v>
      </c>
      <c r="S26" s="15">
        <v>2270.7056892814339</v>
      </c>
      <c r="T26" s="17">
        <f t="shared" si="13"/>
        <v>6.9207672461042976E-6</v>
      </c>
      <c r="U26" s="3">
        <f>T54</f>
        <v>1.2205685951240118E-7</v>
      </c>
      <c r="V26" s="18">
        <f t="shared" si="18"/>
        <v>17636.319091804024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 x14ac:dyDescent="0.25">
      <c r="A27" s="15">
        <v>0.91</v>
      </c>
      <c r="B27" s="15">
        <f t="shared" si="14"/>
        <v>4609.1500000000005</v>
      </c>
      <c r="C27" s="15">
        <f t="shared" si="0"/>
        <v>7.28</v>
      </c>
      <c r="D27" s="15">
        <f t="shared" si="1"/>
        <v>8.19</v>
      </c>
      <c r="E27" s="15">
        <f t="shared" si="2"/>
        <v>1.1249999999999996</v>
      </c>
      <c r="F27" s="15">
        <f t="shared" si="15"/>
        <v>47.023809523809526</v>
      </c>
      <c r="G27" s="3">
        <f t="shared" si="16"/>
        <v>3.0579194235000016E-3</v>
      </c>
      <c r="H27" s="3">
        <f t="shared" si="17"/>
        <v>0.12781779600873031</v>
      </c>
      <c r="I27" s="3">
        <f t="shared" si="3"/>
        <v>1.0872602394666677E-7</v>
      </c>
      <c r="J27" s="16">
        <f t="shared" si="4"/>
        <v>107.02609377039688</v>
      </c>
      <c r="K27" s="16">
        <f t="shared" si="5"/>
        <v>779.14996264848935</v>
      </c>
      <c r="L27" s="16">
        <f t="shared" si="6"/>
        <v>86.537796460713537</v>
      </c>
      <c r="M27" s="15">
        <f t="shared" si="7"/>
        <v>708.74455301324383</v>
      </c>
      <c r="N27" s="16">
        <f t="shared" si="8"/>
        <v>68.793839117069396</v>
      </c>
      <c r="O27" s="15">
        <f t="shared" si="9"/>
        <v>77.393069006703044</v>
      </c>
      <c r="P27" s="16">
        <f t="shared" si="10"/>
        <v>64.730238706086269</v>
      </c>
      <c r="Q27" s="15">
        <f t="shared" si="11"/>
        <v>3043.8624153457235</v>
      </c>
      <c r="R27" s="15">
        <f t="shared" si="12"/>
        <v>4609.1500000141596</v>
      </c>
      <c r="S27" s="15">
        <v>2254.4390558250971</v>
      </c>
      <c r="T27" s="17">
        <f t="shared" si="13"/>
        <v>6.9170202077441465E-6</v>
      </c>
      <c r="U27" s="3">
        <f>V54</f>
        <v>1.0804093953202854E-7</v>
      </c>
      <c r="V27" s="18">
        <f t="shared" si="18"/>
        <v>15619.578414859658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1:54" x14ac:dyDescent="0.25">
      <c r="A28" s="15">
        <v>0.9</v>
      </c>
      <c r="B28" s="15">
        <f t="shared" si="14"/>
        <v>4558.5</v>
      </c>
      <c r="C28" s="15">
        <f t="shared" si="0"/>
        <v>7.2</v>
      </c>
      <c r="D28" s="15">
        <f t="shared" si="1"/>
        <v>8.1</v>
      </c>
      <c r="E28" s="15">
        <f t="shared" si="2"/>
        <v>1.2499999999999998</v>
      </c>
      <c r="F28" s="15">
        <f t="shared" si="15"/>
        <v>47.023809523809526</v>
      </c>
      <c r="G28" s="3">
        <f t="shared" si="16"/>
        <v>3.3982507795002788E-3</v>
      </c>
      <c r="H28" s="3">
        <f t="shared" si="17"/>
        <v>0.12783895789548672</v>
      </c>
      <c r="I28" s="3">
        <f t="shared" si="3"/>
        <v>1.0874402494400893E-7</v>
      </c>
      <c r="J28" s="16">
        <f t="shared" si="4"/>
        <v>106.00171334197418</v>
      </c>
      <c r="K28" s="16">
        <f t="shared" si="5"/>
        <v>763.21233606221415</v>
      </c>
      <c r="L28" s="16">
        <f t="shared" si="6"/>
        <v>85.637686055184219</v>
      </c>
      <c r="M28" s="15">
        <f t="shared" si="7"/>
        <v>693.66525704699211</v>
      </c>
      <c r="N28" s="16">
        <f t="shared" si="8"/>
        <v>68.154308050364321</v>
      </c>
      <c r="O28" s="15">
        <f t="shared" si="9"/>
        <v>85.192885062955384</v>
      </c>
      <c r="P28" s="16">
        <f t="shared" si="10"/>
        <v>64.146855654545305</v>
      </c>
      <c r="Q28" s="15">
        <f t="shared" si="11"/>
        <v>3016.4295218506422</v>
      </c>
      <c r="R28" s="15">
        <f t="shared" si="12"/>
        <v>4558.5000000228038</v>
      </c>
      <c r="S28" s="15">
        <v>2238.093099015915</v>
      </c>
      <c r="T28" s="17">
        <f t="shared" si="13"/>
        <v>6.913271928642816E-6</v>
      </c>
      <c r="U28" s="3">
        <f>X54</f>
        <v>9.4709807627555375E-8</v>
      </c>
      <c r="V28" s="18">
        <f t="shared" si="18"/>
        <v>13699.708127371232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1:54" x14ac:dyDescent="0.25">
      <c r="A29" s="15">
        <v>0.85</v>
      </c>
      <c r="B29" s="15">
        <f t="shared" si="14"/>
        <v>4305.25</v>
      </c>
      <c r="C29" s="15">
        <f t="shared" si="0"/>
        <v>6.8</v>
      </c>
      <c r="D29" s="15">
        <f t="shared" si="1"/>
        <v>7.6499999999999995</v>
      </c>
      <c r="E29" s="15">
        <f t="shared" si="2"/>
        <v>1.8750000000000002</v>
      </c>
      <c r="F29" s="15">
        <f t="shared" si="15"/>
        <v>47.023809523809526</v>
      </c>
      <c r="G29" s="3">
        <f t="shared" si="16"/>
        <v>5.1015993475182321E-3</v>
      </c>
      <c r="H29" s="3">
        <f t="shared" si="17"/>
        <v>0.12794487252506043</v>
      </c>
      <c r="I29" s="3">
        <f t="shared" si="3"/>
        <v>1.0883411941372227E-7</v>
      </c>
      <c r="J29" s="16">
        <f t="shared" si="4"/>
        <v>100.83037569632542</v>
      </c>
      <c r="K29" s="16">
        <f t="shared" si="5"/>
        <v>685.64655473501284</v>
      </c>
      <c r="L29" s="16">
        <f t="shared" si="6"/>
        <v>81.116316917239701</v>
      </c>
      <c r="M29" s="15">
        <f t="shared" si="7"/>
        <v>620.53982441688368</v>
      </c>
      <c r="N29" s="16">
        <f t="shared" si="8"/>
        <v>64.927832420709279</v>
      </c>
      <c r="O29" s="15">
        <f t="shared" si="9"/>
        <v>121.73968578882992</v>
      </c>
      <c r="P29" s="16">
        <f t="shared" si="10"/>
        <v>61.188660914929592</v>
      </c>
      <c r="Q29" s="15">
        <f t="shared" si="11"/>
        <v>2877.3239358806177</v>
      </c>
      <c r="R29" s="15">
        <f t="shared" si="12"/>
        <v>4305.2500008213447</v>
      </c>
      <c r="S29" s="15">
        <v>2155.1004692914748</v>
      </c>
      <c r="T29" s="17">
        <f t="shared" si="13"/>
        <v>6.8945119004314322E-6</v>
      </c>
      <c r="U29" s="3">
        <f>Z54</f>
        <v>4.3585264245715266E-8</v>
      </c>
      <c r="V29" s="18">
        <f t="shared" si="18"/>
        <v>6321.7331226867373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1:54" x14ac:dyDescent="0.25">
      <c r="A30" s="15">
        <v>0.8</v>
      </c>
      <c r="B30" s="15">
        <f t="shared" si="14"/>
        <v>4052</v>
      </c>
      <c r="C30" s="15">
        <f t="shared" si="0"/>
        <v>6.4</v>
      </c>
      <c r="D30" s="15">
        <f t="shared" si="1"/>
        <v>7.2</v>
      </c>
      <c r="E30" s="15">
        <f t="shared" si="2"/>
        <v>2.4999999999999996</v>
      </c>
      <c r="F30" s="15">
        <f t="shared" si="15"/>
        <v>47.023809523809526</v>
      </c>
      <c r="G30" s="3">
        <f t="shared" si="16"/>
        <v>6.8077727058645718E-3</v>
      </c>
      <c r="H30" s="3">
        <f t="shared" si="17"/>
        <v>0.12805096280078601</v>
      </c>
      <c r="I30" s="3">
        <f t="shared" si="3"/>
        <v>1.0892436329383316E-7</v>
      </c>
      <c r="J30" s="16">
        <f t="shared" si="4"/>
        <v>95.572591790662813</v>
      </c>
      <c r="K30" s="16">
        <f t="shared" si="5"/>
        <v>611.66458746024205</v>
      </c>
      <c r="L30" s="16">
        <f t="shared" si="6"/>
        <v>76.558424645022839</v>
      </c>
      <c r="M30" s="15">
        <f t="shared" si="7"/>
        <v>551.22065744416443</v>
      </c>
      <c r="N30" s="16">
        <f t="shared" si="8"/>
        <v>61.651698089312113</v>
      </c>
      <c r="O30" s="15">
        <f t="shared" si="9"/>
        <v>154.12924522328026</v>
      </c>
      <c r="P30" s="16">
        <f t="shared" si="10"/>
        <v>58.161717178555115</v>
      </c>
      <c r="Q30" s="15">
        <f t="shared" si="11"/>
        <v>2734.9855101820563</v>
      </c>
      <c r="R30" s="15">
        <f t="shared" si="12"/>
        <v>4052.000000309743</v>
      </c>
      <c r="S30" s="15">
        <v>2069.8164705808472</v>
      </c>
      <c r="T30" s="17">
        <f t="shared" si="13"/>
        <v>6.8757207610621548E-6</v>
      </c>
      <c r="U30" s="3">
        <f>AB54</f>
        <v>1.6975052397546716E-8</v>
      </c>
      <c r="V30" s="18">
        <f t="shared" si="18"/>
        <v>2468.839702402985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1:54" x14ac:dyDescent="0.25">
      <c r="A31" s="15">
        <v>0.75</v>
      </c>
      <c r="B31" s="15">
        <f t="shared" si="14"/>
        <v>3798.75</v>
      </c>
      <c r="C31" s="15">
        <f t="shared" si="0"/>
        <v>6</v>
      </c>
      <c r="D31" s="15">
        <f t="shared" si="1"/>
        <v>6.75</v>
      </c>
      <c r="E31" s="15">
        <f t="shared" si="2"/>
        <v>3.125</v>
      </c>
      <c r="F31" s="15">
        <f t="shared" si="15"/>
        <v>47.023809523809526</v>
      </c>
      <c r="G31" s="3">
        <f t="shared" si="16"/>
        <v>8.5167778872123189E-3</v>
      </c>
      <c r="H31" s="3">
        <f t="shared" si="17"/>
        <v>0.12815722915995681</v>
      </c>
      <c r="I31" s="3">
        <f t="shared" si="3"/>
        <v>1.0901475695631767E-7</v>
      </c>
      <c r="J31" s="16">
        <f t="shared" si="4"/>
        <v>90.222933776689558</v>
      </c>
      <c r="K31" s="16">
        <f t="shared" si="5"/>
        <v>541.33760266013735</v>
      </c>
      <c r="L31" s="16">
        <f t="shared" si="6"/>
        <v>71.962304504952868</v>
      </c>
      <c r="M31" s="15">
        <f t="shared" si="7"/>
        <v>485.74555540843187</v>
      </c>
      <c r="N31" s="16">
        <f t="shared" si="8"/>
        <v>58.323369979202873</v>
      </c>
      <c r="O31" s="15">
        <f t="shared" si="9"/>
        <v>182.26053118500897</v>
      </c>
      <c r="P31" s="16">
        <f t="shared" si="10"/>
        <v>55.065855921724456</v>
      </c>
      <c r="Q31" s="15">
        <f t="shared" si="11"/>
        <v>2589.4063201287095</v>
      </c>
      <c r="R31" s="15">
        <f t="shared" si="12"/>
        <v>3798.7500093822878</v>
      </c>
      <c r="S31" s="15">
        <v>1982.0025527282444</v>
      </c>
      <c r="T31" s="17">
        <f t="shared" si="13"/>
        <v>6.8568984330798143E-6</v>
      </c>
      <c r="U31" s="3">
        <f>AD54</f>
        <v>5.6265807290368172E-9</v>
      </c>
      <c r="V31" s="18">
        <f t="shared" si="18"/>
        <v>820.57227242749263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1:54" x14ac:dyDescent="0.25">
      <c r="A32" s="15">
        <v>0.7</v>
      </c>
      <c r="B32" s="15">
        <f t="shared" si="14"/>
        <v>3545.5</v>
      </c>
      <c r="C32" s="15">
        <f t="shared" si="0"/>
        <v>5.6</v>
      </c>
      <c r="D32" s="15">
        <f t="shared" si="1"/>
        <v>6.3</v>
      </c>
      <c r="E32" s="15">
        <f t="shared" si="2"/>
        <v>3.7500000000000004</v>
      </c>
      <c r="F32" s="15">
        <f t="shared" si="15"/>
        <v>47.023809523809526</v>
      </c>
      <c r="G32" s="3">
        <f t="shared" si="16"/>
        <v>1.0228621947598849E-2</v>
      </c>
      <c r="H32" s="3">
        <f t="shared" si="17"/>
        <v>0.12826367204131889</v>
      </c>
      <c r="I32" s="3">
        <f t="shared" si="3"/>
        <v>1.091053007743877E-7</v>
      </c>
      <c r="J32" s="16">
        <f t="shared" si="4"/>
        <v>84.776309647045238</v>
      </c>
      <c r="K32" s="16">
        <f t="shared" si="5"/>
        <v>474.74733402345328</v>
      </c>
      <c r="L32" s="16">
        <f t="shared" si="6"/>
        <v>67.327401759807515</v>
      </c>
      <c r="M32" s="15">
        <f t="shared" si="7"/>
        <v>424.16263108678731</v>
      </c>
      <c r="N32" s="16">
        <f t="shared" si="8"/>
        <v>54.939847556734115</v>
      </c>
      <c r="O32" s="15">
        <f t="shared" si="9"/>
        <v>206.02442833775297</v>
      </c>
      <c r="P32" s="16">
        <f t="shared" si="10"/>
        <v>51.900637124960248</v>
      </c>
      <c r="Q32" s="15">
        <f t="shared" si="11"/>
        <v>2440.5656743284881</v>
      </c>
      <c r="R32" s="15">
        <f t="shared" si="12"/>
        <v>3545.5000677764815</v>
      </c>
      <c r="S32" s="15">
        <v>1891.4573695421511</v>
      </c>
      <c r="T32" s="17">
        <f t="shared" si="13"/>
        <v>6.8380448387719221E-6</v>
      </c>
      <c r="U32" s="3">
        <f>AF54</f>
        <v>1.5651640615047262E-9</v>
      </c>
      <c r="V32" s="18">
        <f t="shared" si="18"/>
        <v>228.89058179762122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4" x14ac:dyDescent="0.25">
      <c r="A33" s="15">
        <v>0.65</v>
      </c>
      <c r="B33" s="15">
        <f t="shared" si="14"/>
        <v>3292.25</v>
      </c>
      <c r="C33" s="15">
        <f t="shared" si="0"/>
        <v>5.2</v>
      </c>
      <c r="D33" s="15">
        <f t="shared" si="1"/>
        <v>5.8500000000000005</v>
      </c>
      <c r="E33" s="15">
        <f t="shared" si="2"/>
        <v>4.375</v>
      </c>
      <c r="F33" s="15">
        <f t="shared" si="15"/>
        <v>47.023809523809526</v>
      </c>
      <c r="G33" s="3">
        <f t="shared" si="16"/>
        <v>1.1943311966523011E-2</v>
      </c>
      <c r="H33" s="3">
        <f t="shared" si="17"/>
        <v>0.12837029188507726</v>
      </c>
      <c r="I33" s="3">
        <f t="shared" si="3"/>
        <v>1.0919599512249608E-7</v>
      </c>
      <c r="J33" s="16">
        <f t="shared" si="4"/>
        <v>79.228314396803427</v>
      </c>
      <c r="K33" s="16">
        <f t="shared" si="5"/>
        <v>411.98723486337781</v>
      </c>
      <c r="L33" s="16">
        <f t="shared" si="6"/>
        <v>62.654502448472904</v>
      </c>
      <c r="M33" s="15">
        <f t="shared" si="7"/>
        <v>366.5288393235665</v>
      </c>
      <c r="N33" s="16">
        <f t="shared" si="8"/>
        <v>51.497603597672878</v>
      </c>
      <c r="O33" s="15">
        <f t="shared" si="9"/>
        <v>225.30201573981884</v>
      </c>
      <c r="P33" s="16">
        <f t="shared" si="10"/>
        <v>48.665392898443642</v>
      </c>
      <c r="Q33" s="15">
        <f t="shared" si="11"/>
        <v>2288.4321660577666</v>
      </c>
      <c r="R33" s="15">
        <f t="shared" si="12"/>
        <v>3292.2502559845298</v>
      </c>
      <c r="S33" s="15">
        <v>1798.0416467301586</v>
      </c>
      <c r="T33" s="17">
        <f t="shared" si="13"/>
        <v>6.8191599001675919E-6</v>
      </c>
      <c r="U33" s="3">
        <f>AH54</f>
        <v>3.5618012764784727E-10</v>
      </c>
      <c r="V33" s="18">
        <f t="shared" si="18"/>
        <v>52.23225923168242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4" x14ac:dyDescent="0.25">
      <c r="A34" s="15">
        <v>0.6</v>
      </c>
      <c r="B34" s="15">
        <f t="shared" si="14"/>
        <v>3039</v>
      </c>
      <c r="C34" s="15">
        <f t="shared" si="0"/>
        <v>4.8</v>
      </c>
      <c r="D34" s="15">
        <f t="shared" si="1"/>
        <v>5.3999999999999995</v>
      </c>
      <c r="E34" s="15">
        <f t="shared" si="2"/>
        <v>5</v>
      </c>
      <c r="F34" s="15">
        <f t="shared" si="15"/>
        <v>47.023809523809526</v>
      </c>
      <c r="G34" s="3">
        <f t="shared" si="16"/>
        <v>1.366085504704272E-2</v>
      </c>
      <c r="H34" s="3">
        <f t="shared" si="17"/>
        <v>0.12847708913290176</v>
      </c>
      <c r="I34" s="3">
        <f t="shared" si="3"/>
        <v>1.0928684037634175E-7</v>
      </c>
      <c r="J34" s="16">
        <f t="shared" si="4"/>
        <v>73.575698761829841</v>
      </c>
      <c r="K34" s="16">
        <f t="shared" si="5"/>
        <v>353.16335405678325</v>
      </c>
      <c r="L34" s="16">
        <f t="shared" si="6"/>
        <v>57.945868151347</v>
      </c>
      <c r="M34" s="15">
        <f t="shared" si="7"/>
        <v>312.90768801727376</v>
      </c>
      <c r="N34" s="16">
        <f t="shared" si="8"/>
        <v>47.992568845605007</v>
      </c>
      <c r="O34" s="15">
        <f t="shared" si="9"/>
        <v>239.96284422802503</v>
      </c>
      <c r="P34" s="16">
        <f t="shared" si="10"/>
        <v>45.359292524189691</v>
      </c>
      <c r="Q34" s="15">
        <f t="shared" si="11"/>
        <v>2132.9667317922535</v>
      </c>
      <c r="R34" s="15">
        <f t="shared" si="12"/>
        <v>3039.0006180943356</v>
      </c>
      <c r="S34" s="15">
        <v>1701.7056767051774</v>
      </c>
      <c r="T34" s="17">
        <f t="shared" si="13"/>
        <v>6.800243539036465E-6</v>
      </c>
      <c r="U34" s="3">
        <f>AJ54</f>
        <v>6.3993898997805631E-11</v>
      </c>
      <c r="V34" s="18">
        <f t="shared" si="18"/>
        <v>9.4105304656299129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1:54" ht="15.75" thickBo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4" ht="16.5" thickTop="1" thickBot="1" x14ac:dyDescent="0.3">
      <c r="A36" s="1"/>
      <c r="B36" s="2"/>
      <c r="C36" s="50">
        <v>1</v>
      </c>
      <c r="D36" s="50"/>
      <c r="E36" s="50">
        <v>0.99</v>
      </c>
      <c r="F36" s="50"/>
      <c r="G36" s="50">
        <v>0.98</v>
      </c>
      <c r="H36" s="50"/>
      <c r="I36" s="50">
        <v>0.97</v>
      </c>
      <c r="J36" s="50"/>
      <c r="K36" s="50">
        <v>0.96</v>
      </c>
      <c r="L36" s="50"/>
      <c r="M36" s="50">
        <v>0.95</v>
      </c>
      <c r="N36" s="50"/>
      <c r="O36" s="50">
        <v>0.94</v>
      </c>
      <c r="P36" s="50"/>
      <c r="Q36" s="50">
        <v>0.93</v>
      </c>
      <c r="R36" s="50"/>
      <c r="S36" s="50">
        <v>0.92</v>
      </c>
      <c r="T36" s="50"/>
      <c r="U36" s="50">
        <v>0.91</v>
      </c>
      <c r="V36" s="50"/>
      <c r="W36" s="50">
        <v>0.9</v>
      </c>
      <c r="X36" s="50"/>
      <c r="Y36" s="50">
        <v>0.85</v>
      </c>
      <c r="Z36" s="50"/>
      <c r="AA36" s="14">
        <v>0.8</v>
      </c>
      <c r="AB36" s="14"/>
      <c r="AC36" s="14">
        <v>0.75</v>
      </c>
      <c r="AD36" s="14"/>
      <c r="AE36" s="14">
        <v>0.7</v>
      </c>
      <c r="AF36" s="14"/>
      <c r="AG36" s="14">
        <v>0.65</v>
      </c>
      <c r="AH36" s="14"/>
      <c r="AI36" s="14">
        <v>0.6</v>
      </c>
      <c r="AJ36" s="14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1:54" ht="16.5" thickTop="1" thickBot="1" x14ac:dyDescent="0.3">
      <c r="A37" s="2"/>
      <c r="B37" s="1" t="s">
        <v>14</v>
      </c>
      <c r="C37" s="2" t="s">
        <v>13</v>
      </c>
      <c r="D37" s="1" t="s">
        <v>15</v>
      </c>
      <c r="E37" s="2" t="s">
        <v>13</v>
      </c>
      <c r="F37" s="1" t="s">
        <v>15</v>
      </c>
      <c r="G37" s="2" t="s">
        <v>13</v>
      </c>
      <c r="H37" s="1" t="s">
        <v>15</v>
      </c>
      <c r="I37" s="2" t="s">
        <v>13</v>
      </c>
      <c r="J37" s="1" t="s">
        <v>15</v>
      </c>
      <c r="K37" s="2" t="s">
        <v>13</v>
      </c>
      <c r="L37" s="1" t="s">
        <v>15</v>
      </c>
      <c r="M37" s="2" t="s">
        <v>13</v>
      </c>
      <c r="N37" s="1" t="s">
        <v>15</v>
      </c>
      <c r="O37" s="2" t="s">
        <v>13</v>
      </c>
      <c r="P37" s="1" t="s">
        <v>15</v>
      </c>
      <c r="Q37" s="2" t="s">
        <v>13</v>
      </c>
      <c r="R37" s="1" t="s">
        <v>15</v>
      </c>
      <c r="S37" s="2" t="s">
        <v>13</v>
      </c>
      <c r="T37" s="1" t="s">
        <v>15</v>
      </c>
      <c r="U37" s="2" t="s">
        <v>13</v>
      </c>
      <c r="V37" s="1" t="s">
        <v>15</v>
      </c>
      <c r="W37" s="2" t="s">
        <v>13</v>
      </c>
      <c r="X37" s="1" t="s">
        <v>15</v>
      </c>
      <c r="Y37" s="2" t="s">
        <v>13</v>
      </c>
      <c r="Z37" s="1" t="s">
        <v>15</v>
      </c>
      <c r="AA37" s="2" t="s">
        <v>13</v>
      </c>
      <c r="AB37" s="1" t="s">
        <v>15</v>
      </c>
      <c r="AC37" s="2" t="s">
        <v>13</v>
      </c>
      <c r="AD37" s="1" t="s">
        <v>15</v>
      </c>
      <c r="AE37" s="2" t="s">
        <v>13</v>
      </c>
      <c r="AF37" s="1" t="s">
        <v>15</v>
      </c>
      <c r="AG37" s="2" t="s">
        <v>13</v>
      </c>
      <c r="AH37" s="1" t="s">
        <v>15</v>
      </c>
      <c r="AI37" s="2" t="s">
        <v>13</v>
      </c>
      <c r="AJ37" s="1" t="s">
        <v>15</v>
      </c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1:54" ht="15.75" thickTop="1" x14ac:dyDescent="0.25">
      <c r="A38" s="3">
        <v>0</v>
      </c>
      <c r="B38" s="3">
        <v>10</v>
      </c>
      <c r="C38" s="4">
        <f>S18</f>
        <v>2398.23</v>
      </c>
      <c r="D38" s="3">
        <f>((4.17*10^13*$H$18*$G$18^0.5*EXP(-67837/C38))/($K$12*6)*$K$10*10^-6)</f>
        <v>0</v>
      </c>
      <c r="E38" s="4">
        <f>S19</f>
        <v>2382.5242021712311</v>
      </c>
      <c r="F38" s="3">
        <f>((4.17*10^13*$H$19*$G$19^0.5*EXP(-67837/E38))/($K$12*6)*$K$10*10^-6)</f>
        <v>1.5650851081285014E-10</v>
      </c>
      <c r="G38" s="4">
        <f>S20</f>
        <v>2366.755196833949</v>
      </c>
      <c r="H38" s="3">
        <f>((4.17*10^13*$H$20*$G$20^0.5*EXP(-67837/G38))/($K$12*6)*$K$10*10^-6)</f>
        <v>1.8313550127601444E-10</v>
      </c>
      <c r="I38" s="4">
        <f>S21</f>
        <v>2350.9212097644258</v>
      </c>
      <c r="J38" s="3">
        <f>((4.17*10^13*$H$21*$G$21^0.5*EXP(-67837/I38))/($K$12*6)*$K$10*10^-6)</f>
        <v>1.8496355853899365E-10</v>
      </c>
      <c r="K38" s="4">
        <f>S22</f>
        <v>2335.020238360567</v>
      </c>
      <c r="L38" s="3">
        <f>((4.17*10^13*$H$22*$G$22^0.5*EXP(-67837/K38))/($K$12*6)*$K$10*10^-6)</f>
        <v>1.7551919065273165E-10</v>
      </c>
      <c r="M38" s="4">
        <f>S23</f>
        <v>2319.0502635734224</v>
      </c>
      <c r="N38" s="3">
        <f>((4.17*10^13*$H$23*$G$23^0.5*EXP(-67837/M38))/($K$12*6)*$K$10*10^-6)</f>
        <v>1.6069429483635735E-10</v>
      </c>
      <c r="O38" s="4">
        <f>S24</f>
        <v>2303.0091887981516</v>
      </c>
      <c r="P38" s="3">
        <f>((4.17*10^13*$H$24*$G$24^0.5*EXP(-67837/O38))/($K$12*6)*$K$10*10^-6)</f>
        <v>1.4361904614191692E-10</v>
      </c>
      <c r="Q38" s="15">
        <f>S25</f>
        <v>2286.8950219474418</v>
      </c>
      <c r="R38" s="3">
        <f>((4.17*10^13*$H$25*$G$25^0.5*EXP(-67837/Q38))/($K$12*6)*$K$10*10^-6)</f>
        <v>1.2608207870748059E-10</v>
      </c>
      <c r="S38" s="15">
        <f>S26</f>
        <v>2270.7056892814339</v>
      </c>
      <c r="T38" s="3">
        <f>((4.17*10^13*$H$26*$G$26^0.5*EXP(-67837/S38))/($K$12*6)*$K$10*10^-6)</f>
        <v>1.0912103734871974E-10</v>
      </c>
      <c r="U38" s="15">
        <f>S27</f>
        <v>2254.4390558250971</v>
      </c>
      <c r="V38" s="3">
        <f>((4.17*10^13*$H$27*$G$27^0.5*EXP(-67837/U38))/($K$12*6)*$K$10*10^-6)</f>
        <v>9.3320433600384276E-11</v>
      </c>
      <c r="W38" s="4">
        <f>S28</f>
        <v>2238.093099015915</v>
      </c>
      <c r="X38" s="3">
        <f>((4.17*10^13*$H$28*$G$28^0.5*EXP(-67837/W38))/($K$12*6)*$K$10*10^-6)</f>
        <v>7.8980561205308764E-11</v>
      </c>
      <c r="Y38" s="4">
        <f>S29</f>
        <v>2155.1004692914748</v>
      </c>
      <c r="Z38" s="3">
        <f>((4.17*10^13*$H$29*$G$29^0.5*EXP(-67837/Y38))/($K$12*6)*$K$10*10^-6)</f>
        <v>3.0142485953724078E-11</v>
      </c>
      <c r="AA38" s="4">
        <f>S30</f>
        <v>2069.8164705808472</v>
      </c>
      <c r="AB38" s="3">
        <f>((4.17*10^13*$H$30*$G$30^0.5*EXP(-67837/AA38))/($K$12*6)*$K$10*10^-6)</f>
        <v>9.5260994756192284E-12</v>
      </c>
      <c r="AC38" s="4">
        <f>S31</f>
        <v>1982.0025527282444</v>
      </c>
      <c r="AD38" s="3">
        <f>((4.17*10^13*$H$31*$G$31^0.5*EXP(-67837/AC38))/($K$12*6)*$K$10*10^-6)</f>
        <v>2.4961762581071897E-12</v>
      </c>
      <c r="AE38" s="4">
        <f>S32</f>
        <v>1891.4573695421511</v>
      </c>
      <c r="AF38" s="3">
        <f>((4.17*10^13*$H$32*$G$32^0.5*EXP(-67837/AE38))/($K$12*6)*$K$10*10^-6)</f>
        <v>5.3191244580510135E-13</v>
      </c>
      <c r="AG38" s="4">
        <f>S33</f>
        <v>1798.0416467301586</v>
      </c>
      <c r="AH38" s="3">
        <f>((4.17*10^13*$H$33*$G$33^0.5*EXP(-67837/AG38))/($K$12*6)*$K$10*10^-6)</f>
        <v>8.92524011395007E-14</v>
      </c>
      <c r="AI38" s="4">
        <f>S34</f>
        <v>1701.7056767051774</v>
      </c>
      <c r="AJ38" s="3">
        <f>((4.17*10^13*$H$34*$G$34^0.5*EXP(-67837/AI38))/($K$12*6)*$K$10*10^-6)</f>
        <v>1.1286762859314069E-14</v>
      </c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1:54" x14ac:dyDescent="0.25">
      <c r="A39" s="3">
        <v>1</v>
      </c>
      <c r="B39" s="3">
        <v>12</v>
      </c>
      <c r="C39" s="3">
        <f t="shared" ref="C39:C53" si="19">POWER($B39^($K$8-1)/$B38^($K$8-1)*((C38^$K$8)),1/$K$8)</f>
        <v>2462.6109075250738</v>
      </c>
      <c r="D39" s="3">
        <f t="shared" ref="D39:D53" si="20">((4.17*10^13*$H$18*$G$18^0.5*EXP(-67837/C39))/($K$12*6)*$K$10*10^-6)</f>
        <v>0</v>
      </c>
      <c r="E39" s="3">
        <f t="shared" ref="E39:E53" si="21">POWER($B39^($K$8-1)/$B38^($K$8-1)*((E38^$K$8)),1/$K$8)</f>
        <v>2446.4834847822535</v>
      </c>
      <c r="F39" s="3">
        <f t="shared" ref="F39:F53" si="22">((4.17*10^13*$H$19*$G$19^0.5*EXP(-67837/E39))/($K$12*6)*$K$10*10^-6)</f>
        <v>3.2946936788207341E-10</v>
      </c>
      <c r="G39" s="3">
        <f t="shared" ref="G39:G53" si="23">POWER($B39^($K$8-1)/$B38^($K$8-1)*((G38^$K$8)),1/$K$8)</f>
        <v>2430.2911577142027</v>
      </c>
      <c r="H39" s="3">
        <f t="shared" ref="H39:H53" si="24">((4.17*10^13*$H$20*$G$20^0.5*EXP(-67837/G39))/($K$12*6)*$K$10*10^-6)</f>
        <v>3.874391710017322E-10</v>
      </c>
      <c r="I39" s="3">
        <f t="shared" ref="I39:I53" si="25">POWER($B39^($K$8-1)/$B38^($K$8-1)*((I38^$K$8)),1/$K$8)</f>
        <v>2414.0321044678435</v>
      </c>
      <c r="J39" s="3">
        <f t="shared" ref="J39:J53" si="26">((4.17*10^13*$H$21*$G$21^0.5*EXP(-67837/I39))/($K$12*6)*$K$10*10^-6)</f>
        <v>3.9328647276751455E-10</v>
      </c>
      <c r="K39" s="3">
        <f t="shared" ref="K39:K53" si="27">POWER($B39^($K$8-1)/$B38^($K$8-1)*((K38^$K$8)),1/$K$8)</f>
        <v>2397.7042686808709</v>
      </c>
      <c r="L39" s="3">
        <f t="shared" ref="L39:L53" si="28">((4.17*10^13*$H$22*$G$22^0.5*EXP(-67837/K39))/($K$12*6)*$K$10*10^-6)</f>
        <v>3.7512713775142842E-10</v>
      </c>
      <c r="M39" s="3">
        <f t="shared" ref="M39:M53" si="29">POWER($B39^($K$8-1)/$B38^($K$8-1)*((M38^$K$8)),1/$K$8)</f>
        <v>2381.3055771026161</v>
      </c>
      <c r="N39" s="3">
        <f t="shared" ref="N39:N53" si="30">((4.17*10^13*$H$23*$G$23^0.5*EXP(-67837/M39))/($K$12*6)*$K$10*10^-6)</f>
        <v>3.452437690544916E-10</v>
      </c>
      <c r="O39" s="3">
        <f t="shared" ref="O39:O53" si="31">POWER($B39^($K$8-1)/$B38^($K$8-1)*((O38^$K$8)),1/$K$8)</f>
        <v>2364.8338768445064</v>
      </c>
      <c r="P39" s="3">
        <f t="shared" ref="P39:P53" si="32">((4.17*10^13*$H$24*$G$24^0.5*EXP(-67837/O39))/($K$12*6)*$K$10*10^-6)</f>
        <v>3.1020641247771146E-10</v>
      </c>
      <c r="Q39" s="3">
        <f t="shared" ref="Q39:Q53" si="33">POWER($B39^($K$8-1)/$B38^($K$8-1)*((Q38^$K$8)),1/$K$8)</f>
        <v>2348.2871223412953</v>
      </c>
      <c r="R39" s="3">
        <f t="shared" ref="R39:R53" si="34">((4.17*10^13*$H$25*$G$25^0.5*EXP(-67837/Q39))/($K$12*6)*$K$10*10^-6)</f>
        <v>2.7380958807697019E-10</v>
      </c>
      <c r="S39" s="3">
        <f t="shared" ref="S39:S53" si="35">POWER($B39^($K$8-1)/$B38^($K$8-1)*((S38^$K$8)),1/$K$8)</f>
        <v>2331.6631841832086</v>
      </c>
      <c r="T39" s="3">
        <f t="shared" ref="T39:T53" si="36">((4.17*10^13*$H$26*$G$26^0.5*EXP(-67837/S39))/($K$12*6)*$K$10*10^-6)</f>
        <v>2.3828955670670759E-10</v>
      </c>
      <c r="U39" s="3">
        <f t="shared" ref="U39:U53" si="37">POWER($B39^($K$8-1)/$B38^($K$8-1)*((U38^$K$8)),1/$K$8)</f>
        <v>2314.9598700814395</v>
      </c>
      <c r="V39" s="3">
        <f t="shared" ref="V39:V53" si="38">((4.17*10^13*$H$27*$G$27^0.5*EXP(-67837/U39))/($K$12*6)*$K$10*10^-6)</f>
        <v>2.0493715509625633E-10</v>
      </c>
      <c r="W39" s="3">
        <f t="shared" ref="W39:W53" si="39">POWER($B39^($K$8-1)/$B38^($K$8-1)*((W38^$K$8)),1/$K$8)</f>
        <v>2298.1751031774193</v>
      </c>
      <c r="X39" s="3">
        <f t="shared" ref="X39:X53" si="40">((4.17*10^13*$H$28*$G$28^0.5*EXP(-67837/W39))/($K$12*6)*$K$10*10^-6)</f>
        <v>1.7444534049298103E-10</v>
      </c>
      <c r="Y39" s="3">
        <f t="shared" ref="Y39:Y53" si="41">POWER($B39^($K$8-1)/$B38^($K$8-1)*((Y38^$K$8)),1/$K$8)</f>
        <v>2212.9545216637239</v>
      </c>
      <c r="Z39" s="3">
        <f t="shared" ref="Z39:Z53" si="42">((4.17*10^13*$H$29*$G$29^0.5*EXP(-67837/Y39))/($K$12*6)*$K$10*10^-6)</f>
        <v>6.8639004858967692E-11</v>
      </c>
      <c r="AA39" s="3">
        <f t="shared" ref="AA39:AA53" si="43">POWER($B39^($K$8-1)/$B38^($K$8-1)*((AA38^$K$8)),1/$K$8)</f>
        <v>2125.3810589590844</v>
      </c>
      <c r="AB39" s="3">
        <f t="shared" ref="AB39:AB53" si="44">((4.17*10^13*$H$30*$G$30^0.5*EXP(-67837/AA39))/($K$12*6)*$K$10*10^-6)</f>
        <v>2.2440517896560477E-11</v>
      </c>
      <c r="AC39" s="3">
        <f t="shared" ref="AC39:AC53" si="45">POWER($B39^($K$8-1)/$B38^($K$8-1)*((AC38^$K$8)),1/$K$8)</f>
        <v>2035.2097609866894</v>
      </c>
      <c r="AD39" s="3">
        <f t="shared" ref="AD39:AD53" si="46">((4.17*10^13*$H$31*$G$31^0.5*EXP(-67837/AC39))/($K$12*6)*$K$10*10^-6)</f>
        <v>6.1077314320586313E-12</v>
      </c>
      <c r="AE39" s="3">
        <f t="shared" ref="AE39:AE53" si="47">POWER($B39^($K$8-1)/$B38^($K$8-1)*((AE38^$K$8)),1/$K$8)</f>
        <v>1942.233876380993</v>
      </c>
      <c r="AF39" s="3">
        <f t="shared" ref="AF39:AF53" si="48">((4.17*10^13*$H$32*$G$32^0.5*EXP(-67837/AE39))/($K$12*6)*$K$10*10^-6)</f>
        <v>1.3584622430475907E-12</v>
      </c>
      <c r="AG39" s="3">
        <f t="shared" ref="AG39:AG53" si="49">POWER($B39^($K$8-1)/$B38^($K$8-1)*((AG38^$K$8)),1/$K$8)</f>
        <v>1846.3103920066189</v>
      </c>
      <c r="AH39" s="3">
        <f t="shared" ref="AH39:AH53" si="50">((4.17*10^13*$H$33*$G$33^0.5*EXP(-67837/AG39))/($K$12*6)*$K$10*10^-6)</f>
        <v>2.3932245183639486E-13</v>
      </c>
      <c r="AI39" s="3">
        <f t="shared" ref="AI39:AI53" si="51">POWER($B39^($K$8-1)/$B38^($K$8-1)*((AI38^$K$8)),1/$K$8)</f>
        <v>1747.3882658675377</v>
      </c>
      <c r="AJ39" s="3">
        <f t="shared" ref="AJ39:AJ53" si="52">((4.17*10^13*$H$34*$G$34^0.5*EXP(-67837/AI39))/($K$12*6)*$K$10*10^-6)</f>
        <v>3.2002448104584854E-14</v>
      </c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1:54" x14ac:dyDescent="0.25">
      <c r="A40" s="3">
        <v>2</v>
      </c>
      <c r="B40" s="3">
        <v>14</v>
      </c>
      <c r="C40" s="3">
        <f t="shared" si="19"/>
        <v>2518.3907182625021</v>
      </c>
      <c r="D40" s="3">
        <f t="shared" si="20"/>
        <v>0</v>
      </c>
      <c r="E40" s="3">
        <f t="shared" si="21"/>
        <v>2501.8979984337607</v>
      </c>
      <c r="F40" s="3">
        <f t="shared" si="22"/>
        <v>6.0889070154572715E-10</v>
      </c>
      <c r="G40" s="3">
        <f t="shared" si="23"/>
        <v>2485.3389041527107</v>
      </c>
      <c r="H40" s="3">
        <f t="shared" si="24"/>
        <v>7.1896033809524617E-10</v>
      </c>
      <c r="I40" s="3">
        <f t="shared" si="25"/>
        <v>2468.7115723000616</v>
      </c>
      <c r="J40" s="3">
        <f t="shared" si="26"/>
        <v>7.3285631227111918E-10</v>
      </c>
      <c r="K40" s="3">
        <f t="shared" si="27"/>
        <v>2452.0138999355117</v>
      </c>
      <c r="L40" s="3">
        <f t="shared" si="28"/>
        <v>7.0198698038331297E-10</v>
      </c>
      <c r="M40" s="3">
        <f t="shared" si="29"/>
        <v>2435.2437668478465</v>
      </c>
      <c r="N40" s="3">
        <f t="shared" si="30"/>
        <v>6.4885935250377301E-10</v>
      </c>
      <c r="O40" s="3">
        <f t="shared" si="31"/>
        <v>2418.3989713841102</v>
      </c>
      <c r="P40" s="3">
        <f t="shared" si="32"/>
        <v>5.8557718317150043E-10</v>
      </c>
      <c r="Q40" s="3">
        <f t="shared" si="33"/>
        <v>2401.4774216456112</v>
      </c>
      <c r="R40" s="3">
        <f t="shared" si="34"/>
        <v>5.1919002332881594E-10</v>
      </c>
      <c r="S40" s="3">
        <f t="shared" si="35"/>
        <v>2384.4769399899974</v>
      </c>
      <c r="T40" s="3">
        <f t="shared" si="36"/>
        <v>4.5390384968942536E-10</v>
      </c>
      <c r="U40" s="3">
        <f t="shared" si="37"/>
        <v>2367.3952844716296</v>
      </c>
      <c r="V40" s="3">
        <f t="shared" si="38"/>
        <v>3.9219210580256174E-10</v>
      </c>
      <c r="W40" s="3">
        <f t="shared" si="39"/>
        <v>2350.2303311896812</v>
      </c>
      <c r="X40" s="3">
        <f t="shared" si="40"/>
        <v>3.3542561210032199E-10</v>
      </c>
      <c r="Y40" s="3">
        <f t="shared" si="41"/>
        <v>2263.079445585623</v>
      </c>
      <c r="Z40" s="3">
        <f t="shared" si="42"/>
        <v>1.3534499347413543E-10</v>
      </c>
      <c r="AA40" s="3">
        <f t="shared" si="43"/>
        <v>2173.5223844325405</v>
      </c>
      <c r="AB40" s="3">
        <f t="shared" si="44"/>
        <v>4.550444940756891E-11</v>
      </c>
      <c r="AC40" s="3">
        <f t="shared" si="45"/>
        <v>2081.3086452773041</v>
      </c>
      <c r="AD40" s="3">
        <f t="shared" si="46"/>
        <v>1.2779200550554717E-11</v>
      </c>
      <c r="AE40" s="3">
        <f t="shared" si="47"/>
        <v>1986.226793695417</v>
      </c>
      <c r="AF40" s="3">
        <f t="shared" si="48"/>
        <v>2.9445557046508202E-12</v>
      </c>
      <c r="AG40" s="3">
        <f t="shared" si="49"/>
        <v>1888.1305772067967</v>
      </c>
      <c r="AH40" s="3">
        <f t="shared" si="50"/>
        <v>5.4002118272653429E-13</v>
      </c>
      <c r="AI40" s="3">
        <f t="shared" si="51"/>
        <v>1786.9677976795083</v>
      </c>
      <c r="AJ40" s="3">
        <f t="shared" si="52"/>
        <v>7.5616849238549534E-14</v>
      </c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1:54" x14ac:dyDescent="0.25">
      <c r="A41" s="3">
        <v>3</v>
      </c>
      <c r="B41" s="3">
        <v>16</v>
      </c>
      <c r="C41" s="3">
        <f t="shared" si="19"/>
        <v>2567.7296168195066</v>
      </c>
      <c r="D41" s="3">
        <f t="shared" si="20"/>
        <v>0</v>
      </c>
      <c r="E41" s="3">
        <f t="shared" si="21"/>
        <v>2550.9137808735327</v>
      </c>
      <c r="F41" s="3">
        <f t="shared" si="22"/>
        <v>1.0251950274171797E-9</v>
      </c>
      <c r="G41" s="3">
        <f t="shared" si="23"/>
        <v>2534.0302701042056</v>
      </c>
      <c r="H41" s="3">
        <f t="shared" si="24"/>
        <v>1.2147296566650263E-9</v>
      </c>
      <c r="I41" s="3">
        <f t="shared" si="25"/>
        <v>2517.0771848910485</v>
      </c>
      <c r="J41" s="3">
        <f t="shared" si="26"/>
        <v>1.2425894122117492E-9</v>
      </c>
      <c r="K41" s="3">
        <f t="shared" si="27"/>
        <v>2500.0523810941268</v>
      </c>
      <c r="L41" s="3">
        <f t="shared" si="28"/>
        <v>1.1945364756441427E-9</v>
      </c>
      <c r="M41" s="3">
        <f t="shared" si="29"/>
        <v>2482.9536969642445</v>
      </c>
      <c r="N41" s="3">
        <f t="shared" si="30"/>
        <v>1.1081812539944332E-9</v>
      </c>
      <c r="O41" s="3">
        <f t="shared" si="31"/>
        <v>2465.7788877148905</v>
      </c>
      <c r="P41" s="3">
        <f t="shared" si="32"/>
        <v>1.0038377519091565E-9</v>
      </c>
      <c r="Q41" s="3">
        <f t="shared" si="33"/>
        <v>2448.5258204640686</v>
      </c>
      <c r="R41" s="3">
        <f t="shared" si="34"/>
        <v>8.9341885173440537E-10</v>
      </c>
      <c r="S41" s="3">
        <f t="shared" si="35"/>
        <v>2431.1922749062796</v>
      </c>
      <c r="T41" s="3">
        <f t="shared" si="36"/>
        <v>7.8410333846763603E-10</v>
      </c>
      <c r="U41" s="3">
        <f t="shared" si="37"/>
        <v>2413.7759651729425</v>
      </c>
      <c r="V41" s="3">
        <f t="shared" si="38"/>
        <v>6.8017596865611281E-10</v>
      </c>
      <c r="W41" s="3">
        <f t="shared" si="39"/>
        <v>2396.2747257529568</v>
      </c>
      <c r="X41" s="3">
        <f t="shared" si="40"/>
        <v>5.8407025893958728E-10</v>
      </c>
      <c r="Y41" s="3">
        <f t="shared" si="41"/>
        <v>2307.4164288751849</v>
      </c>
      <c r="Z41" s="3">
        <f t="shared" si="42"/>
        <v>2.407614192682502E-10</v>
      </c>
      <c r="AA41" s="3">
        <f t="shared" si="43"/>
        <v>2216.1048160064975</v>
      </c>
      <c r="AB41" s="3">
        <f t="shared" si="44"/>
        <v>8.2890629621364575E-11</v>
      </c>
      <c r="AC41" s="3">
        <f t="shared" si="45"/>
        <v>2122.0844769901855</v>
      </c>
      <c r="AD41" s="3">
        <f t="shared" si="46"/>
        <v>2.3905329684428176E-11</v>
      </c>
      <c r="AE41" s="3">
        <f t="shared" si="47"/>
        <v>2025.139835097094</v>
      </c>
      <c r="AF41" s="3">
        <f t="shared" si="48"/>
        <v>5.6758537825571213E-12</v>
      </c>
      <c r="AG41" s="3">
        <f t="shared" si="49"/>
        <v>1925.1217725505664</v>
      </c>
      <c r="AH41" s="3">
        <f t="shared" si="50"/>
        <v>1.0770348244305189E-12</v>
      </c>
      <c r="AI41" s="3">
        <f t="shared" si="51"/>
        <v>1821.9770685821472</v>
      </c>
      <c r="AJ41" s="3">
        <f t="shared" si="52"/>
        <v>1.5682334149306089E-13</v>
      </c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1:54" x14ac:dyDescent="0.25">
      <c r="A42" s="3">
        <v>4</v>
      </c>
      <c r="B42" s="3">
        <v>18</v>
      </c>
      <c r="C42" s="3">
        <f t="shared" si="19"/>
        <v>2612.051336442486</v>
      </c>
      <c r="D42" s="3">
        <f t="shared" si="20"/>
        <v>0</v>
      </c>
      <c r="E42" s="3">
        <f t="shared" si="21"/>
        <v>2594.9452414438683</v>
      </c>
      <c r="F42" s="3">
        <f t="shared" si="22"/>
        <v>1.6098177119151931E-9</v>
      </c>
      <c r="G42" s="3">
        <f t="shared" si="23"/>
        <v>2577.7703034831156</v>
      </c>
      <c r="H42" s="3">
        <f t="shared" si="24"/>
        <v>1.9131787029268605E-9</v>
      </c>
      <c r="I42" s="3">
        <f t="shared" si="25"/>
        <v>2560.5245901502999</v>
      </c>
      <c r="J42" s="3">
        <f t="shared" si="26"/>
        <v>1.9630540156842603E-9</v>
      </c>
      <c r="K42" s="3">
        <f t="shared" si="27"/>
        <v>2543.2059202953706</v>
      </c>
      <c r="L42" s="3">
        <f t="shared" si="28"/>
        <v>1.8930255260670992E-9</v>
      </c>
      <c r="M42" s="3">
        <f t="shared" si="29"/>
        <v>2525.8120948550632</v>
      </c>
      <c r="N42" s="3">
        <f t="shared" si="30"/>
        <v>1.7617522868306214E-9</v>
      </c>
      <c r="O42" s="3">
        <f t="shared" si="31"/>
        <v>2508.340830295484</v>
      </c>
      <c r="P42" s="3">
        <f t="shared" si="32"/>
        <v>1.6010316391652423E-9</v>
      </c>
      <c r="Q42" s="3">
        <f t="shared" si="33"/>
        <v>2490.7899569188467</v>
      </c>
      <c r="R42" s="3">
        <f t="shared" si="34"/>
        <v>1.42961812364058E-9</v>
      </c>
      <c r="S42" s="3">
        <f t="shared" si="35"/>
        <v>2473.1572160948376</v>
      </c>
      <c r="T42" s="3">
        <f t="shared" si="36"/>
        <v>1.2589076138361775E-9</v>
      </c>
      <c r="U42" s="3">
        <f t="shared" si="37"/>
        <v>2455.4402824983758</v>
      </c>
      <c r="V42" s="3">
        <f t="shared" si="38"/>
        <v>1.0957853032384662E-9</v>
      </c>
      <c r="W42" s="3">
        <f t="shared" si="39"/>
        <v>2437.6369532393564</v>
      </c>
      <c r="X42" s="3">
        <f t="shared" si="40"/>
        <v>9.4423885924211844E-10</v>
      </c>
      <c r="Y42" s="3">
        <f t="shared" si="41"/>
        <v>2347.2448684991109</v>
      </c>
      <c r="Z42" s="3">
        <f t="shared" si="42"/>
        <v>3.9649478171494382E-10</v>
      </c>
      <c r="AA42" s="3">
        <f t="shared" si="43"/>
        <v>2254.3571209481042</v>
      </c>
      <c r="AB42" s="3">
        <f t="shared" si="44"/>
        <v>1.3934224869603122E-10</v>
      </c>
      <c r="AC42" s="3">
        <f t="shared" si="45"/>
        <v>2158.7138917811149</v>
      </c>
      <c r="AD42" s="3">
        <f t="shared" si="46"/>
        <v>4.112126506740021E-11</v>
      </c>
      <c r="AE42" s="3">
        <f t="shared" si="47"/>
        <v>2060.0958831874191</v>
      </c>
      <c r="AF42" s="3">
        <f t="shared" si="48"/>
        <v>1.0020280670624729E-11</v>
      </c>
      <c r="AG42" s="3">
        <f t="shared" si="49"/>
        <v>1958.3514034603684</v>
      </c>
      <c r="AH42" s="3">
        <f t="shared" si="50"/>
        <v>1.9584083253117156E-12</v>
      </c>
      <c r="AI42" s="3">
        <f t="shared" si="51"/>
        <v>1853.4263131849416</v>
      </c>
      <c r="AJ42" s="3">
        <f t="shared" si="52"/>
        <v>2.9497464629043843E-13</v>
      </c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1:54" x14ac:dyDescent="0.25">
      <c r="A43" s="3">
        <v>5</v>
      </c>
      <c r="B43" s="3">
        <v>20</v>
      </c>
      <c r="C43" s="3">
        <f t="shared" si="19"/>
        <v>2652.3463362744119</v>
      </c>
      <c r="D43" s="3">
        <f t="shared" si="20"/>
        <v>0</v>
      </c>
      <c r="E43" s="3">
        <f t="shared" si="21"/>
        <v>2634.9763528577232</v>
      </c>
      <c r="F43" s="3">
        <f t="shared" si="22"/>
        <v>2.3947416030271076E-9</v>
      </c>
      <c r="G43" s="3">
        <f t="shared" si="23"/>
        <v>2617.5364644679394</v>
      </c>
      <c r="H43" s="3">
        <f t="shared" si="24"/>
        <v>2.8535579255121526E-9</v>
      </c>
      <c r="I43" s="3">
        <f t="shared" si="25"/>
        <v>2600.02470888467</v>
      </c>
      <c r="J43" s="3">
        <f t="shared" si="26"/>
        <v>2.9358431559740794E-9</v>
      </c>
      <c r="K43" s="3">
        <f t="shared" si="27"/>
        <v>2582.4388713101948</v>
      </c>
      <c r="L43" s="3">
        <f t="shared" si="28"/>
        <v>2.8388825407140717E-9</v>
      </c>
      <c r="M43" s="3">
        <f t="shared" si="29"/>
        <v>2564.7767187572404</v>
      </c>
      <c r="N43" s="3">
        <f t="shared" si="30"/>
        <v>2.6494013107117883E-9</v>
      </c>
      <c r="O43" s="3">
        <f t="shared" si="31"/>
        <v>2547.0359324648111</v>
      </c>
      <c r="P43" s="3">
        <f t="shared" si="32"/>
        <v>2.4145548916334317E-9</v>
      </c>
      <c r="Q43" s="3">
        <f t="shared" si="33"/>
        <v>2529.2143092641195</v>
      </c>
      <c r="R43" s="3">
        <f t="shared" si="34"/>
        <v>2.1622929731666697E-9</v>
      </c>
      <c r="S43" s="3">
        <f t="shared" si="35"/>
        <v>2511.309555681928</v>
      </c>
      <c r="T43" s="3">
        <f t="shared" si="36"/>
        <v>1.9097191824226949E-9</v>
      </c>
      <c r="U43" s="3">
        <f t="shared" si="37"/>
        <v>2493.3193105213591</v>
      </c>
      <c r="V43" s="3">
        <f t="shared" si="38"/>
        <v>1.6672738155192629E-9</v>
      </c>
      <c r="W43" s="3">
        <f t="shared" si="39"/>
        <v>2475.2413369092628</v>
      </c>
      <c r="X43" s="3">
        <f t="shared" si="40"/>
        <v>1.4411016782391454E-9</v>
      </c>
      <c r="Y43" s="3">
        <f t="shared" si="41"/>
        <v>2383.4548121024695</v>
      </c>
      <c r="Z43" s="3">
        <f t="shared" si="42"/>
        <v>6.1506516790365551E-10</v>
      </c>
      <c r="AA43" s="3">
        <f t="shared" si="43"/>
        <v>2289.1341249611355</v>
      </c>
      <c r="AB43" s="3">
        <f t="shared" si="44"/>
        <v>2.2010166863988823E-10</v>
      </c>
      <c r="AC43" s="3">
        <f t="shared" si="45"/>
        <v>2192.0154485663525</v>
      </c>
      <c r="AD43" s="3">
        <f t="shared" si="46"/>
        <v>6.6283198106982035E-11</v>
      </c>
      <c r="AE43" s="3">
        <f t="shared" si="47"/>
        <v>2091.8761020937795</v>
      </c>
      <c r="AF43" s="3">
        <f t="shared" si="48"/>
        <v>1.6525028542077026E-11</v>
      </c>
      <c r="AG43" s="3">
        <f t="shared" si="49"/>
        <v>1988.5620537536211</v>
      </c>
      <c r="AH43" s="3">
        <f t="shared" si="50"/>
        <v>3.314768918984809E-12</v>
      </c>
      <c r="AI43" s="3">
        <f t="shared" si="51"/>
        <v>1882.0183289452407</v>
      </c>
      <c r="AJ43" s="3">
        <f t="shared" si="52"/>
        <v>5.1436716868664519E-13</v>
      </c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1:54" x14ac:dyDescent="0.25">
      <c r="A44" s="3">
        <v>6</v>
      </c>
      <c r="B44" s="3">
        <v>22</v>
      </c>
      <c r="C44" s="3">
        <f t="shared" si="19"/>
        <v>2689.3328342170066</v>
      </c>
      <c r="D44" s="3">
        <f t="shared" si="20"/>
        <v>0</v>
      </c>
      <c r="E44" s="3">
        <f t="shared" si="21"/>
        <v>2671.7206294708039</v>
      </c>
      <c r="F44" s="3">
        <f t="shared" si="22"/>
        <v>3.412157800034893E-9</v>
      </c>
      <c r="G44" s="3">
        <f t="shared" si="23"/>
        <v>2654.0375449390885</v>
      </c>
      <c r="H44" s="3">
        <f t="shared" si="24"/>
        <v>4.0755072431431894E-9</v>
      </c>
      <c r="I44" s="3">
        <f t="shared" si="25"/>
        <v>2636.2815910386566</v>
      </c>
      <c r="J44" s="3">
        <f t="shared" si="26"/>
        <v>4.2031066101394531E-9</v>
      </c>
      <c r="K44" s="3">
        <f t="shared" si="27"/>
        <v>2618.4505220868264</v>
      </c>
      <c r="L44" s="3">
        <f t="shared" si="28"/>
        <v>4.0742361590548862E-9</v>
      </c>
      <c r="M44" s="3">
        <f t="shared" si="29"/>
        <v>2600.5420739577144</v>
      </c>
      <c r="N44" s="3">
        <f t="shared" si="30"/>
        <v>3.8117726890027917E-9</v>
      </c>
      <c r="O44" s="3">
        <f t="shared" si="31"/>
        <v>2582.5538955556158</v>
      </c>
      <c r="P44" s="3">
        <f t="shared" si="32"/>
        <v>3.4827050677148515E-9</v>
      </c>
      <c r="Q44" s="3">
        <f t="shared" si="33"/>
        <v>2564.4837529889455</v>
      </c>
      <c r="R44" s="3">
        <f t="shared" si="34"/>
        <v>3.1269078003655047E-9</v>
      </c>
      <c r="S44" s="3">
        <f t="shared" si="35"/>
        <v>2546.3293208023906</v>
      </c>
      <c r="T44" s="3">
        <f t="shared" si="36"/>
        <v>2.7689315692109773E-9</v>
      </c>
      <c r="U44" s="3">
        <f t="shared" si="37"/>
        <v>2528.0882048726016</v>
      </c>
      <c r="V44" s="3">
        <f t="shared" si="38"/>
        <v>2.4238949335578099E-9</v>
      </c>
      <c r="W44" s="3">
        <f t="shared" si="39"/>
        <v>2509.7581371336319</v>
      </c>
      <c r="X44" s="3">
        <f t="shared" si="40"/>
        <v>2.1008176489272674E-9</v>
      </c>
      <c r="Y44" s="3">
        <f t="shared" si="41"/>
        <v>2416.6916655625378</v>
      </c>
      <c r="Z44" s="3">
        <f t="shared" si="42"/>
        <v>9.0974293163434328E-10</v>
      </c>
      <c r="AA44" s="3">
        <f t="shared" si="43"/>
        <v>2321.0556932138416</v>
      </c>
      <c r="AB44" s="3">
        <f t="shared" si="44"/>
        <v>3.3084563741543423E-10</v>
      </c>
      <c r="AC44" s="3">
        <f t="shared" si="45"/>
        <v>2222.5827141491804</v>
      </c>
      <c r="AD44" s="3">
        <f t="shared" si="46"/>
        <v>1.0144898926911846E-10</v>
      </c>
      <c r="AE44" s="3">
        <f t="shared" si="47"/>
        <v>2121.0469422997135</v>
      </c>
      <c r="AF44" s="3">
        <f t="shared" si="48"/>
        <v>2.5812798592093668E-11</v>
      </c>
      <c r="AG44" s="3">
        <f t="shared" si="49"/>
        <v>2016.2921979297364</v>
      </c>
      <c r="AH44" s="3">
        <f t="shared" si="50"/>
        <v>5.2991874336161563E-12</v>
      </c>
      <c r="AI44" s="3">
        <f t="shared" si="51"/>
        <v>1908.2627398275822</v>
      </c>
      <c r="AJ44" s="3">
        <f t="shared" si="52"/>
        <v>8.4443102361428936E-13</v>
      </c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1:54" x14ac:dyDescent="0.25">
      <c r="A45" s="3">
        <v>7</v>
      </c>
      <c r="B45" s="3">
        <v>24</v>
      </c>
      <c r="C45" s="3">
        <f t="shared" si="19"/>
        <v>2723.5490416863818</v>
      </c>
      <c r="D45" s="3">
        <f t="shared" si="20"/>
        <v>0</v>
      </c>
      <c r="E45" s="3">
        <f t="shared" si="21"/>
        <v>2705.7127579998851</v>
      </c>
      <c r="F45" s="3">
        <f t="shared" si="22"/>
        <v>4.6942170938582843E-9</v>
      </c>
      <c r="G45" s="3">
        <f t="shared" si="23"/>
        <v>2687.8046927289552</v>
      </c>
      <c r="H45" s="3">
        <f t="shared" si="24"/>
        <v>5.6187375242019461E-9</v>
      </c>
      <c r="I45" s="3">
        <f t="shared" si="25"/>
        <v>2669.8228309770502</v>
      </c>
      <c r="J45" s="3">
        <f t="shared" si="26"/>
        <v>5.8071996378741926E-9</v>
      </c>
      <c r="K45" s="3">
        <f t="shared" si="27"/>
        <v>2651.7648984898128</v>
      </c>
      <c r="L45" s="3">
        <f t="shared" si="28"/>
        <v>5.6415522840985212E-9</v>
      </c>
      <c r="M45" s="3">
        <f t="shared" si="29"/>
        <v>2633.6286023350331</v>
      </c>
      <c r="N45" s="3">
        <f t="shared" si="30"/>
        <v>5.2899653333505089E-9</v>
      </c>
      <c r="O45" s="3">
        <f t="shared" si="31"/>
        <v>2615.4115615041669</v>
      </c>
      <c r="P45" s="3">
        <f t="shared" si="32"/>
        <v>4.844331642779117E-9</v>
      </c>
      <c r="Q45" s="3">
        <f t="shared" si="33"/>
        <v>2597.1115136839726</v>
      </c>
      <c r="R45" s="3">
        <f t="shared" si="34"/>
        <v>4.3595544091250149E-9</v>
      </c>
      <c r="S45" s="3">
        <f t="shared" si="35"/>
        <v>2578.7261038325182</v>
      </c>
      <c r="T45" s="3">
        <f t="shared" si="36"/>
        <v>3.8696193856797247E-9</v>
      </c>
      <c r="U45" s="3">
        <f t="shared" si="37"/>
        <v>2560.2529073661794</v>
      </c>
      <c r="V45" s="3">
        <f t="shared" si="38"/>
        <v>3.3956163580609234E-9</v>
      </c>
      <c r="W45" s="3">
        <f t="shared" si="39"/>
        <v>2541.6896273625525</v>
      </c>
      <c r="X45" s="3">
        <f t="shared" si="40"/>
        <v>2.9502746927632816E-9</v>
      </c>
      <c r="Y45" s="3">
        <f t="shared" si="41"/>
        <v>2447.4390771013054</v>
      </c>
      <c r="Z45" s="3">
        <f t="shared" si="42"/>
        <v>1.2944104019948819E-9</v>
      </c>
      <c r="AA45" s="3">
        <f t="shared" si="43"/>
        <v>2350.5863344704867</v>
      </c>
      <c r="AB45" s="3">
        <f t="shared" si="44"/>
        <v>4.7762735520066475E-10</v>
      </c>
      <c r="AC45" s="3">
        <f t="shared" si="45"/>
        <v>2250.8604900709961</v>
      </c>
      <c r="AD45" s="3">
        <f t="shared" si="46"/>
        <v>1.4885953271473175E-10</v>
      </c>
      <c r="AE45" s="3">
        <f t="shared" si="47"/>
        <v>2148.0328851724685</v>
      </c>
      <c r="AF45" s="3">
        <f t="shared" si="48"/>
        <v>3.8577657927944765E-11</v>
      </c>
      <c r="AG45" s="3">
        <f t="shared" si="49"/>
        <v>2041.9453529745383</v>
      </c>
      <c r="AH45" s="3">
        <f t="shared" si="50"/>
        <v>8.0867884963756925E-12</v>
      </c>
      <c r="AI45" s="3">
        <f t="shared" si="51"/>
        <v>1932.5414430737085</v>
      </c>
      <c r="AJ45" s="3">
        <f t="shared" si="52"/>
        <v>1.3198450900782302E-12</v>
      </c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4" x14ac:dyDescent="0.25">
      <c r="A46" s="3">
        <v>8</v>
      </c>
      <c r="B46" s="3">
        <v>26</v>
      </c>
      <c r="C46" s="3">
        <f t="shared" si="19"/>
        <v>2755.4092000883898</v>
      </c>
      <c r="D46" s="3">
        <f t="shared" si="20"/>
        <v>0</v>
      </c>
      <c r="E46" s="3">
        <f t="shared" si="21"/>
        <v>2737.3642670202012</v>
      </c>
      <c r="F46" s="3">
        <f t="shared" si="22"/>
        <v>6.2728473931151709E-9</v>
      </c>
      <c r="G46" s="3">
        <f t="shared" si="23"/>
        <v>2719.2467126644515</v>
      </c>
      <c r="H46" s="3">
        <f t="shared" si="24"/>
        <v>7.5227935217331756E-9</v>
      </c>
      <c r="I46" s="3">
        <f t="shared" si="25"/>
        <v>2701.0544985542774</v>
      </c>
      <c r="J46" s="3">
        <f t="shared" si="26"/>
        <v>7.7904183241891797E-9</v>
      </c>
      <c r="K46" s="3">
        <f t="shared" si="27"/>
        <v>2682.7853238310277</v>
      </c>
      <c r="L46" s="3">
        <f t="shared" si="28"/>
        <v>7.5833574406079529E-9</v>
      </c>
      <c r="M46" s="3">
        <f t="shared" si="29"/>
        <v>2664.4368687397009</v>
      </c>
      <c r="N46" s="3">
        <f t="shared" si="30"/>
        <v>7.1252545832163128E-9</v>
      </c>
      <c r="O46" s="3">
        <f t="shared" si="31"/>
        <v>2646.0067244186453</v>
      </c>
      <c r="P46" s="3">
        <f t="shared" si="32"/>
        <v>6.5385638312599277E-9</v>
      </c>
      <c r="Q46" s="3">
        <f t="shared" si="33"/>
        <v>2627.4926020900089</v>
      </c>
      <c r="R46" s="3">
        <f t="shared" si="34"/>
        <v>5.8966910467350302E-9</v>
      </c>
      <c r="S46" s="3">
        <f t="shared" si="35"/>
        <v>2608.8921191625104</v>
      </c>
      <c r="T46" s="3">
        <f t="shared" si="36"/>
        <v>5.2452922548211764E-9</v>
      </c>
      <c r="U46" s="3">
        <f t="shared" si="37"/>
        <v>2590.2028226896723</v>
      </c>
      <c r="V46" s="3">
        <f t="shared" si="38"/>
        <v>4.6128912918470421E-9</v>
      </c>
      <c r="W46" s="3">
        <f t="shared" si="39"/>
        <v>2571.4223888796246</v>
      </c>
      <c r="X46" s="3">
        <f t="shared" si="40"/>
        <v>4.0168796854203381E-9</v>
      </c>
      <c r="Y46" s="3">
        <f t="shared" si="41"/>
        <v>2476.0692928537037</v>
      </c>
      <c r="Z46" s="3">
        <f t="shared" si="42"/>
        <v>1.7834449224536189E-9</v>
      </c>
      <c r="AA46" s="3">
        <f t="shared" si="43"/>
        <v>2378.0835639337952</v>
      </c>
      <c r="AB46" s="3">
        <f t="shared" si="44"/>
        <v>6.6682510428756099E-10</v>
      </c>
      <c r="AC46" s="3">
        <f t="shared" si="45"/>
        <v>2277.1911236145306</v>
      </c>
      <c r="AD46" s="3">
        <f t="shared" si="46"/>
        <v>2.1092123121158541E-10</v>
      </c>
      <c r="AE46" s="3">
        <f t="shared" si="47"/>
        <v>2173.1606383088497</v>
      </c>
      <c r="AF46" s="3">
        <f t="shared" si="48"/>
        <v>5.5580751450523007E-11</v>
      </c>
      <c r="AG46" s="3">
        <f t="shared" si="49"/>
        <v>2065.8320909764107</v>
      </c>
      <c r="AH46" s="3">
        <f t="shared" si="50"/>
        <v>1.1874189466917992E-11</v>
      </c>
      <c r="AI46" s="3">
        <f t="shared" si="51"/>
        <v>1955.1483708552068</v>
      </c>
      <c r="AJ46" s="3">
        <f t="shared" si="52"/>
        <v>1.9805928829426987E-12</v>
      </c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1:54" x14ac:dyDescent="0.25">
      <c r="A47" s="3">
        <v>9</v>
      </c>
      <c r="B47" s="3">
        <v>28</v>
      </c>
      <c r="C47" s="3">
        <f t="shared" si="19"/>
        <v>2785.2392785058319</v>
      </c>
      <c r="D47" s="3">
        <f t="shared" si="20"/>
        <v>0</v>
      </c>
      <c r="E47" s="3">
        <f t="shared" si="21"/>
        <v>2766.9989908716339</v>
      </c>
      <c r="F47" s="3">
        <f t="shared" si="22"/>
        <v>8.1796197361336321E-9</v>
      </c>
      <c r="G47" s="3">
        <f t="shared" si="23"/>
        <v>2748.6852957513252</v>
      </c>
      <c r="H47" s="3">
        <f t="shared" si="24"/>
        <v>9.8268773113889517E-9</v>
      </c>
      <c r="I47" s="3">
        <f t="shared" si="25"/>
        <v>2730.2961326095947</v>
      </c>
      <c r="J47" s="3">
        <f t="shared" si="26"/>
        <v>1.0194799809114196E-8</v>
      </c>
      <c r="K47" s="3">
        <f t="shared" si="27"/>
        <v>2711.8291756786816</v>
      </c>
      <c r="L47" s="3">
        <f t="shared" si="28"/>
        <v>9.9420273728923428E-9</v>
      </c>
      <c r="M47" s="3">
        <f t="shared" si="29"/>
        <v>2693.2820800898967</v>
      </c>
      <c r="N47" s="3">
        <f t="shared" si="30"/>
        <v>9.3588772319892665E-9</v>
      </c>
      <c r="O47" s="3">
        <f t="shared" si="31"/>
        <v>2674.6524109032284</v>
      </c>
      <c r="P47" s="3">
        <f t="shared" si="32"/>
        <v>8.6045979424952087E-9</v>
      </c>
      <c r="Q47" s="3">
        <f t="shared" si="33"/>
        <v>2655.9378545625177</v>
      </c>
      <c r="R47" s="3">
        <f t="shared" si="34"/>
        <v>7.7749364514300072E-9</v>
      </c>
      <c r="S47" s="3">
        <f t="shared" si="35"/>
        <v>2637.136002682515</v>
      </c>
      <c r="T47" s="3">
        <f t="shared" si="36"/>
        <v>6.9296987270310305E-9</v>
      </c>
      <c r="U47" s="3">
        <f t="shared" si="37"/>
        <v>2618.2443757611468</v>
      </c>
      <c r="V47" s="3">
        <f t="shared" si="38"/>
        <v>6.1064744524965288E-9</v>
      </c>
      <c r="W47" s="3">
        <f t="shared" si="39"/>
        <v>2599.260624849142</v>
      </c>
      <c r="X47" s="3">
        <f t="shared" si="40"/>
        <v>5.3283880233551743E-9</v>
      </c>
      <c r="Y47" s="3">
        <f t="shared" si="41"/>
        <v>2502.8752355682996</v>
      </c>
      <c r="Z47" s="3">
        <f t="shared" si="42"/>
        <v>2.3916198657829647E-9</v>
      </c>
      <c r="AA47" s="3">
        <f t="shared" si="43"/>
        <v>2403.8287124921635</v>
      </c>
      <c r="AB47" s="3">
        <f t="shared" si="44"/>
        <v>9.0509689383183427E-10</v>
      </c>
      <c r="AC47" s="3">
        <f t="shared" si="45"/>
        <v>2301.8440099396325</v>
      </c>
      <c r="AD47" s="3">
        <f t="shared" si="46"/>
        <v>2.9018973343498784E-10</v>
      </c>
      <c r="AE47" s="3">
        <f t="shared" si="47"/>
        <v>2196.6872899046875</v>
      </c>
      <c r="AF47" s="3">
        <f t="shared" si="48"/>
        <v>7.7646018783262983E-11</v>
      </c>
      <c r="AG47" s="3">
        <f t="shared" si="49"/>
        <v>2088.1968030014405</v>
      </c>
      <c r="AH47" s="3">
        <f t="shared" si="50"/>
        <v>1.6878825525126931E-11</v>
      </c>
      <c r="AI47" s="3">
        <f t="shared" si="51"/>
        <v>1976.3148201863842</v>
      </c>
      <c r="AJ47" s="3">
        <f t="shared" si="52"/>
        <v>2.8719719406375565E-12</v>
      </c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1:54" x14ac:dyDescent="0.25">
      <c r="A48" s="3">
        <v>10</v>
      </c>
      <c r="B48" s="3">
        <v>30</v>
      </c>
      <c r="C48" s="3">
        <f t="shared" si="19"/>
        <v>2813.300619762394</v>
      </c>
      <c r="D48" s="3">
        <f t="shared" si="20"/>
        <v>0</v>
      </c>
      <c r="E48" s="3">
        <f t="shared" si="21"/>
        <v>2794.876560866649</v>
      </c>
      <c r="F48" s="3">
        <f t="shared" si="22"/>
        <v>1.0445650453556544E-8</v>
      </c>
      <c r="G48" s="3">
        <f t="shared" si="23"/>
        <v>2776.3783549029076</v>
      </c>
      <c r="H48" s="3">
        <f t="shared" si="24"/>
        <v>1.2569717126526328E-8</v>
      </c>
      <c r="I48" s="3">
        <f t="shared" si="25"/>
        <v>2757.8039205759264</v>
      </c>
      <c r="J48" s="3">
        <f t="shared" si="26"/>
        <v>1.3061971606566296E-8</v>
      </c>
      <c r="K48" s="3">
        <f t="shared" si="27"/>
        <v>2739.1509086857805</v>
      </c>
      <c r="L48" s="3">
        <f t="shared" si="28"/>
        <v>1.2759625400812301E-8</v>
      </c>
      <c r="M48" s="3">
        <f t="shared" si="29"/>
        <v>2720.4169507391898</v>
      </c>
      <c r="N48" s="3">
        <f t="shared" si="30"/>
        <v>1.2031865104291982E-8</v>
      </c>
      <c r="O48" s="3">
        <f t="shared" si="31"/>
        <v>2701.5995872640733</v>
      </c>
      <c r="P48" s="3">
        <f t="shared" si="32"/>
        <v>1.1081530878949435E-8</v>
      </c>
      <c r="Q48" s="3">
        <f t="shared" si="33"/>
        <v>2682.6964813951404</v>
      </c>
      <c r="R48" s="3">
        <f t="shared" si="34"/>
        <v>1.0030906879179602E-8</v>
      </c>
      <c r="S48" s="3">
        <f t="shared" si="35"/>
        <v>2663.7052004826214</v>
      </c>
      <c r="T48" s="3">
        <f t="shared" si="36"/>
        <v>8.9566695736215653E-9</v>
      </c>
      <c r="U48" s="3">
        <f t="shared" si="37"/>
        <v>2644.6232400434005</v>
      </c>
      <c r="V48" s="3">
        <f t="shared" si="38"/>
        <v>7.9072736521536421E-9</v>
      </c>
      <c r="W48" s="3">
        <f t="shared" si="39"/>
        <v>2625.4482274625038</v>
      </c>
      <c r="X48" s="3">
        <f t="shared" si="40"/>
        <v>6.9127649068598427E-9</v>
      </c>
      <c r="Y48" s="3">
        <f t="shared" si="41"/>
        <v>2528.0917534631494</v>
      </c>
      <c r="Z48" s="3">
        <f t="shared" si="42"/>
        <v>3.1340207341180997E-9</v>
      </c>
      <c r="AA48" s="3">
        <f t="shared" si="43"/>
        <v>2428.0473346924618</v>
      </c>
      <c r="AB48" s="3">
        <f t="shared" si="44"/>
        <v>1.1993404923311561E-9</v>
      </c>
      <c r="AC48" s="3">
        <f t="shared" si="45"/>
        <v>2325.0351342285808</v>
      </c>
      <c r="AD48" s="3">
        <f t="shared" si="46"/>
        <v>3.8935496546269945E-10</v>
      </c>
      <c r="AE48" s="3">
        <f t="shared" si="47"/>
        <v>2218.8189581429142</v>
      </c>
      <c r="AF48" s="3">
        <f t="shared" si="48"/>
        <v>1.0565600912469562E-10</v>
      </c>
      <c r="AG48" s="3">
        <f t="shared" si="49"/>
        <v>2109.2354274212862</v>
      </c>
      <c r="AH48" s="3">
        <f t="shared" si="50"/>
        <v>2.3338202315464981E-11</v>
      </c>
      <c r="AI48" s="3">
        <f t="shared" si="51"/>
        <v>1996.2262313989274</v>
      </c>
      <c r="AJ48" s="3">
        <f t="shared" si="52"/>
        <v>4.0445668743265201E-12</v>
      </c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x14ac:dyDescent="0.25">
      <c r="A49" s="3">
        <v>11</v>
      </c>
      <c r="B49" s="3">
        <v>32</v>
      </c>
      <c r="C49" s="3">
        <f t="shared" si="19"/>
        <v>2839.8061243977968</v>
      </c>
      <c r="D49" s="3">
        <f t="shared" si="20"/>
        <v>0</v>
      </c>
      <c r="E49" s="3">
        <f t="shared" si="21"/>
        <v>2821.2084832780142</v>
      </c>
      <c r="F49" s="3">
        <f t="shared" si="22"/>
        <v>1.3101530473672139E-8</v>
      </c>
      <c r="G49" s="3">
        <f t="shared" si="23"/>
        <v>2802.5359965138232</v>
      </c>
      <c r="H49" s="3">
        <f t="shared" si="24"/>
        <v>1.5789470562171073E-8</v>
      </c>
      <c r="I49" s="3">
        <f t="shared" si="25"/>
        <v>2783.7865632010612</v>
      </c>
      <c r="J49" s="3">
        <f t="shared" si="26"/>
        <v>1.6433038386696422E-8</v>
      </c>
      <c r="K49" s="3">
        <f t="shared" si="27"/>
        <v>2764.9578120068231</v>
      </c>
      <c r="L49" s="3">
        <f t="shared" si="28"/>
        <v>1.6077779048204204E-8</v>
      </c>
      <c r="M49" s="3">
        <f t="shared" si="29"/>
        <v>2746.0473521230756</v>
      </c>
      <c r="N49" s="3">
        <f t="shared" si="30"/>
        <v>1.5184916265113576E-8</v>
      </c>
      <c r="O49" s="3">
        <f t="shared" si="31"/>
        <v>2727.0527009058251</v>
      </c>
      <c r="P49" s="3">
        <f t="shared" si="32"/>
        <v>1.4008229671229222E-8</v>
      </c>
      <c r="Q49" s="3">
        <f t="shared" si="33"/>
        <v>2707.9714994730175</v>
      </c>
      <c r="R49" s="3">
        <f t="shared" si="34"/>
        <v>1.2701086950364287E-8</v>
      </c>
      <c r="S49" s="3">
        <f t="shared" si="35"/>
        <v>2688.80129225567</v>
      </c>
      <c r="T49" s="3">
        <f t="shared" si="36"/>
        <v>1.1359992299779607E-8</v>
      </c>
      <c r="U49" s="3">
        <f t="shared" si="37"/>
        <v>2669.5395511746951</v>
      </c>
      <c r="V49" s="3">
        <f t="shared" si="38"/>
        <v>1.0046229789308581E-8</v>
      </c>
      <c r="W49" s="3">
        <f t="shared" si="39"/>
        <v>2650.1838812615256</v>
      </c>
      <c r="X49" s="3">
        <f t="shared" si="40"/>
        <v>8.7980721529243112E-9</v>
      </c>
      <c r="Y49" s="3">
        <f t="shared" si="41"/>
        <v>2551.9101634899457</v>
      </c>
      <c r="Z49" s="3">
        <f t="shared" si="42"/>
        <v>4.0259739106806073E-9</v>
      </c>
      <c r="AA49" s="3">
        <f t="shared" si="43"/>
        <v>2450.9231764822043</v>
      </c>
      <c r="AB49" s="3">
        <f t="shared" si="44"/>
        <v>1.556658227323732E-9</v>
      </c>
      <c r="AC49" s="3">
        <f t="shared" si="45"/>
        <v>2346.9404468335929</v>
      </c>
      <c r="AD49" s="3">
        <f t="shared" si="46"/>
        <v>5.112274229063427E-10</v>
      </c>
      <c r="AE49" s="3">
        <f t="shared" si="47"/>
        <v>2239.7235553150226</v>
      </c>
      <c r="AF49" s="3">
        <f t="shared" si="48"/>
        <v>1.4054784985555794E-10</v>
      </c>
      <c r="AG49" s="3">
        <f t="shared" si="49"/>
        <v>2129.1075836373507</v>
      </c>
      <c r="AH49" s="3">
        <f t="shared" si="50"/>
        <v>3.150910604664013E-11</v>
      </c>
      <c r="AI49" s="3">
        <f t="shared" si="51"/>
        <v>2015.0336717620285</v>
      </c>
      <c r="AJ49" s="3">
        <f t="shared" si="52"/>
        <v>5.5541941657067976E-12</v>
      </c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x14ac:dyDescent="0.25">
      <c r="A50" s="3">
        <v>12</v>
      </c>
      <c r="B50" s="3">
        <v>34</v>
      </c>
      <c r="C50" s="3">
        <f t="shared" si="19"/>
        <v>2864.9316400621233</v>
      </c>
      <c r="D50" s="3">
        <f t="shared" si="20"/>
        <v>0</v>
      </c>
      <c r="E50" s="3">
        <f t="shared" si="21"/>
        <v>2846.1694541449833</v>
      </c>
      <c r="F50" s="3">
        <f t="shared" si="22"/>
        <v>1.6177275162911476E-8</v>
      </c>
      <c r="G50" s="3">
        <f t="shared" si="23"/>
        <v>2827.3317603778719</v>
      </c>
      <c r="H50" s="3">
        <f t="shared" si="24"/>
        <v>1.9523653999651941E-8</v>
      </c>
      <c r="I50" s="3">
        <f t="shared" si="25"/>
        <v>2808.4164392686334</v>
      </c>
      <c r="J50" s="3">
        <f t="shared" si="26"/>
        <v>2.0348497569507186E-8</v>
      </c>
      <c r="K50" s="3">
        <f t="shared" si="27"/>
        <v>2789.421098503718</v>
      </c>
      <c r="L50" s="3">
        <f t="shared" si="28"/>
        <v>1.9937586332526007E-8</v>
      </c>
      <c r="M50" s="3">
        <f t="shared" si="29"/>
        <v>2770.3433261221398</v>
      </c>
      <c r="N50" s="3">
        <f t="shared" si="30"/>
        <v>1.8858295612723217E-8</v>
      </c>
      <c r="O50" s="3">
        <f t="shared" si="31"/>
        <v>2751.1806175144247</v>
      </c>
      <c r="P50" s="3">
        <f t="shared" si="32"/>
        <v>1.7423229357825353E-8</v>
      </c>
      <c r="Q50" s="3">
        <f t="shared" si="33"/>
        <v>2731.9305929280308</v>
      </c>
      <c r="R50" s="3">
        <f t="shared" si="34"/>
        <v>1.5821727289216379E-8</v>
      </c>
      <c r="S50" s="3">
        <f t="shared" si="35"/>
        <v>2712.5907750680449</v>
      </c>
      <c r="T50" s="3">
        <f t="shared" si="36"/>
        <v>1.4173310566508195E-8</v>
      </c>
      <c r="U50" s="3">
        <f t="shared" si="37"/>
        <v>2693.1586134879049</v>
      </c>
      <c r="V50" s="3">
        <f t="shared" si="38"/>
        <v>1.2554219670384378E-8</v>
      </c>
      <c r="W50" s="3">
        <f t="shared" si="39"/>
        <v>2673.6316920292779</v>
      </c>
      <c r="X50" s="3">
        <f t="shared" si="40"/>
        <v>1.1012375667682381E-8</v>
      </c>
      <c r="Y50" s="3">
        <f t="shared" si="41"/>
        <v>2574.4884860859352</v>
      </c>
      <c r="Z50" s="3">
        <f t="shared" si="42"/>
        <v>5.0829860363135536E-9</v>
      </c>
      <c r="AA50" s="3">
        <f t="shared" si="43"/>
        <v>2472.6080049406364</v>
      </c>
      <c r="AB50" s="3">
        <f t="shared" si="44"/>
        <v>1.9843259757729075E-9</v>
      </c>
      <c r="AC50" s="3">
        <f t="shared" si="45"/>
        <v>2367.7052759722947</v>
      </c>
      <c r="AD50" s="3">
        <f t="shared" si="46"/>
        <v>6.587256562600787E-10</v>
      </c>
      <c r="AE50" s="3">
        <f t="shared" si="47"/>
        <v>2259.5397705099112</v>
      </c>
      <c r="AF50" s="3">
        <f t="shared" si="48"/>
        <v>1.8330940058029111E-10</v>
      </c>
      <c r="AG50" s="3">
        <f t="shared" si="49"/>
        <v>2147.9451111305566</v>
      </c>
      <c r="AH50" s="3">
        <f t="shared" si="50"/>
        <v>4.1666792638088656E-11</v>
      </c>
      <c r="AI50" s="3">
        <f t="shared" si="51"/>
        <v>2032.8619170246302</v>
      </c>
      <c r="AJ50" s="3">
        <f t="shared" si="52"/>
        <v>7.4618251586201343E-12</v>
      </c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x14ac:dyDescent="0.25">
      <c r="A51" s="3">
        <v>13</v>
      </c>
      <c r="B51" s="3">
        <v>36</v>
      </c>
      <c r="C51" s="3">
        <f t="shared" si="19"/>
        <v>2888.824171315478</v>
      </c>
      <c r="D51" s="3">
        <f t="shared" si="20"/>
        <v>0</v>
      </c>
      <c r="E51" s="3">
        <f t="shared" si="21"/>
        <v>2869.9055153076952</v>
      </c>
      <c r="F51" s="3">
        <f t="shared" si="22"/>
        <v>1.9702289798750739E-8</v>
      </c>
      <c r="G51" s="3">
        <f t="shared" si="23"/>
        <v>2850.9107217407914</v>
      </c>
      <c r="H51" s="3">
        <f t="shared" si="24"/>
        <v>2.3809092164706233E-8</v>
      </c>
      <c r="I51" s="3">
        <f t="shared" si="25"/>
        <v>2831.8376534467861</v>
      </c>
      <c r="J51" s="3">
        <f t="shared" si="26"/>
        <v>2.4848177221984686E-8</v>
      </c>
      <c r="K51" s="3">
        <f t="shared" si="27"/>
        <v>2812.6838981610676</v>
      </c>
      <c r="L51" s="3">
        <f t="shared" si="28"/>
        <v>2.4379545194586352E-8</v>
      </c>
      <c r="M51" s="3">
        <f t="shared" si="29"/>
        <v>2793.4470238077365</v>
      </c>
      <c r="N51" s="3">
        <f t="shared" si="30"/>
        <v>2.3091758566196488E-8</v>
      </c>
      <c r="O51" s="3">
        <f t="shared" si="31"/>
        <v>2774.1245048897458</v>
      </c>
      <c r="P51" s="3">
        <f t="shared" si="32"/>
        <v>2.1364653303309838E-8</v>
      </c>
      <c r="Q51" s="3">
        <f t="shared" si="33"/>
        <v>2754.7139418082529</v>
      </c>
      <c r="R51" s="3">
        <f t="shared" si="34"/>
        <v>1.942876352182802E-8</v>
      </c>
      <c r="S51" s="3">
        <f t="shared" si="35"/>
        <v>2735.2128366085649</v>
      </c>
      <c r="T51" s="3">
        <f t="shared" si="36"/>
        <v>1.7430043605751402E-8</v>
      </c>
      <c r="U51" s="3">
        <f t="shared" si="37"/>
        <v>2715.6186175742851</v>
      </c>
      <c r="V51" s="3">
        <f t="shared" si="38"/>
        <v>1.5461977279697898E-8</v>
      </c>
      <c r="W51" s="3">
        <f t="shared" si="39"/>
        <v>2695.9288483971636</v>
      </c>
      <c r="X51" s="3">
        <f t="shared" si="40"/>
        <v>1.3583669725627612E-8</v>
      </c>
      <c r="Y51" s="3">
        <f t="shared" si="41"/>
        <v>2595.9588226744468</v>
      </c>
      <c r="Z51" s="3">
        <f t="shared" si="42"/>
        <v>6.320692329728874E-9</v>
      </c>
      <c r="AA51" s="3">
        <f t="shared" si="43"/>
        <v>2493.2286938287148</v>
      </c>
      <c r="AB51" s="3">
        <f t="shared" si="44"/>
        <v>2.4897658264304324E-9</v>
      </c>
      <c r="AC51" s="3">
        <f t="shared" si="45"/>
        <v>2387.4511126665602</v>
      </c>
      <c r="AD51" s="3">
        <f t="shared" si="46"/>
        <v>8.348648663511069E-10</v>
      </c>
      <c r="AE51" s="3">
        <f t="shared" si="47"/>
        <v>2278.383544591702</v>
      </c>
      <c r="AF51" s="3">
        <f t="shared" si="48"/>
        <v>2.3497560850112788E-10</v>
      </c>
      <c r="AG51" s="3">
        <f t="shared" si="49"/>
        <v>2165.8582246515007</v>
      </c>
      <c r="AH51" s="3">
        <f t="shared" si="50"/>
        <v>5.4104171468729103E-11</v>
      </c>
      <c r="AI51" s="3">
        <f t="shared" si="51"/>
        <v>2049.8152768211007</v>
      </c>
      <c r="AJ51" s="3">
        <f t="shared" si="52"/>
        <v>9.8334923852407485E-12</v>
      </c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x14ac:dyDescent="0.25">
      <c r="A52" s="3">
        <v>14</v>
      </c>
      <c r="B52" s="3">
        <v>38</v>
      </c>
      <c r="C52" s="3">
        <f t="shared" si="19"/>
        <v>2911.6079224006708</v>
      </c>
      <c r="D52" s="3">
        <f t="shared" si="20"/>
        <v>0</v>
      </c>
      <c r="E52" s="3">
        <f t="shared" si="21"/>
        <v>2892.5400576062721</v>
      </c>
      <c r="F52" s="3">
        <f t="shared" si="22"/>
        <v>2.3705346999319569E-8</v>
      </c>
      <c r="G52" s="3">
        <f t="shared" si="23"/>
        <v>2873.3954547665021</v>
      </c>
      <c r="H52" s="3">
        <f t="shared" si="24"/>
        <v>2.8681883225436499E-8</v>
      </c>
      <c r="I52" s="3">
        <f t="shared" si="25"/>
        <v>2854.1719598578334</v>
      </c>
      <c r="J52" s="3">
        <f t="shared" si="26"/>
        <v>2.9971191315934801E-8</v>
      </c>
      <c r="K52" s="3">
        <f t="shared" si="27"/>
        <v>2834.8671415904696</v>
      </c>
      <c r="L52" s="3">
        <f t="shared" si="28"/>
        <v>2.9443501083454598E-8</v>
      </c>
      <c r="M52" s="3">
        <f t="shared" si="29"/>
        <v>2815.4785487070608</v>
      </c>
      <c r="N52" s="3">
        <f t="shared" si="30"/>
        <v>2.7924493008985492E-8</v>
      </c>
      <c r="O52" s="3">
        <f t="shared" si="31"/>
        <v>2796.0036357923232</v>
      </c>
      <c r="P52" s="3">
        <f t="shared" si="32"/>
        <v>2.587015138155925E-8</v>
      </c>
      <c r="Q52" s="3">
        <f t="shared" si="33"/>
        <v>2776.4399843221136</v>
      </c>
      <c r="R52" s="3">
        <f t="shared" si="34"/>
        <v>2.355775239719942E-8</v>
      </c>
      <c r="S52" s="3">
        <f t="shared" si="35"/>
        <v>2756.7850766407214</v>
      </c>
      <c r="T52" s="3">
        <f t="shared" si="36"/>
        <v>2.1163321771628485E-8</v>
      </c>
      <c r="U52" s="3">
        <f t="shared" si="37"/>
        <v>2737.0363207489827</v>
      </c>
      <c r="V52" s="3">
        <f t="shared" si="38"/>
        <v>1.88000300364299E-8</v>
      </c>
      <c r="W52" s="3">
        <f t="shared" si="39"/>
        <v>2717.1912611238272</v>
      </c>
      <c r="X52" s="3">
        <f t="shared" si="40"/>
        <v>1.6539814990326197E-8</v>
      </c>
      <c r="Y52" s="3">
        <f t="shared" si="41"/>
        <v>2616.4327858289062</v>
      </c>
      <c r="Z52" s="3">
        <f t="shared" si="42"/>
        <v>7.7548124581093838E-9</v>
      </c>
      <c r="AA52" s="3">
        <f t="shared" si="43"/>
        <v>2512.8924388647392</v>
      </c>
      <c r="AB52" s="3">
        <f t="shared" si="44"/>
        <v>3.0805219556752943E-9</v>
      </c>
      <c r="AC52" s="3">
        <f t="shared" si="45"/>
        <v>2406.2806047551326</v>
      </c>
      <c r="AD52" s="3">
        <f t="shared" si="46"/>
        <v>1.0427465215199607E-9</v>
      </c>
      <c r="AE52" s="3">
        <f t="shared" si="47"/>
        <v>2296.3528360674577</v>
      </c>
      <c r="AF52" s="3">
        <f t="shared" si="48"/>
        <v>2.966250707376E-10</v>
      </c>
      <c r="AG52" s="3">
        <f t="shared" si="49"/>
        <v>2182.9400447104231</v>
      </c>
      <c r="AH52" s="3">
        <f t="shared" si="50"/>
        <v>6.913099487198108E-11</v>
      </c>
      <c r="AI52" s="3">
        <f t="shared" si="51"/>
        <v>2065.9818824253612</v>
      </c>
      <c r="AJ52" s="3">
        <f t="shared" si="52"/>
        <v>1.274018333207247E-11</v>
      </c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x14ac:dyDescent="0.25">
      <c r="A53" s="3">
        <v>15</v>
      </c>
      <c r="B53" s="3">
        <v>40</v>
      </c>
      <c r="C53" s="3">
        <f t="shared" si="19"/>
        <v>2933.3888274053438</v>
      </c>
      <c r="D53" s="3">
        <f t="shared" si="20"/>
        <v>0</v>
      </c>
      <c r="E53" s="3">
        <f t="shared" si="21"/>
        <v>2914.1783213753074</v>
      </c>
      <c r="F53" s="3">
        <f t="shared" si="22"/>
        <v>2.8214573328291357E-8</v>
      </c>
      <c r="G53" s="3">
        <f t="shared" si="23"/>
        <v>2894.8905032445705</v>
      </c>
      <c r="H53" s="3">
        <f t="shared" si="24"/>
        <v>3.4177375931845039E-8</v>
      </c>
      <c r="I53" s="3">
        <f t="shared" si="25"/>
        <v>2875.5232028759528</v>
      </c>
      <c r="J53" s="3">
        <f t="shared" si="26"/>
        <v>3.5755908558719148E-8</v>
      </c>
      <c r="K53" s="3">
        <f t="shared" si="27"/>
        <v>2856.0739707918842</v>
      </c>
      <c r="L53" s="3">
        <f t="shared" si="28"/>
        <v>3.5168608852879264E-8</v>
      </c>
      <c r="M53" s="3">
        <f t="shared" si="29"/>
        <v>2836.5403373978684</v>
      </c>
      <c r="N53" s="3">
        <f t="shared" si="30"/>
        <v>3.3395075734827462E-8</v>
      </c>
      <c r="O53" s="3">
        <f t="shared" si="31"/>
        <v>2816.919738237083</v>
      </c>
      <c r="P53" s="3">
        <f t="shared" si="32"/>
        <v>3.0976852454261142E-8</v>
      </c>
      <c r="Q53" s="3">
        <f t="shared" si="33"/>
        <v>2797.2097366931112</v>
      </c>
      <c r="R53" s="3">
        <f t="shared" si="34"/>
        <v>2.8243821705040715E-8</v>
      </c>
      <c r="S53" s="3">
        <f t="shared" si="35"/>
        <v>2777.4077962763731</v>
      </c>
      <c r="T53" s="3">
        <f t="shared" si="36"/>
        <v>2.5405935179897667E-8</v>
      </c>
      <c r="U53" s="3">
        <f t="shared" si="37"/>
        <v>2757.5113055977004</v>
      </c>
      <c r="V53" s="3">
        <f t="shared" si="38"/>
        <v>2.2598647286178776E-8</v>
      </c>
      <c r="W53" s="3">
        <f t="shared" si="39"/>
        <v>2737.5177907649709</v>
      </c>
      <c r="X53" s="3">
        <f t="shared" si="40"/>
        <v>1.9908487823449507E-8</v>
      </c>
      <c r="Y53" s="3">
        <f t="shared" si="41"/>
        <v>2636.0055701728402</v>
      </c>
      <c r="Z53" s="3">
        <f t="shared" si="42"/>
        <v>9.4011128017252643E-9</v>
      </c>
      <c r="AA53" s="3">
        <f t="shared" si="43"/>
        <v>2531.6906675262185</v>
      </c>
      <c r="AB53" s="3">
        <f t="shared" si="44"/>
        <v>3.7642393155406673E-9</v>
      </c>
      <c r="AC53" s="3">
        <f t="shared" si="45"/>
        <v>2424.2813008184767</v>
      </c>
      <c r="AD53" s="3">
        <f t="shared" si="46"/>
        <v>1.2855489088066748E-9</v>
      </c>
      <c r="AE53" s="3">
        <f t="shared" si="47"/>
        <v>2313.5311939757389</v>
      </c>
      <c r="AF53" s="3">
        <f t="shared" si="48"/>
        <v>3.693768025628667E-10</v>
      </c>
      <c r="AG53" s="3">
        <f t="shared" si="49"/>
        <v>2199.2699940071402</v>
      </c>
      <c r="AH53" s="3">
        <f t="shared" si="50"/>
        <v>8.7073061280477138E-11</v>
      </c>
      <c r="AI53" s="3">
        <f t="shared" si="51"/>
        <v>2081.4369012059719</v>
      </c>
      <c r="AJ53" s="3">
        <f t="shared" si="52"/>
        <v>1.6257724927893599E-11</v>
      </c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x14ac:dyDescent="0.25">
      <c r="A54" s="3" t="s">
        <v>11</v>
      </c>
      <c r="B54" s="3"/>
      <c r="C54" s="3"/>
      <c r="D54" s="3">
        <f>SUM(D38:D53)</f>
        <v>0</v>
      </c>
      <c r="E54" s="3"/>
      <c r="F54" s="3">
        <f t="shared" ref="F54:V54" si="53">SUM(F38:F53)</f>
        <v>1.4003013116224394E-7</v>
      </c>
      <c r="G54" s="3"/>
      <c r="H54" s="3">
        <f t="shared" si="53"/>
        <v>1.6886610990628139E-7</v>
      </c>
      <c r="I54" s="3"/>
      <c r="J54" s="3">
        <f t="shared" si="53"/>
        <v>1.758669019681733E-7</v>
      </c>
      <c r="K54" s="3"/>
      <c r="L54" s="3">
        <f t="shared" si="53"/>
        <v>1.7218689702032922E-7</v>
      </c>
      <c r="M54" s="3"/>
      <c r="N54" s="3">
        <f t="shared" si="53"/>
        <v>1.6274640639762856E-7</v>
      </c>
      <c r="O54" s="3"/>
      <c r="P54" s="3">
        <f t="shared" si="53"/>
        <v>1.5025367245588231E-7</v>
      </c>
      <c r="Q54" s="3"/>
      <c r="R54" s="3">
        <f t="shared" si="53"/>
        <v>1.363465600891389E-7</v>
      </c>
      <c r="S54" s="3"/>
      <c r="T54" s="3">
        <f t="shared" si="53"/>
        <v>1.2205685951240118E-7</v>
      </c>
      <c r="U54" s="3"/>
      <c r="V54" s="3">
        <f t="shared" si="53"/>
        <v>1.0804093953202854E-7</v>
      </c>
      <c r="W54" s="3"/>
      <c r="X54" s="3">
        <f>SUM(X38:X53)</f>
        <v>9.4709807627555375E-8</v>
      </c>
      <c r="Y54" s="3"/>
      <c r="Z54" s="3">
        <f>SUM(Z38:Z53)</f>
        <v>4.3585264245715266E-8</v>
      </c>
      <c r="AA54" s="3"/>
      <c r="AB54" s="3">
        <f>SUM(AB38:AB53)</f>
        <v>1.6975052397546716E-8</v>
      </c>
      <c r="AC54" s="3"/>
      <c r="AD54" s="3">
        <f>SUM(AD38:AD53)</f>
        <v>5.6265807290368172E-9</v>
      </c>
      <c r="AE54" s="3"/>
      <c r="AF54" s="3">
        <f>SUM(AF38:AF53)</f>
        <v>1.5651640615047262E-9</v>
      </c>
      <c r="AG54" s="3"/>
      <c r="AH54" s="3">
        <f>SUM(AH38:AH53)</f>
        <v>3.5618012764784727E-10</v>
      </c>
      <c r="AI54" s="3"/>
      <c r="AJ54" s="3">
        <f>SUM(AJ38:AJ53)</f>
        <v>6.3993898997805631E-11</v>
      </c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x14ac:dyDescent="0.25">
      <c r="A60" s="3"/>
      <c r="B60" s="4"/>
      <c r="C60" s="3"/>
      <c r="D60" s="3"/>
      <c r="E60" s="3"/>
      <c r="F60" s="3"/>
      <c r="G60" s="3"/>
      <c r="H60" s="3"/>
      <c r="I60" s="4"/>
      <c r="J60" s="3"/>
      <c r="K60" s="3"/>
      <c r="L60" s="3"/>
      <c r="M60" s="3"/>
      <c r="N60" s="3"/>
      <c r="O60" s="3"/>
      <c r="P60" s="4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x14ac:dyDescent="0.25">
      <c r="A75" s="3"/>
      <c r="B75" s="4"/>
      <c r="C75" s="3"/>
      <c r="D75" s="3"/>
      <c r="E75" s="3"/>
      <c r="F75" s="3"/>
      <c r="G75" s="3"/>
      <c r="H75" s="3"/>
      <c r="I75" s="4"/>
      <c r="J75" s="3"/>
      <c r="K75" s="3"/>
      <c r="L75" s="3"/>
      <c r="M75" s="3"/>
      <c r="N75" s="3"/>
      <c r="O75" s="3"/>
      <c r="P75" s="4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x14ac:dyDescent="0.25">
      <c r="A90" s="3"/>
      <c r="B90" s="4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</row>
    <row r="112" spans="1:54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</row>
    <row r="113" spans="1:54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</row>
    <row r="114" spans="1:54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</row>
    <row r="115" spans="1:54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</row>
    <row r="116" spans="1:54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</row>
    <row r="117" spans="1:54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</row>
    <row r="118" spans="1:54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</row>
    <row r="119" spans="1:54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</row>
    <row r="120" spans="1:54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</row>
    <row r="121" spans="1:54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</row>
    <row r="122" spans="1:54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</row>
    <row r="123" spans="1:54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</row>
    <row r="124" spans="1:54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</row>
    <row r="125" spans="1:54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</row>
    <row r="126" spans="1:54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</row>
    <row r="127" spans="1:54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</row>
    <row r="128" spans="1:54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</row>
    <row r="129" spans="1:54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</row>
    <row r="130" spans="1:54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</row>
    <row r="131" spans="1:54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</row>
    <row r="132" spans="1:54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</row>
    <row r="133" spans="1:54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</row>
    <row r="134" spans="1:54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</row>
    <row r="135" spans="1:54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</row>
    <row r="136" spans="1:54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</row>
    <row r="137" spans="1:54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</row>
    <row r="138" spans="1:54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</row>
    <row r="139" spans="1:54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</row>
    <row r="140" spans="1:54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</row>
    <row r="141" spans="1:54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</row>
    <row r="142" spans="1:54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</row>
    <row r="143" spans="1:54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</row>
    <row r="144" spans="1:54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</row>
    <row r="145" spans="1:54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</row>
    <row r="146" spans="1:54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</row>
    <row r="147" spans="1:54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</row>
    <row r="148" spans="1:54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</row>
    <row r="149" spans="1:54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</row>
    <row r="150" spans="1:54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</row>
    <row r="151" spans="1:54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</row>
    <row r="152" spans="1:54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</row>
    <row r="153" spans="1:54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</row>
    <row r="154" spans="1:54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</row>
    <row r="155" spans="1:54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</row>
    <row r="156" spans="1:54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</row>
    <row r="157" spans="1:54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</row>
    <row r="158" spans="1:54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</row>
    <row r="159" spans="1:54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</row>
    <row r="160" spans="1:54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</row>
    <row r="161" spans="1:54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</row>
    <row r="162" spans="1:54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</row>
    <row r="163" spans="1:54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</row>
    <row r="164" spans="1:54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</row>
    <row r="165" spans="1:54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</row>
    <row r="166" spans="1:54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</row>
    <row r="167" spans="1:54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</row>
    <row r="168" spans="1:54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</row>
    <row r="169" spans="1:54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</row>
    <row r="170" spans="1:54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</row>
    <row r="171" spans="1:54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</row>
    <row r="172" spans="1:54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</row>
    <row r="173" spans="1:54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</row>
    <row r="174" spans="1:54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</row>
    <row r="175" spans="1:54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</row>
    <row r="176" spans="1:54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</row>
    <row r="177" spans="1:54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</row>
    <row r="178" spans="1:54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</row>
    <row r="179" spans="1:54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</row>
    <row r="180" spans="1:54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</row>
    <row r="181" spans="1:54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</row>
    <row r="182" spans="1:54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</row>
    <row r="183" spans="1:54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</row>
    <row r="184" spans="1:54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</row>
    <row r="185" spans="1:54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</row>
    <row r="186" spans="1:54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</row>
    <row r="187" spans="1:54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</row>
    <row r="188" spans="1:54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</row>
    <row r="189" spans="1:54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</row>
    <row r="190" spans="1:54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</row>
    <row r="191" spans="1:54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</row>
    <row r="192" spans="1:54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</row>
    <row r="193" spans="1:54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</row>
    <row r="194" spans="1:54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</row>
    <row r="195" spans="1:54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</row>
    <row r="196" spans="1:54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</row>
    <row r="197" spans="1:54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</row>
    <row r="198" spans="1:54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</row>
    <row r="199" spans="1:54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</row>
    <row r="200" spans="1:54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</row>
    <row r="201" spans="1:54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</row>
    <row r="202" spans="1:54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</row>
    <row r="203" spans="1:54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</row>
    <row r="204" spans="1:54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</row>
    <row r="205" spans="1:54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</row>
    <row r="206" spans="1:54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</row>
    <row r="207" spans="1:54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</row>
    <row r="208" spans="1:54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</row>
    <row r="209" spans="1:54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</row>
    <row r="210" spans="1:54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</row>
    <row r="211" spans="1:54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</row>
    <row r="212" spans="1:54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</row>
    <row r="213" spans="1:54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</row>
    <row r="214" spans="1:54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</row>
    <row r="215" spans="1:54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</row>
    <row r="216" spans="1:54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</row>
    <row r="217" spans="1:54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</row>
    <row r="218" spans="1:54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</row>
    <row r="219" spans="1:54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</row>
    <row r="220" spans="1:54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54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</row>
    <row r="222" spans="1:54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</row>
    <row r="223" spans="1:54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</row>
    <row r="224" spans="1:54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</row>
    <row r="225" spans="1:48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</row>
    <row r="226" spans="1:48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</row>
    <row r="227" spans="1:48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</row>
    <row r="228" spans="1:48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</row>
    <row r="229" spans="1:48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</row>
    <row r="230" spans="1:48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</row>
    <row r="231" spans="1:48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</row>
    <row r="232" spans="1:48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</row>
    <row r="233" spans="1:48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</row>
    <row r="234" spans="1:48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</row>
    <row r="235" spans="1:48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</row>
    <row r="236" spans="1:48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</row>
    <row r="237" spans="1:48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</row>
    <row r="238" spans="1:48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</row>
    <row r="239" spans="1:48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</row>
    <row r="240" spans="1:48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</row>
    <row r="241" spans="1:48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</row>
    <row r="242" spans="1:48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</row>
    <row r="243" spans="1:48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</row>
    <row r="244" spans="1:48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</row>
    <row r="246" spans="1:48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</row>
    <row r="247" spans="1:48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</row>
    <row r="248" spans="1:48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</row>
    <row r="249" spans="1:48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</row>
    <row r="250" spans="1:48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</row>
    <row r="251" spans="1:48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</row>
    <row r="252" spans="1:48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</row>
    <row r="253" spans="1:48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</row>
    <row r="254" spans="1:48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</row>
    <row r="255" spans="1:48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</row>
    <row r="256" spans="1:48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</row>
    <row r="257" spans="1:48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</row>
    <row r="258" spans="1:48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</row>
    <row r="259" spans="1:48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</row>
    <row r="260" spans="1:48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</row>
    <row r="261" spans="1:48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</row>
    <row r="262" spans="1:48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</row>
    <row r="263" spans="1:48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</row>
    <row r="264" spans="1:48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</row>
    <row r="265" spans="1:48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</row>
    <row r="266" spans="1:48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</row>
    <row r="267" spans="1:48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</row>
    <row r="268" spans="1:48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</row>
    <row r="270" spans="1:48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</row>
    <row r="271" spans="1:48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</row>
    <row r="272" spans="1:48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</row>
    <row r="273" spans="1:48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</row>
    <row r="274" spans="1:48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</row>
    <row r="275" spans="1:48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</row>
    <row r="276" spans="1:48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</row>
    <row r="277" spans="1:48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</row>
    <row r="278" spans="1:48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</row>
    <row r="279" spans="1:48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</row>
    <row r="280" spans="1:48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</row>
    <row r="281" spans="1:48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</row>
    <row r="282" spans="1:48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</row>
    <row r="283" spans="1:48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</row>
    <row r="284" spans="1:48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</row>
    <row r="285" spans="1:48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</row>
    <row r="286" spans="1:48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</row>
    <row r="287" spans="1:48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</row>
    <row r="288" spans="1:48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</row>
    <row r="289" spans="1:48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</row>
    <row r="290" spans="1:48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</row>
    <row r="291" spans="1:48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</row>
    <row r="292" spans="1:48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</row>
    <row r="294" spans="1:48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</row>
    <row r="295" spans="1:48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</row>
    <row r="296" spans="1:48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</row>
    <row r="297" spans="1:48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</row>
    <row r="298" spans="1:48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</row>
    <row r="299" spans="1:48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</row>
    <row r="300" spans="1:48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</row>
    <row r="301" spans="1:48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</row>
    <row r="302" spans="1:48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</row>
    <row r="303" spans="1:48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</row>
    <row r="304" spans="1:48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</row>
    <row r="305" spans="1:48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</row>
    <row r="306" spans="1:48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</row>
    <row r="307" spans="1:48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</row>
    <row r="308" spans="1:48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</row>
    <row r="309" spans="1:48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</row>
    <row r="310" spans="1:48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</row>
    <row r="311" spans="1:48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</row>
    <row r="312" spans="1:48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</row>
    <row r="313" spans="1:48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</row>
    <row r="314" spans="1:48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</row>
    <row r="315" spans="1:48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</row>
    <row r="316" spans="1:48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</row>
    <row r="318" spans="1:48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</row>
    <row r="319" spans="1:48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</row>
    <row r="320" spans="1:48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</row>
    <row r="321" spans="1:48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</row>
    <row r="322" spans="1:48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</row>
    <row r="323" spans="1:48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</row>
    <row r="324" spans="1:48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</row>
    <row r="325" spans="1:48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</row>
    <row r="326" spans="1:48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</row>
    <row r="327" spans="1:48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</row>
    <row r="328" spans="1:48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</row>
    <row r="329" spans="1:48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</row>
    <row r="330" spans="1:48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</row>
    <row r="331" spans="1:48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</row>
    <row r="332" spans="1:48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</row>
    <row r="333" spans="1:48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</row>
    <row r="334" spans="1:48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</row>
    <row r="335" spans="1:48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</row>
    <row r="336" spans="1:48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</row>
    <row r="337" spans="1:48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</row>
    <row r="338" spans="1:48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</row>
  </sheetData>
  <mergeCells count="12">
    <mergeCell ref="W36:X36"/>
    <mergeCell ref="Y36:Z36"/>
    <mergeCell ref="S36:T36"/>
    <mergeCell ref="U36:V36"/>
    <mergeCell ref="O36:P36"/>
    <mergeCell ref="Q36:R36"/>
    <mergeCell ref="M36:N36"/>
    <mergeCell ref="C36:D36"/>
    <mergeCell ref="E36:F36"/>
    <mergeCell ref="G36:H36"/>
    <mergeCell ref="I36:J36"/>
    <mergeCell ref="K36:L36"/>
  </mergeCells>
  <pageMargins left="0.7" right="0.7" top="0.75" bottom="0.75" header="0.3" footer="0.3"/>
  <pageSetup paperSize="9" orientation="portrait" horizont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K55"/>
  <sheetViews>
    <sheetView topLeftCell="A7" zoomScale="85" zoomScaleNormal="85" workbookViewId="0">
      <selection activeCell="C14" sqref="C14"/>
    </sheetView>
  </sheetViews>
  <sheetFormatPr defaultRowHeight="15" x14ac:dyDescent="0.25"/>
  <cols>
    <col min="2" max="2" width="9.5703125" bestFit="1" customWidth="1"/>
    <col min="10" max="10" width="10.5703125" customWidth="1"/>
    <col min="21" max="21" width="12.28515625" bestFit="1" customWidth="1"/>
  </cols>
  <sheetData>
    <row r="1" spans="1:37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0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20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20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37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>
        <f>((10^5*(K11*K9)*10^-6))/((8314*293))</f>
        <v>6.5681391066181393E-6</v>
      </c>
      <c r="L6" s="3"/>
      <c r="M6" s="3"/>
      <c r="N6" s="12"/>
      <c r="O6" s="3"/>
      <c r="P6" s="3"/>
      <c r="Q6" s="3"/>
      <c r="R6" s="3"/>
      <c r="S6" s="3"/>
      <c r="T6" s="3"/>
      <c r="U6" s="3"/>
      <c r="V6" s="3"/>
      <c r="W6" s="3"/>
      <c r="X6" s="20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</row>
    <row r="7" spans="1:37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</row>
    <row r="8" spans="1:37" x14ac:dyDescent="0.25">
      <c r="A8" s="3"/>
      <c r="B8" s="3" t="s">
        <v>1</v>
      </c>
      <c r="C8" s="3">
        <v>8</v>
      </c>
      <c r="D8" s="3" t="s">
        <v>7</v>
      </c>
      <c r="E8" s="3">
        <f>C8*C12</f>
        <v>8</v>
      </c>
      <c r="F8" s="3"/>
      <c r="G8" s="3"/>
      <c r="H8" s="3"/>
      <c r="I8" s="3"/>
      <c r="J8" s="3" t="s">
        <v>29</v>
      </c>
      <c r="K8" s="3">
        <v>1.17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</row>
    <row r="9" spans="1:37" x14ac:dyDescent="0.25">
      <c r="A9" s="3"/>
      <c r="B9" s="3" t="s">
        <v>2</v>
      </c>
      <c r="C9" s="3">
        <v>18</v>
      </c>
      <c r="D9" s="3" t="s">
        <v>8</v>
      </c>
      <c r="E9" s="3">
        <f>C9/2</f>
        <v>9</v>
      </c>
      <c r="F9" s="3"/>
      <c r="G9" s="3"/>
      <c r="H9" s="3"/>
      <c r="I9" s="3"/>
      <c r="J9" s="3" t="s">
        <v>34</v>
      </c>
      <c r="K9" s="23">
        <v>0.4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</row>
    <row r="10" spans="1:37" x14ac:dyDescent="0.25">
      <c r="A10" s="3"/>
      <c r="B10" s="3" t="s">
        <v>3</v>
      </c>
      <c r="C10" s="3">
        <f>C13*2</f>
        <v>25</v>
      </c>
      <c r="D10" s="3" t="s">
        <v>9</v>
      </c>
      <c r="E10" s="3">
        <f>C13*(1-C12)</f>
        <v>0</v>
      </c>
      <c r="F10" s="3"/>
      <c r="G10" s="3"/>
      <c r="H10" s="3"/>
      <c r="I10" s="3"/>
      <c r="J10" s="3" t="s">
        <v>35</v>
      </c>
      <c r="K10" s="3">
        <v>40</v>
      </c>
      <c r="L10" s="3" t="s">
        <v>38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</row>
    <row r="11" spans="1:37" x14ac:dyDescent="0.25">
      <c r="A11" s="3"/>
      <c r="B11" s="3" t="s">
        <v>4</v>
      </c>
      <c r="C11" s="3">
        <f>(79/21)*C13</f>
        <v>47.023809523809526</v>
      </c>
      <c r="D11" s="3" t="s">
        <v>10</v>
      </c>
      <c r="E11" s="3">
        <f>C11</f>
        <v>47.023809523809526</v>
      </c>
      <c r="F11" s="3"/>
      <c r="G11" s="3"/>
      <c r="H11" s="3"/>
      <c r="I11" s="3"/>
      <c r="J11" s="3" t="s">
        <v>37</v>
      </c>
      <c r="K11" s="3">
        <v>400</v>
      </c>
      <c r="L11" s="3" t="s">
        <v>38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</row>
    <row r="12" spans="1:37" x14ac:dyDescent="0.25">
      <c r="A12" s="3"/>
      <c r="B12" s="3" t="s">
        <v>5</v>
      </c>
      <c r="C12" s="3">
        <v>1</v>
      </c>
      <c r="D12" s="3"/>
      <c r="E12" s="3"/>
      <c r="F12" s="3"/>
      <c r="G12" s="3"/>
      <c r="H12" s="3"/>
      <c r="I12" s="3"/>
      <c r="J12" s="3" t="s">
        <v>36</v>
      </c>
      <c r="K12" s="3">
        <v>1800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</row>
    <row r="13" spans="1:37" x14ac:dyDescent="0.25">
      <c r="A13" s="3"/>
      <c r="B13" s="3" t="s">
        <v>6</v>
      </c>
      <c r="C13" s="3">
        <v>12.5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</row>
    <row r="14" spans="1:37" x14ac:dyDescent="0.25">
      <c r="A14" s="3"/>
      <c r="B14" s="3" t="s">
        <v>39</v>
      </c>
      <c r="C14" s="22">
        <v>1.05</v>
      </c>
      <c r="D14" s="23">
        <v>0.05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</row>
    <row r="15" spans="1:37" x14ac:dyDescent="0.25">
      <c r="A15" s="1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</row>
    <row r="16" spans="1:37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</row>
    <row r="17" spans="1:37" ht="18" x14ac:dyDescent="0.35">
      <c r="A17" s="3"/>
      <c r="B17" s="3" t="s">
        <v>0</v>
      </c>
      <c r="C17" s="3"/>
      <c r="D17" s="3"/>
      <c r="E17" s="3"/>
      <c r="F17" s="3"/>
      <c r="G17" s="3"/>
      <c r="H17" s="3"/>
      <c r="I17" s="3"/>
      <c r="J17" s="3" t="s">
        <v>30</v>
      </c>
      <c r="K17" s="3"/>
      <c r="L17" s="3" t="s">
        <v>31</v>
      </c>
      <c r="M17" s="3"/>
      <c r="N17" s="3" t="s">
        <v>32</v>
      </c>
      <c r="O17" s="3"/>
      <c r="P17" s="3" t="s">
        <v>33</v>
      </c>
      <c r="Q17" s="3"/>
      <c r="R17" s="3" t="s">
        <v>0</v>
      </c>
      <c r="S17" s="3" t="s">
        <v>12</v>
      </c>
      <c r="T17" s="3" t="s">
        <v>27</v>
      </c>
      <c r="U17" s="3" t="s">
        <v>28</v>
      </c>
      <c r="V17" s="3" t="s">
        <v>16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</row>
    <row r="18" spans="1:37" x14ac:dyDescent="0.25">
      <c r="A18" s="15">
        <v>1</v>
      </c>
      <c r="B18" s="24">
        <v>5065</v>
      </c>
      <c r="C18" s="15">
        <f>$E$8*A18*$C$14</f>
        <v>8.4</v>
      </c>
      <c r="D18" s="15">
        <f>$E$9*A18*$C$14</f>
        <v>9.4500000000000011</v>
      </c>
      <c r="E18" s="15">
        <f>$C$13*(1-A18)*$C$14</f>
        <v>0</v>
      </c>
      <c r="F18" s="15">
        <f>$E$11*$C$14</f>
        <v>49.375000000000007</v>
      </c>
      <c r="G18" s="3">
        <f>(E18*I18)/($K$10*10^-6)</f>
        <v>0</v>
      </c>
      <c r="H18" s="3">
        <f>(F18*I18)/($K$10*10^-6)</f>
        <v>0.134009036524492</v>
      </c>
      <c r="I18" s="3">
        <f t="shared" ref="I18:I34" si="0">$K$6/(A18+12.5*(1+3.76))</f>
        <v>1.0856428275401883E-7</v>
      </c>
      <c r="J18" s="16">
        <f t="shared" ref="J18:J34" si="1" xml:space="preserve"> (((8.6E-19*(S18^6) - 1.037488E-14*(S18^5) + 4.968947595E-11*(S18^4) - 0.0000001201911805397*(S18^3) + 0.000156509548934808*(S18^2) - 0.0482393620326645*(S18) + 5.20845196264969)))</f>
        <v>110.42586980625413</v>
      </c>
      <c r="K18" s="16">
        <f t="shared" ref="K18:K34" si="2">J18*C18</f>
        <v>927.57730637253474</v>
      </c>
      <c r="L18" s="16">
        <f t="shared" ref="L18:L34" si="3" xml:space="preserve"> 6.7E-19*(S18^ 6)- 7.89843E-15*(S18^5) + 3.687984988E-11*(S18^4) - 8.638622855912E-08*(S18^3) + 0.000110740178605573*(S18^2) - 0.031241611607915*(S18) + 3.30066945333761</f>
        <v>89.535758079175139</v>
      </c>
      <c r="M18" s="15">
        <f t="shared" ref="M18:M34" si="4">L18*D18</f>
        <v>846.11291384820515</v>
      </c>
      <c r="N18" s="16">
        <f t="shared" ref="N18:N34" si="5" xml:space="preserve"> 6.5E-19*(S18^6) - 7.82245E-15*(S18^5) + 0.0000000000371204177*(S18^4) - 8.798317617007E-08*(S18^3) + 0.000109823272345614*(S18^2) - 0.0326064446414848*(S18) + 3.57864890028521</f>
        <v>70.917075412363275</v>
      </c>
      <c r="O18" s="15">
        <f t="shared" ref="O18:O34" si="6">N18*E18</f>
        <v>0</v>
      </c>
      <c r="P18" s="16">
        <f t="shared" ref="P18:P34" si="7" xml:space="preserve"> 5.9E-19*(S18^6) - 7.10207E-15*(S18^5) + 3.346089681E-11*(S18^4) - 7.890960163412E-08*(S18^3) + 0.000098599769211504*(S18^2) - 0.028172899155961*(S18) + 3.05378907997741</f>
        <v>66.659438614185618</v>
      </c>
      <c r="Q18" s="15">
        <f t="shared" ref="Q18:Q34" si="8">P18*F18</f>
        <v>3291.3097815754154</v>
      </c>
      <c r="R18" s="15">
        <f t="shared" ref="R18:R34" si="9">K18+M18+O18+Q18</f>
        <v>5065.0000017961556</v>
      </c>
      <c r="S18" s="15">
        <v>2308.4908325166816</v>
      </c>
      <c r="T18" s="17">
        <f t="shared" ref="T18:T34" si="10">(C18+D18+E18+F18)*I18</f>
        <v>7.2982339081389164E-6</v>
      </c>
      <c r="U18" s="3">
        <f>D54</f>
        <v>0</v>
      </c>
      <c r="V18" s="18">
        <f>(U18/T18)*10^6</f>
        <v>0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</row>
    <row r="19" spans="1:37" x14ac:dyDescent="0.25">
      <c r="A19" s="15">
        <v>0.99</v>
      </c>
      <c r="B19" s="24">
        <f t="shared" ref="B19:B34" si="11">$B$18*A19</f>
        <v>5014.3500000000004</v>
      </c>
      <c r="C19" s="15">
        <f t="shared" ref="C19:C34" si="12">$E$8*A19*$C$14</f>
        <v>8.3160000000000007</v>
      </c>
      <c r="D19" s="15">
        <f t="shared" ref="D19:D34" si="13">$E$9*A19*$C$14</f>
        <v>9.355500000000001</v>
      </c>
      <c r="E19" s="15">
        <f t="shared" ref="E19:E34" si="14">$C$13*(1-A19)*$C$14</f>
        <v>0.13125000000000012</v>
      </c>
      <c r="F19" s="15">
        <f t="shared" ref="F19:F34" si="15">$E$11*$C$14</f>
        <v>49.375000000000007</v>
      </c>
      <c r="G19" s="3">
        <f t="shared" ref="G19:G34" si="16">(E19*I19)/($K$10*10^-6)</f>
        <v>3.562854429424829E-4</v>
      </c>
      <c r="H19" s="3">
        <f t="shared" ref="H19:H34" si="17">(F19*I19)/($K$10*10^-6)</f>
        <v>0.13403119044026726</v>
      </c>
      <c r="I19" s="3">
        <f t="shared" si="0"/>
        <v>1.0858223023008992E-7</v>
      </c>
      <c r="J19" s="16">
        <f t="shared" si="1"/>
        <v>109.47970377913188</v>
      </c>
      <c r="K19" s="16">
        <f t="shared" si="2"/>
        <v>910.43321662726078</v>
      </c>
      <c r="L19" s="16">
        <f t="shared" si="3"/>
        <v>88.699775989210892</v>
      </c>
      <c r="M19" s="15">
        <f t="shared" si="4"/>
        <v>829.83075426706262</v>
      </c>
      <c r="N19" s="16">
        <f t="shared" si="5"/>
        <v>70.326077062062652</v>
      </c>
      <c r="O19" s="15">
        <f t="shared" si="6"/>
        <v>9.2302976143957309</v>
      </c>
      <c r="P19" s="16">
        <f t="shared" si="7"/>
        <v>66.123660431291469</v>
      </c>
      <c r="Q19" s="15">
        <f t="shared" si="8"/>
        <v>3264.8557337950169</v>
      </c>
      <c r="R19" s="15">
        <f t="shared" si="9"/>
        <v>5014.3500023037359</v>
      </c>
      <c r="S19" s="15">
        <v>2293.4772403384113</v>
      </c>
      <c r="T19" s="17">
        <f t="shared" si="10"/>
        <v>7.2943099168394238E-6</v>
      </c>
      <c r="U19" s="3">
        <f>F54</f>
        <v>5.947118770096606E-8</v>
      </c>
      <c r="V19" s="18">
        <f t="shared" ref="V19:V34" si="18">(U19/T19)*10^6</f>
        <v>8153.0930792606814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</row>
    <row r="20" spans="1:37" x14ac:dyDescent="0.25">
      <c r="A20" s="15">
        <v>0.98</v>
      </c>
      <c r="B20" s="24">
        <f t="shared" si="11"/>
        <v>4963.7</v>
      </c>
      <c r="C20" s="15">
        <f t="shared" si="12"/>
        <v>8.2319999999999993</v>
      </c>
      <c r="D20" s="15">
        <f t="shared" si="13"/>
        <v>9.261000000000001</v>
      </c>
      <c r="E20" s="15">
        <f t="shared" si="14"/>
        <v>0.26250000000000023</v>
      </c>
      <c r="F20" s="15">
        <f t="shared" si="15"/>
        <v>49.375000000000007</v>
      </c>
      <c r="G20" s="3">
        <f t="shared" si="16"/>
        <v>7.1268870514519804E-4</v>
      </c>
      <c r="H20" s="3">
        <f t="shared" si="17"/>
        <v>0.13405335168207289</v>
      </c>
      <c r="I20" s="3">
        <f t="shared" si="0"/>
        <v>1.0860018364117294E-7</v>
      </c>
      <c r="J20" s="16">
        <f t="shared" si="1"/>
        <v>108.53062169237937</v>
      </c>
      <c r="K20" s="16">
        <f t="shared" si="2"/>
        <v>893.42407777166693</v>
      </c>
      <c r="L20" s="16">
        <f t="shared" si="3"/>
        <v>87.862490875002365</v>
      </c>
      <c r="M20" s="15">
        <f t="shared" si="4"/>
        <v>813.69452799339695</v>
      </c>
      <c r="N20" s="16">
        <f t="shared" si="5"/>
        <v>69.733326865826726</v>
      </c>
      <c r="O20" s="15">
        <f t="shared" si="6"/>
        <v>18.304998302279532</v>
      </c>
      <c r="P20" s="16">
        <f t="shared" si="7"/>
        <v>65.585344785648488</v>
      </c>
      <c r="Q20" s="15">
        <f t="shared" si="8"/>
        <v>3238.2763987913945</v>
      </c>
      <c r="R20" s="15">
        <f t="shared" si="9"/>
        <v>4963.7000028587381</v>
      </c>
      <c r="S20" s="15">
        <v>2278.3952788455995</v>
      </c>
      <c r="T20" s="17">
        <f t="shared" si="10"/>
        <v>7.2903846279237614E-6</v>
      </c>
      <c r="U20" s="3">
        <f>H54</f>
        <v>7.1361892019094273E-8</v>
      </c>
      <c r="V20" s="18">
        <f t="shared" si="18"/>
        <v>9788.4947998165535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</row>
    <row r="21" spans="1:37" x14ac:dyDescent="0.25">
      <c r="A21" s="15">
        <v>0.97</v>
      </c>
      <c r="B21" s="24">
        <f t="shared" si="11"/>
        <v>4913.05</v>
      </c>
      <c r="C21" s="15">
        <f t="shared" si="12"/>
        <v>8.1479999999999997</v>
      </c>
      <c r="D21" s="15">
        <f t="shared" si="13"/>
        <v>9.166500000000001</v>
      </c>
      <c r="E21" s="15">
        <f t="shared" si="14"/>
        <v>0.39375000000000038</v>
      </c>
      <c r="F21" s="15">
        <f t="shared" si="15"/>
        <v>49.375000000000007</v>
      </c>
      <c r="G21" s="3">
        <f t="shared" si="16"/>
        <v>1.0692098450599036E-3</v>
      </c>
      <c r="H21" s="3">
        <f t="shared" si="17"/>
        <v>0.13407552025354336</v>
      </c>
      <c r="I21" s="3">
        <f t="shared" si="0"/>
        <v>1.0861814299021233E-7</v>
      </c>
      <c r="J21" s="16">
        <f t="shared" si="1"/>
        <v>107.57858703288298</v>
      </c>
      <c r="K21" s="16">
        <f t="shared" si="2"/>
        <v>876.55032714393053</v>
      </c>
      <c r="L21" s="16">
        <f t="shared" si="3"/>
        <v>87.023879944218777</v>
      </c>
      <c r="M21" s="15">
        <f t="shared" si="4"/>
        <v>797.7043955086815</v>
      </c>
      <c r="N21" s="16">
        <f t="shared" si="5"/>
        <v>69.138812535122966</v>
      </c>
      <c r="O21" s="15">
        <f t="shared" si="6"/>
        <v>27.223407435704694</v>
      </c>
      <c r="P21" s="16">
        <f t="shared" si="7"/>
        <v>65.044493637338562</v>
      </c>
      <c r="Q21" s="15">
        <f t="shared" si="8"/>
        <v>3211.571873343592</v>
      </c>
      <c r="R21" s="15">
        <f t="shared" si="9"/>
        <v>4913.0500034319084</v>
      </c>
      <c r="S21" s="15">
        <v>2263.2432305824382</v>
      </c>
      <c r="T21" s="17">
        <f t="shared" si="10"/>
        <v>7.286458040748162E-6</v>
      </c>
      <c r="U21" s="3">
        <f>J54</f>
        <v>7.3939526130997338E-8</v>
      </c>
      <c r="V21" s="18">
        <f t="shared" si="18"/>
        <v>10147.526509794508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</row>
    <row r="22" spans="1:37" x14ac:dyDescent="0.25">
      <c r="A22" s="15">
        <v>0.96</v>
      </c>
      <c r="B22" s="24">
        <f t="shared" si="11"/>
        <v>4862.3999999999996</v>
      </c>
      <c r="C22" s="15">
        <f t="shared" si="12"/>
        <v>8.0640000000000001</v>
      </c>
      <c r="D22" s="15">
        <f t="shared" si="13"/>
        <v>9.072000000000001</v>
      </c>
      <c r="E22" s="15">
        <f t="shared" si="14"/>
        <v>0.52500000000000047</v>
      </c>
      <c r="F22" s="15">
        <f t="shared" si="15"/>
        <v>49.375000000000007</v>
      </c>
      <c r="G22" s="3">
        <f t="shared" si="16"/>
        <v>1.4258489211770287E-3</v>
      </c>
      <c r="H22" s="3">
        <f t="shared" si="17"/>
        <v>0.13409769615831571</v>
      </c>
      <c r="I22" s="3">
        <f t="shared" si="0"/>
        <v>1.0863610828015447E-7</v>
      </c>
      <c r="J22" s="16">
        <f t="shared" si="1"/>
        <v>106.62356307778643</v>
      </c>
      <c r="K22" s="16">
        <f t="shared" si="2"/>
        <v>859.81241265926974</v>
      </c>
      <c r="L22" s="16">
        <f t="shared" si="3"/>
        <v>86.183921197641013</v>
      </c>
      <c r="M22" s="15">
        <f t="shared" si="4"/>
        <v>781.86053310499938</v>
      </c>
      <c r="N22" s="16">
        <f t="shared" si="5"/>
        <v>68.542521423336737</v>
      </c>
      <c r="O22" s="15">
        <f t="shared" si="6"/>
        <v>35.984823747251816</v>
      </c>
      <c r="P22" s="16">
        <f t="shared" si="7"/>
        <v>64.501108547075333</v>
      </c>
      <c r="Q22" s="15">
        <f t="shared" si="8"/>
        <v>3184.7422345118448</v>
      </c>
      <c r="R22" s="15">
        <f t="shared" si="9"/>
        <v>4862.4000040233659</v>
      </c>
      <c r="S22" s="15">
        <v>2248.0193706121613</v>
      </c>
      <c r="T22" s="17">
        <f t="shared" si="10"/>
        <v>7.282530154668437E-6</v>
      </c>
      <c r="U22" s="3">
        <f>L54</f>
        <v>7.2009496880357572E-8</v>
      </c>
      <c r="V22" s="18">
        <f t="shared" si="18"/>
        <v>9887.9778526143382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</row>
    <row r="23" spans="1:37" x14ac:dyDescent="0.25">
      <c r="A23" s="15">
        <v>0.95</v>
      </c>
      <c r="B23" s="24">
        <f t="shared" si="11"/>
        <v>4811.75</v>
      </c>
      <c r="C23" s="15">
        <f t="shared" si="12"/>
        <v>7.9799999999999995</v>
      </c>
      <c r="D23" s="15">
        <f t="shared" si="13"/>
        <v>8.9774999999999991</v>
      </c>
      <c r="E23" s="15">
        <f t="shared" si="14"/>
        <v>0.65625000000000067</v>
      </c>
      <c r="F23" s="15">
        <f t="shared" si="15"/>
        <v>49.375000000000007</v>
      </c>
      <c r="G23" s="3">
        <f t="shared" si="16"/>
        <v>1.7826059920257064E-3</v>
      </c>
      <c r="H23" s="3">
        <f t="shared" si="17"/>
        <v>0.13411987940002923</v>
      </c>
      <c r="I23" s="3">
        <f t="shared" si="0"/>
        <v>1.0865407951394771E-7</v>
      </c>
      <c r="J23" s="16">
        <f t="shared" si="1"/>
        <v>105.66551291365904</v>
      </c>
      <c r="K23" s="16">
        <f t="shared" si="2"/>
        <v>843.21079305099909</v>
      </c>
      <c r="L23" s="16">
        <f t="shared" si="3"/>
        <v>85.342593464768214</v>
      </c>
      <c r="M23" s="15">
        <f t="shared" si="4"/>
        <v>766.16313282995657</v>
      </c>
      <c r="N23" s="16">
        <f t="shared" si="5"/>
        <v>67.944440507618452</v>
      </c>
      <c r="O23" s="15">
        <f t="shared" si="6"/>
        <v>44.588539083124651</v>
      </c>
      <c r="P23" s="16">
        <f t="shared" si="7"/>
        <v>63.95519067666077</v>
      </c>
      <c r="Q23" s="15">
        <f t="shared" si="8"/>
        <v>3157.7875396601262</v>
      </c>
      <c r="R23" s="15">
        <f t="shared" si="9"/>
        <v>4811.7500046242067</v>
      </c>
      <c r="S23" s="15">
        <v>2232.7219690069469</v>
      </c>
      <c r="T23" s="17">
        <f t="shared" si="10"/>
        <v>7.2786009690399652E-6</v>
      </c>
      <c r="U23" s="3">
        <f>N54</f>
        <v>6.7690095333743931E-8</v>
      </c>
      <c r="V23" s="18">
        <f t="shared" si="18"/>
        <v>9299.877218392443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</row>
    <row r="24" spans="1:37" x14ac:dyDescent="0.25">
      <c r="A24" s="15">
        <v>0.94</v>
      </c>
      <c r="B24" s="24">
        <f t="shared" si="11"/>
        <v>4761.0999999999995</v>
      </c>
      <c r="C24" s="15">
        <f t="shared" si="12"/>
        <v>7.8959999999999999</v>
      </c>
      <c r="D24" s="15">
        <f t="shared" si="13"/>
        <v>8.8829999999999991</v>
      </c>
      <c r="E24" s="15">
        <f t="shared" si="14"/>
        <v>0.78750000000000075</v>
      </c>
      <c r="F24" s="15">
        <f t="shared" si="15"/>
        <v>49.375000000000007</v>
      </c>
      <c r="G24" s="3">
        <f t="shared" si="16"/>
        <v>2.1394811161738049E-3</v>
      </c>
      <c r="H24" s="3">
        <f t="shared" si="17"/>
        <v>0.13414206998232575</v>
      </c>
      <c r="I24" s="3">
        <f t="shared" si="0"/>
        <v>1.0867205669454235E-7</v>
      </c>
      <c r="J24" s="16">
        <f t="shared" si="1"/>
        <v>104.70439945851865</v>
      </c>
      <c r="K24" s="16">
        <f t="shared" si="2"/>
        <v>826.74593812446324</v>
      </c>
      <c r="L24" s="16">
        <f t="shared" si="3"/>
        <v>84.499876441166791</v>
      </c>
      <c r="M24" s="15">
        <f t="shared" si="4"/>
        <v>750.6124024268845</v>
      </c>
      <c r="N24" s="16">
        <f t="shared" si="5"/>
        <v>67.344556370645421</v>
      </c>
      <c r="O24" s="15">
        <f t="shared" si="6"/>
        <v>53.033838141883322</v>
      </c>
      <c r="P24" s="16">
        <f t="shared" si="7"/>
        <v>63.406740790140191</v>
      </c>
      <c r="Q24" s="15">
        <f t="shared" si="8"/>
        <v>3130.7078265131722</v>
      </c>
      <c r="R24" s="15">
        <f t="shared" si="9"/>
        <v>4761.1000052064028</v>
      </c>
      <c r="S24" s="4">
        <v>2217.3492935041118</v>
      </c>
      <c r="T24" s="17">
        <f t="shared" si="10"/>
        <v>7.2746704832177067E-6</v>
      </c>
      <c r="U24" s="3">
        <f>P54</f>
        <v>6.2142474663419604E-8</v>
      </c>
      <c r="V24" s="18">
        <f t="shared" si="18"/>
        <v>8542.3078346681286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</row>
    <row r="25" spans="1:37" x14ac:dyDescent="0.25">
      <c r="A25" s="15">
        <v>0.93</v>
      </c>
      <c r="B25" s="24">
        <f t="shared" si="11"/>
        <v>4710.45</v>
      </c>
      <c r="C25" s="15">
        <f t="shared" si="12"/>
        <v>7.8120000000000012</v>
      </c>
      <c r="D25" s="15">
        <f t="shared" si="13"/>
        <v>8.7885000000000009</v>
      </c>
      <c r="E25" s="15">
        <f t="shared" si="14"/>
        <v>0.91874999999999929</v>
      </c>
      <c r="F25" s="15">
        <f t="shared" si="15"/>
        <v>49.375000000000007</v>
      </c>
      <c r="G25" s="3">
        <f t="shared" si="16"/>
        <v>2.4964743522279545E-3</v>
      </c>
      <c r="H25" s="3">
        <f t="shared" si="17"/>
        <v>0.13416426790884939</v>
      </c>
      <c r="I25" s="3">
        <f t="shared" si="0"/>
        <v>1.086900398248906E-7</v>
      </c>
      <c r="J25" s="16">
        <f t="shared" si="1"/>
        <v>103.74018548824789</v>
      </c>
      <c r="K25" s="16">
        <f t="shared" si="2"/>
        <v>810.41832903419265</v>
      </c>
      <c r="L25" s="16">
        <f t="shared" si="3"/>
        <v>83.655750728760367</v>
      </c>
      <c r="M25" s="15">
        <f t="shared" si="4"/>
        <v>735.20856527971057</v>
      </c>
      <c r="N25" s="16">
        <f t="shared" si="5"/>
        <v>66.742855183139199</v>
      </c>
      <c r="O25" s="15">
        <f t="shared" si="6"/>
        <v>61.319998199509094</v>
      </c>
      <c r="P25" s="16">
        <f t="shared" si="7"/>
        <v>62.855759256408248</v>
      </c>
      <c r="Q25" s="15">
        <f t="shared" si="8"/>
        <v>3103.5031132851577</v>
      </c>
      <c r="R25" s="15">
        <f t="shared" si="9"/>
        <v>4710.4500057985697</v>
      </c>
      <c r="S25" s="15">
        <v>2201.8996123624452</v>
      </c>
      <c r="T25" s="17">
        <f t="shared" si="10"/>
        <v>7.2707386965561901E-6</v>
      </c>
      <c r="U25" s="3">
        <f>R54</f>
        <v>5.6063640841106022E-8</v>
      </c>
      <c r="V25" s="18">
        <f t="shared" si="18"/>
        <v>7710.8589898383716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</row>
    <row r="26" spans="1:37" x14ac:dyDescent="0.25">
      <c r="A26" s="15">
        <v>0.92</v>
      </c>
      <c r="B26" s="24">
        <f t="shared" si="11"/>
        <v>4659.8</v>
      </c>
      <c r="C26" s="15">
        <f t="shared" si="12"/>
        <v>7.7280000000000006</v>
      </c>
      <c r="D26" s="15">
        <f t="shared" si="13"/>
        <v>8.6940000000000008</v>
      </c>
      <c r="E26" s="15">
        <f t="shared" si="14"/>
        <v>1.0499999999999996</v>
      </c>
      <c r="F26" s="15">
        <f t="shared" si="15"/>
        <v>49.375000000000007</v>
      </c>
      <c r="G26" s="3">
        <f t="shared" si="16"/>
        <v>2.8535857588335998E-3</v>
      </c>
      <c r="H26" s="3">
        <f t="shared" si="17"/>
        <v>0.13418647318324672</v>
      </c>
      <c r="I26" s="3">
        <f t="shared" si="0"/>
        <v>1.0870802890794669E-7</v>
      </c>
      <c r="J26" s="16">
        <f t="shared" si="1"/>
        <v>102.77283366150678</v>
      </c>
      <c r="K26" s="16">
        <f t="shared" si="2"/>
        <v>794.22845853612444</v>
      </c>
      <c r="L26" s="16">
        <f t="shared" si="3"/>
        <v>82.810197873733003</v>
      </c>
      <c r="M26" s="15">
        <f t="shared" si="4"/>
        <v>719.95186031423475</v>
      </c>
      <c r="N26" s="16">
        <f t="shared" si="5"/>
        <v>66.139322683344915</v>
      </c>
      <c r="O26" s="15">
        <f t="shared" si="6"/>
        <v>69.446288817512141</v>
      </c>
      <c r="P26" s="16">
        <f t="shared" si="7"/>
        <v>62.302246049775945</v>
      </c>
      <c r="Q26" s="15">
        <f t="shared" si="8"/>
        <v>3076.1733987076877</v>
      </c>
      <c r="R26" s="15">
        <f t="shared" si="9"/>
        <v>4659.800006375559</v>
      </c>
      <c r="S26" s="15">
        <v>2186.371197333036</v>
      </c>
      <c r="T26" s="17">
        <f t="shared" si="10"/>
        <v>7.2668056084095138E-6</v>
      </c>
      <c r="U26" s="3">
        <f>T54</f>
        <v>4.9887930674086806E-8</v>
      </c>
      <c r="V26" s="18">
        <f t="shared" si="18"/>
        <v>6865.1802955006769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</row>
    <row r="27" spans="1:37" x14ac:dyDescent="0.25">
      <c r="A27" s="15">
        <v>0.91</v>
      </c>
      <c r="B27" s="24">
        <f t="shared" si="11"/>
        <v>4609.1500000000005</v>
      </c>
      <c r="C27" s="15">
        <f t="shared" si="12"/>
        <v>7.644000000000001</v>
      </c>
      <c r="D27" s="15">
        <f t="shared" si="13"/>
        <v>8.599499999999999</v>
      </c>
      <c r="E27" s="15">
        <f t="shared" si="14"/>
        <v>1.1812499999999997</v>
      </c>
      <c r="F27" s="15">
        <f t="shared" si="15"/>
        <v>49.375000000000007</v>
      </c>
      <c r="G27" s="3">
        <f t="shared" si="16"/>
        <v>3.210815394675002E-3</v>
      </c>
      <c r="H27" s="3">
        <f t="shared" si="17"/>
        <v>0.13420868580916681</v>
      </c>
      <c r="I27" s="3">
        <f t="shared" si="0"/>
        <v>1.0872602394666677E-7</v>
      </c>
      <c r="J27" s="16">
        <f t="shared" si="1"/>
        <v>101.80230655168769</v>
      </c>
      <c r="K27" s="16">
        <f t="shared" si="2"/>
        <v>778.17683128110082</v>
      </c>
      <c r="L27" s="16">
        <f t="shared" si="3"/>
        <v>81.963200409346712</v>
      </c>
      <c r="M27" s="15">
        <f t="shared" si="4"/>
        <v>704.84254192017693</v>
      </c>
      <c r="N27" s="16">
        <f t="shared" si="5"/>
        <v>65.533944158686936</v>
      </c>
      <c r="O27" s="15">
        <f t="shared" si="6"/>
        <v>77.41197153744892</v>
      </c>
      <c r="P27" s="16">
        <f t="shared" si="7"/>
        <v>61.746200753239137</v>
      </c>
      <c r="Q27" s="15">
        <f t="shared" si="8"/>
        <v>3048.7186621911828</v>
      </c>
      <c r="R27" s="15">
        <f t="shared" si="9"/>
        <v>4609.1500069299091</v>
      </c>
      <c r="S27" s="15">
        <v>2170.7623268896309</v>
      </c>
      <c r="T27" s="17">
        <f t="shared" si="10"/>
        <v>7.2628712181313536E-6</v>
      </c>
      <c r="U27" s="3">
        <f>V54</f>
        <v>4.3887337305838609E-8</v>
      </c>
      <c r="V27" s="18">
        <f t="shared" si="18"/>
        <v>6042.6979892299778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</row>
    <row r="28" spans="1:37" x14ac:dyDescent="0.25">
      <c r="A28" s="15">
        <v>0.9</v>
      </c>
      <c r="B28" s="24">
        <f t="shared" si="11"/>
        <v>4558.5</v>
      </c>
      <c r="C28" s="15">
        <f t="shared" si="12"/>
        <v>7.5600000000000005</v>
      </c>
      <c r="D28" s="15">
        <f t="shared" si="13"/>
        <v>8.5050000000000008</v>
      </c>
      <c r="E28" s="15">
        <f t="shared" si="14"/>
        <v>1.3124999999999998</v>
      </c>
      <c r="F28" s="15">
        <f t="shared" si="15"/>
        <v>49.375000000000007</v>
      </c>
      <c r="G28" s="3">
        <f t="shared" si="16"/>
        <v>3.5681633184752931E-3</v>
      </c>
      <c r="H28" s="3">
        <f t="shared" si="17"/>
        <v>0.13423090579026106</v>
      </c>
      <c r="I28" s="3">
        <f t="shared" si="0"/>
        <v>1.0874402494400893E-7</v>
      </c>
      <c r="J28" s="16">
        <f t="shared" si="1"/>
        <v>100.8285663566438</v>
      </c>
      <c r="K28" s="16">
        <f t="shared" si="2"/>
        <v>762.26396165622725</v>
      </c>
      <c r="L28" s="16">
        <f t="shared" si="3"/>
        <v>81.114741616749143</v>
      </c>
      <c r="M28" s="15">
        <f t="shared" si="4"/>
        <v>689.88087745045152</v>
      </c>
      <c r="N28" s="16">
        <f t="shared" si="5"/>
        <v>64.926704224185585</v>
      </c>
      <c r="O28" s="15">
        <f t="shared" si="6"/>
        <v>85.216299294243569</v>
      </c>
      <c r="P28" s="16">
        <f t="shared" si="7"/>
        <v>61.187622375355367</v>
      </c>
      <c r="Q28" s="15">
        <f t="shared" si="8"/>
        <v>3021.1388547831716</v>
      </c>
      <c r="R28" s="15">
        <f t="shared" si="9"/>
        <v>4558.4999931840939</v>
      </c>
      <c r="S28" s="15">
        <v>2155.0712844159548</v>
      </c>
      <c r="T28" s="17">
        <f t="shared" si="10"/>
        <v>7.2589355250749574E-6</v>
      </c>
      <c r="U28" s="3">
        <f>X54</f>
        <v>3.8228136375175589E-8</v>
      </c>
      <c r="V28" s="18">
        <f t="shared" si="18"/>
        <v>5266.3556857781623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</row>
    <row r="29" spans="1:37" x14ac:dyDescent="0.25">
      <c r="A29" s="15">
        <v>0.85</v>
      </c>
      <c r="B29" s="24">
        <f t="shared" si="11"/>
        <v>4305.25</v>
      </c>
      <c r="C29" s="15">
        <f t="shared" si="12"/>
        <v>7.14</v>
      </c>
      <c r="D29" s="15">
        <f t="shared" si="13"/>
        <v>8.0325000000000006</v>
      </c>
      <c r="E29" s="15">
        <f t="shared" si="14"/>
        <v>1.9687500000000002</v>
      </c>
      <c r="F29" s="15">
        <f t="shared" si="15"/>
        <v>49.375000000000007</v>
      </c>
      <c r="G29" s="3">
        <f t="shared" si="16"/>
        <v>5.3566793148941442E-3</v>
      </c>
      <c r="H29" s="3">
        <f t="shared" si="17"/>
        <v>0.13434211615131347</v>
      </c>
      <c r="I29" s="3">
        <f t="shared" si="0"/>
        <v>1.0883411941372227E-7</v>
      </c>
      <c r="J29" s="16">
        <f t="shared" si="1"/>
        <v>95.910365474300789</v>
      </c>
      <c r="K29" s="16">
        <f t="shared" si="2"/>
        <v>684.80000948650763</v>
      </c>
      <c r="L29" s="16">
        <f t="shared" si="3"/>
        <v>76.850036059390348</v>
      </c>
      <c r="M29" s="15">
        <f t="shared" si="4"/>
        <v>617.29791464705306</v>
      </c>
      <c r="N29" s="16">
        <f t="shared" si="5"/>
        <v>61.862020746070208</v>
      </c>
      <c r="O29" s="15">
        <f t="shared" si="6"/>
        <v>121.79085334382573</v>
      </c>
      <c r="P29" s="16">
        <f t="shared" si="7"/>
        <v>58.356683179675748</v>
      </c>
      <c r="Q29" s="15">
        <f t="shared" si="8"/>
        <v>2881.3612319964905</v>
      </c>
      <c r="R29" s="15">
        <f t="shared" si="9"/>
        <v>4305.2500094738771</v>
      </c>
      <c r="S29" s="15">
        <v>2075.3248875510189</v>
      </c>
      <c r="T29" s="17">
        <f t="shared" si="10"/>
        <v>7.2392374954530053E-6</v>
      </c>
      <c r="U29" s="3">
        <f>Z54</f>
        <v>1.6992866158251598E-8</v>
      </c>
      <c r="V29" s="18">
        <f t="shared" si="18"/>
        <v>2347.3281777155244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</row>
    <row r="30" spans="1:37" x14ac:dyDescent="0.25">
      <c r="A30" s="15">
        <v>0.8</v>
      </c>
      <c r="B30" s="24">
        <f t="shared" si="11"/>
        <v>4052</v>
      </c>
      <c r="C30" s="15">
        <f t="shared" si="12"/>
        <v>6.7200000000000006</v>
      </c>
      <c r="D30" s="15">
        <f t="shared" si="13"/>
        <v>7.5600000000000005</v>
      </c>
      <c r="E30" s="15">
        <f t="shared" si="14"/>
        <v>2.6249999999999996</v>
      </c>
      <c r="F30" s="15">
        <f t="shared" si="15"/>
        <v>49.375000000000007</v>
      </c>
      <c r="G30" s="3">
        <f t="shared" si="16"/>
        <v>7.1481613411578E-3</v>
      </c>
      <c r="H30" s="3">
        <f t="shared" si="17"/>
        <v>0.13445351094082533</v>
      </c>
      <c r="I30" s="3">
        <f t="shared" si="0"/>
        <v>1.0892436329383316E-7</v>
      </c>
      <c r="J30" s="16">
        <f t="shared" si="1"/>
        <v>90.906269584992955</v>
      </c>
      <c r="K30" s="16">
        <f t="shared" si="2"/>
        <v>610.8901316111527</v>
      </c>
      <c r="L30" s="16">
        <f t="shared" si="3"/>
        <v>72.547010843323278</v>
      </c>
      <c r="M30" s="15">
        <f t="shared" si="4"/>
        <v>548.45540197552407</v>
      </c>
      <c r="N30" s="16">
        <f t="shared" si="5"/>
        <v>58.748223576129227</v>
      </c>
      <c r="O30" s="15">
        <f t="shared" si="6"/>
        <v>154.21408688733919</v>
      </c>
      <c r="P30" s="16">
        <f t="shared" si="7"/>
        <v>55.462083839858451</v>
      </c>
      <c r="Q30" s="15">
        <f t="shared" si="8"/>
        <v>2738.4403895930113</v>
      </c>
      <c r="R30" s="15">
        <f t="shared" si="9"/>
        <v>4052.0000100670272</v>
      </c>
      <c r="S30" s="15">
        <v>1993.2804480998507</v>
      </c>
      <c r="T30" s="17">
        <f t="shared" si="10"/>
        <v>7.2195067991152616E-6</v>
      </c>
      <c r="U30" s="3">
        <f>AB54</f>
        <v>6.3605397416952634E-9</v>
      </c>
      <c r="V30" s="18">
        <f t="shared" si="18"/>
        <v>881.02136595739989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x14ac:dyDescent="0.25">
      <c r="A31" s="15">
        <v>0.75</v>
      </c>
      <c r="B31" s="24">
        <f t="shared" si="11"/>
        <v>3798.75</v>
      </c>
      <c r="C31" s="15">
        <f t="shared" si="12"/>
        <v>6.3000000000000007</v>
      </c>
      <c r="D31" s="15">
        <f t="shared" si="13"/>
        <v>7.0875000000000004</v>
      </c>
      <c r="E31" s="15">
        <f t="shared" si="14"/>
        <v>3.28125</v>
      </c>
      <c r="F31" s="15">
        <f t="shared" si="15"/>
        <v>49.375000000000007</v>
      </c>
      <c r="G31" s="3">
        <f t="shared" si="16"/>
        <v>8.9426167815729353E-3</v>
      </c>
      <c r="H31" s="3">
        <f t="shared" si="17"/>
        <v>0.13456509061795466</v>
      </c>
      <c r="I31" s="3">
        <f t="shared" si="0"/>
        <v>1.0901475695631767E-7</v>
      </c>
      <c r="J31" s="16">
        <f t="shared" si="1"/>
        <v>85.811836014586518</v>
      </c>
      <c r="K31" s="16">
        <f t="shared" si="2"/>
        <v>540.61456689189515</v>
      </c>
      <c r="L31" s="16">
        <f t="shared" si="3"/>
        <v>68.205053012828444</v>
      </c>
      <c r="M31" s="15">
        <f t="shared" si="4"/>
        <v>483.40331322842161</v>
      </c>
      <c r="N31" s="16">
        <f t="shared" si="5"/>
        <v>55.582766736485077</v>
      </c>
      <c r="O31" s="15">
        <f t="shared" si="6"/>
        <v>182.38095335409164</v>
      </c>
      <c r="P31" s="16">
        <f t="shared" si="7"/>
        <v>52.503314951067125</v>
      </c>
      <c r="Q31" s="15">
        <f t="shared" si="8"/>
        <v>2592.3511757089395</v>
      </c>
      <c r="R31" s="15">
        <f t="shared" si="9"/>
        <v>3798.7500091833481</v>
      </c>
      <c r="S31" s="15">
        <v>1908.7616449751426</v>
      </c>
      <c r="T31" s="17">
        <f t="shared" si="10"/>
        <v>7.1997433547338069E-6</v>
      </c>
      <c r="U31" s="3">
        <f>AD54</f>
        <v>2.0155912552400627E-9</v>
      </c>
      <c r="V31" s="18">
        <f t="shared" si="18"/>
        <v>279.95320887581619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x14ac:dyDescent="0.25">
      <c r="A32" s="15">
        <v>0.7</v>
      </c>
      <c r="B32" s="24">
        <f t="shared" si="11"/>
        <v>3545.5</v>
      </c>
      <c r="C32" s="15">
        <f t="shared" si="12"/>
        <v>5.88</v>
      </c>
      <c r="D32" s="15">
        <f t="shared" si="13"/>
        <v>6.6150000000000002</v>
      </c>
      <c r="E32" s="15">
        <f t="shared" si="14"/>
        <v>3.9375000000000004</v>
      </c>
      <c r="F32" s="15">
        <f t="shared" si="15"/>
        <v>49.375000000000007</v>
      </c>
      <c r="G32" s="3">
        <f t="shared" si="16"/>
        <v>1.0740053044978791E-2</v>
      </c>
      <c r="H32" s="3">
        <f t="shared" si="17"/>
        <v>0.13467685564338486</v>
      </c>
      <c r="I32" s="3">
        <f t="shared" si="0"/>
        <v>1.091053007743877E-7</v>
      </c>
      <c r="J32" s="16">
        <f t="shared" si="1"/>
        <v>80.623069113825466</v>
      </c>
      <c r="K32" s="16">
        <f t="shared" si="2"/>
        <v>474.06364638929375</v>
      </c>
      <c r="L32" s="16">
        <f t="shared" si="3"/>
        <v>63.824553463221591</v>
      </c>
      <c r="M32" s="15">
        <f t="shared" si="4"/>
        <v>422.19942115921083</v>
      </c>
      <c r="N32" s="16">
        <f t="shared" si="5"/>
        <v>52.362673644415061</v>
      </c>
      <c r="O32" s="15">
        <f t="shared" si="6"/>
        <v>206.17802747488432</v>
      </c>
      <c r="P32" s="16">
        <f t="shared" si="7"/>
        <v>49.479674170094817</v>
      </c>
      <c r="Q32" s="15">
        <f t="shared" si="8"/>
        <v>2443.0589121484318</v>
      </c>
      <c r="R32" s="15">
        <f t="shared" si="9"/>
        <v>3545.5000071718205</v>
      </c>
      <c r="S32" s="15">
        <v>1821.6362556140034</v>
      </c>
      <c r="T32" s="17">
        <f t="shared" si="10"/>
        <v>7.1799470807105185E-6</v>
      </c>
      <c r="U32" s="3">
        <f>AF54</f>
        <v>5.3320482228034726E-10</v>
      </c>
      <c r="V32" s="18">
        <f t="shared" si="18"/>
        <v>74.263057413451293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7" x14ac:dyDescent="0.25">
      <c r="A33" s="15">
        <v>0.65</v>
      </c>
      <c r="B33" s="24">
        <f t="shared" si="11"/>
        <v>3292.25</v>
      </c>
      <c r="C33" s="15">
        <f t="shared" si="12"/>
        <v>5.4600000000000009</v>
      </c>
      <c r="D33" s="15">
        <f t="shared" si="13"/>
        <v>6.142500000000001</v>
      </c>
      <c r="E33" s="15">
        <f t="shared" si="14"/>
        <v>4.59375</v>
      </c>
      <c r="F33" s="15">
        <f t="shared" si="15"/>
        <v>49.375000000000007</v>
      </c>
      <c r="G33" s="3">
        <f t="shared" si="16"/>
        <v>1.254047756484916E-2</v>
      </c>
      <c r="H33" s="3">
        <f t="shared" si="17"/>
        <v>0.13478880647933111</v>
      </c>
      <c r="I33" s="3">
        <f t="shared" si="0"/>
        <v>1.0919599512249608E-7</v>
      </c>
      <c r="J33" s="16">
        <f t="shared" si="1"/>
        <v>75.336759907575725</v>
      </c>
      <c r="K33" s="16">
        <f t="shared" si="2"/>
        <v>411.33870909536353</v>
      </c>
      <c r="L33" s="16">
        <f t="shared" si="3"/>
        <v>59.40703189376886</v>
      </c>
      <c r="M33" s="15">
        <f t="shared" si="4"/>
        <v>364.90769340747528</v>
      </c>
      <c r="N33" s="16">
        <f t="shared" si="5"/>
        <v>49.084516473770925</v>
      </c>
      <c r="O33" s="15">
        <f t="shared" si="6"/>
        <v>225.48199755138518</v>
      </c>
      <c r="P33" s="16">
        <f t="shared" si="7"/>
        <v>46.390310979546072</v>
      </c>
      <c r="Q33" s="15">
        <f t="shared" si="8"/>
        <v>2290.5216046150877</v>
      </c>
      <c r="R33" s="15">
        <f t="shared" si="9"/>
        <v>3292.2500046693117</v>
      </c>
      <c r="S33" s="15">
        <v>1731.8368110839033</v>
      </c>
      <c r="T33" s="17">
        <f t="shared" si="10"/>
        <v>7.1601178951759716E-6</v>
      </c>
      <c r="U33" s="3">
        <f>AH54</f>
        <v>1.1480954483895518E-10</v>
      </c>
      <c r="V33" s="18">
        <f t="shared" si="18"/>
        <v>16.034588608702446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x14ac:dyDescent="0.25">
      <c r="A34" s="15">
        <v>0.6</v>
      </c>
      <c r="B34" s="24">
        <f t="shared" si="11"/>
        <v>3039</v>
      </c>
      <c r="C34" s="15">
        <f t="shared" si="12"/>
        <v>5.04</v>
      </c>
      <c r="D34" s="15">
        <f t="shared" si="13"/>
        <v>5.67</v>
      </c>
      <c r="E34" s="15">
        <f t="shared" si="14"/>
        <v>5.25</v>
      </c>
      <c r="F34" s="15">
        <f t="shared" si="15"/>
        <v>49.375000000000007</v>
      </c>
      <c r="G34" s="3">
        <f t="shared" si="16"/>
        <v>1.4343897799394855E-2</v>
      </c>
      <c r="H34" s="3">
        <f t="shared" si="17"/>
        <v>0.13490094358954688</v>
      </c>
      <c r="I34" s="3">
        <f t="shared" si="0"/>
        <v>1.0928684037634175E-7</v>
      </c>
      <c r="J34" s="16">
        <f t="shared" si="1"/>
        <v>69.950901600645608</v>
      </c>
      <c r="K34" s="16">
        <f t="shared" si="2"/>
        <v>352.55254406725385</v>
      </c>
      <c r="L34" s="16">
        <f t="shared" si="3"/>
        <v>54.955184744810239</v>
      </c>
      <c r="M34" s="15">
        <f t="shared" si="4"/>
        <v>311.59589750307407</v>
      </c>
      <c r="N34" s="16">
        <f t="shared" si="5"/>
        <v>45.744450659138693</v>
      </c>
      <c r="O34" s="15">
        <f t="shared" si="6"/>
        <v>240.15836596047814</v>
      </c>
      <c r="P34" s="16">
        <f t="shared" si="7"/>
        <v>43.234292553819792</v>
      </c>
      <c r="Q34" s="15">
        <f t="shared" si="8"/>
        <v>2134.6931948448523</v>
      </c>
      <c r="R34" s="15">
        <f t="shared" si="9"/>
        <v>3039.0000023756584</v>
      </c>
      <c r="S34" s="15">
        <v>1639.380340221473</v>
      </c>
      <c r="T34" s="17">
        <f t="shared" si="10"/>
        <v>7.1402557159882889E-6</v>
      </c>
      <c r="U34" s="3">
        <f>AJ54</f>
        <v>1.9429300598724075E-11</v>
      </c>
      <c r="V34" s="18">
        <f t="shared" si="18"/>
        <v>2.7210931052817129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thickBo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6.5" thickTop="1" thickBot="1" x14ac:dyDescent="0.3">
      <c r="A36" s="1"/>
      <c r="B36" s="2"/>
      <c r="C36" s="50">
        <v>1</v>
      </c>
      <c r="D36" s="50"/>
      <c r="E36" s="50">
        <v>0.99</v>
      </c>
      <c r="F36" s="50"/>
      <c r="G36" s="50">
        <v>0.98</v>
      </c>
      <c r="H36" s="50"/>
      <c r="I36" s="50">
        <v>0.97</v>
      </c>
      <c r="J36" s="50"/>
      <c r="K36" s="50">
        <v>0.96</v>
      </c>
      <c r="L36" s="50"/>
      <c r="M36" s="50">
        <v>0.95</v>
      </c>
      <c r="N36" s="50"/>
      <c r="O36" s="50">
        <v>0.94</v>
      </c>
      <c r="P36" s="50"/>
      <c r="Q36" s="50">
        <v>0.93</v>
      </c>
      <c r="R36" s="50"/>
      <c r="S36" s="50">
        <v>0.92</v>
      </c>
      <c r="T36" s="50"/>
      <c r="U36" s="50">
        <v>0.91</v>
      </c>
      <c r="V36" s="50"/>
      <c r="W36" s="50">
        <v>0.9</v>
      </c>
      <c r="X36" s="50"/>
      <c r="Y36" s="50">
        <v>0.85</v>
      </c>
      <c r="Z36" s="50"/>
      <c r="AA36" s="19">
        <v>0.8</v>
      </c>
      <c r="AB36" s="19"/>
      <c r="AC36" s="19">
        <v>0.75</v>
      </c>
      <c r="AD36" s="19"/>
      <c r="AE36" s="19">
        <v>0.7</v>
      </c>
      <c r="AF36" s="19"/>
      <c r="AG36" s="19">
        <v>0.65</v>
      </c>
      <c r="AH36" s="19"/>
      <c r="AI36" s="19">
        <v>0.6</v>
      </c>
      <c r="AJ36" s="19"/>
      <c r="AK36" s="3"/>
    </row>
    <row r="37" spans="1:37" ht="16.5" thickTop="1" thickBot="1" x14ac:dyDescent="0.3">
      <c r="A37" s="2"/>
      <c r="B37" s="1" t="s">
        <v>14</v>
      </c>
      <c r="C37" s="2" t="s">
        <v>13</v>
      </c>
      <c r="D37" s="1" t="s">
        <v>15</v>
      </c>
      <c r="E37" s="2" t="s">
        <v>13</v>
      </c>
      <c r="F37" s="1" t="s">
        <v>15</v>
      </c>
      <c r="G37" s="2" t="s">
        <v>13</v>
      </c>
      <c r="H37" s="1" t="s">
        <v>15</v>
      </c>
      <c r="I37" s="2" t="s">
        <v>13</v>
      </c>
      <c r="J37" s="1" t="s">
        <v>15</v>
      </c>
      <c r="K37" s="2" t="s">
        <v>13</v>
      </c>
      <c r="L37" s="1" t="s">
        <v>15</v>
      </c>
      <c r="M37" s="2" t="s">
        <v>13</v>
      </c>
      <c r="N37" s="1" t="s">
        <v>15</v>
      </c>
      <c r="O37" s="2" t="s">
        <v>13</v>
      </c>
      <c r="P37" s="1" t="s">
        <v>15</v>
      </c>
      <c r="Q37" s="2" t="s">
        <v>13</v>
      </c>
      <c r="R37" s="1" t="s">
        <v>15</v>
      </c>
      <c r="S37" s="2" t="s">
        <v>13</v>
      </c>
      <c r="T37" s="1" t="s">
        <v>15</v>
      </c>
      <c r="U37" s="2" t="s">
        <v>13</v>
      </c>
      <c r="V37" s="1" t="s">
        <v>15</v>
      </c>
      <c r="W37" s="2" t="s">
        <v>13</v>
      </c>
      <c r="X37" s="1" t="s">
        <v>15</v>
      </c>
      <c r="Y37" s="2" t="s">
        <v>13</v>
      </c>
      <c r="Z37" s="1" t="s">
        <v>15</v>
      </c>
      <c r="AA37" s="2" t="s">
        <v>13</v>
      </c>
      <c r="AB37" s="1" t="s">
        <v>15</v>
      </c>
      <c r="AC37" s="2" t="s">
        <v>13</v>
      </c>
      <c r="AD37" s="1" t="s">
        <v>15</v>
      </c>
      <c r="AE37" s="2" t="s">
        <v>13</v>
      </c>
      <c r="AF37" s="1" t="s">
        <v>15</v>
      </c>
      <c r="AG37" s="2" t="s">
        <v>13</v>
      </c>
      <c r="AH37" s="1" t="s">
        <v>15</v>
      </c>
      <c r="AI37" s="2" t="s">
        <v>13</v>
      </c>
      <c r="AJ37" s="1" t="s">
        <v>15</v>
      </c>
      <c r="AK37" s="3"/>
    </row>
    <row r="38" spans="1:37" ht="15.75" thickTop="1" x14ac:dyDescent="0.25">
      <c r="A38" s="3">
        <v>0</v>
      </c>
      <c r="B38" s="3">
        <v>10</v>
      </c>
      <c r="C38" s="4">
        <f>S18</f>
        <v>2308.4908325166816</v>
      </c>
      <c r="D38" s="3">
        <f>((4.17*10^13*$H$18*$G$18^0.5*EXP(-67837/C38))/($K$12*6)*$K$10*10^-6)</f>
        <v>0</v>
      </c>
      <c r="E38" s="4">
        <f>S19</f>
        <v>2293.4772403384113</v>
      </c>
      <c r="F38" s="3">
        <f>((4.17*10^13*$H$19*$G$19^0.5*EXP(-67837/E38))/($K$12*6)*$K$10*10^-6)</f>
        <v>5.5746117125748703E-11</v>
      </c>
      <c r="G38" s="4">
        <f>S20</f>
        <v>2278.3952788455995</v>
      </c>
      <c r="H38" s="3">
        <f>((4.17*10^13*$H$20*$G$20^0.5*EXP(-67837/G38))/($K$12*6)*$K$10*10^-6)</f>
        <v>6.4834290339908694E-11</v>
      </c>
      <c r="I38" s="4">
        <f>S21</f>
        <v>2263.2432305824382</v>
      </c>
      <c r="J38" s="3">
        <f>((4.17*10^13*$H$21*$G$21^0.5*EXP(-67837/I38))/($K$12*6)*$K$10*10^-6)</f>
        <v>6.5071256701529541E-11</v>
      </c>
      <c r="K38" s="4">
        <f>S22</f>
        <v>2248.0193706121613</v>
      </c>
      <c r="L38" s="3">
        <f>((4.17*10^13*$H$22*$G$22^0.5*EXP(-67837/K38))/($K$12*6)*$K$10*10^-6)</f>
        <v>6.134961043225567E-11</v>
      </c>
      <c r="M38" s="4">
        <f>S23</f>
        <v>2232.7219690069469</v>
      </c>
      <c r="N38" s="3">
        <f>((4.17*10^13*$H$23*$G$23^0.5*EXP(-67837/M38))/($K$12*6)*$K$10*10^-6)</f>
        <v>5.5793466163277723E-11</v>
      </c>
      <c r="O38" s="4">
        <f>S24</f>
        <v>2217.3492935041118</v>
      </c>
      <c r="P38" s="3">
        <f>((4.17*10^13*$H$24*$G$24^0.5*EXP(-67837/O38))/($K$12*6)*$K$10*10^-6)</f>
        <v>4.9522274528976549E-11</v>
      </c>
      <c r="Q38" s="15">
        <f>S25</f>
        <v>2201.8996123624452</v>
      </c>
      <c r="R38" s="3">
        <f>((4.17*10^13*$H$25*$G$25^0.5*EXP(-67837/Q38))/($K$12*6)*$K$10*10^-6)</f>
        <v>4.3167349789585331E-11</v>
      </c>
      <c r="S38" s="15">
        <f>S26</f>
        <v>2186.371197333036</v>
      </c>
      <c r="T38" s="3">
        <f>((4.17*10^13*$H$26*$G$26^0.5*EXP(-67837/S38))/($K$12*6)*$K$10*10^-6)</f>
        <v>3.7087713533877479E-11</v>
      </c>
      <c r="U38" s="15">
        <f>S27</f>
        <v>2170.7623268896309</v>
      </c>
      <c r="V38" s="3">
        <f>((4.17*10^13*$H$27*$G$27^0.5*EXP(-67837/U38))/($K$12*6)*$K$10*10^-6)</f>
        <v>3.1479115575274664E-11</v>
      </c>
      <c r="W38" s="4">
        <f>S28</f>
        <v>2155.0712844159548</v>
      </c>
      <c r="X38" s="3">
        <f>((4.17*10^13*$H$28*$G$28^0.5*EXP(-67837/W38))/($K$12*6)*$K$10*10^-6)</f>
        <v>2.6435818336556001E-11</v>
      </c>
      <c r="Y38" s="4">
        <f>S29</f>
        <v>2075.3248875510189</v>
      </c>
      <c r="Z38" s="3">
        <f>((4.17*10^13*$H$29*$G$29^0.5*EXP(-67837/Y38))/($K$12*6)*$K$10*10^-6)</f>
        <v>9.6709594769493249E-12</v>
      </c>
      <c r="AA38" s="4">
        <f>S30</f>
        <v>1993.2804480998507</v>
      </c>
      <c r="AB38" s="3">
        <f>((4.17*10^13*$H$30*$G$30^0.5*EXP(-67837/AA38))/($K$12*6)*$K$10*10^-6)</f>
        <v>2.9118286291650827E-12</v>
      </c>
      <c r="AC38" s="4">
        <f>S31</f>
        <v>1908.7616449751426</v>
      </c>
      <c r="AD38" s="3">
        <f>((4.17*10^13*$H$31*$G$31^0.5*EXP(-67837/AC38))/($K$12*6)*$K$10*10^-6)</f>
        <v>7.2227003733018264E-13</v>
      </c>
      <c r="AE38" s="4">
        <f>S32</f>
        <v>1821.6362556140034</v>
      </c>
      <c r="AF38" s="3">
        <f>((4.17*10^13*$H$32*$G$32^0.5*EXP(-67837/AE38))/($K$12*6)*$K$10*10^-6)</f>
        <v>1.4474947466159368E-13</v>
      </c>
      <c r="AG38" s="4">
        <f>S33</f>
        <v>1731.8368110839033</v>
      </c>
      <c r="AH38" s="3">
        <f>((4.17*10^13*$H$33*$G$33^0.5*EXP(-67837/AG38))/($K$12*6)*$K$10*10^-6)</f>
        <v>2.2700192425663656E-14</v>
      </c>
      <c r="AI38" s="4">
        <f>S34</f>
        <v>1639.380340221473</v>
      </c>
      <c r="AJ38" s="3">
        <f>((4.17*10^13*$H$34*$G$34^0.5*EXP(-67837/AI38))/($K$12*6)*$K$10*10^-6)</f>
        <v>2.667860744800151E-15</v>
      </c>
      <c r="AK38" s="3"/>
    </row>
    <row r="39" spans="1:37" x14ac:dyDescent="0.25">
      <c r="A39" s="3">
        <v>1</v>
      </c>
      <c r="B39" s="3">
        <v>12</v>
      </c>
      <c r="C39" s="3">
        <f>POWER($B39^($K$8-1)/$B38^($K$8-1)*((C38^$K$8)),1/$K$8)</f>
        <v>2370.4626762559146</v>
      </c>
      <c r="D39" s="3">
        <f t="shared" ref="D39:D53" si="19">((4.17*10^13*$H$18*$G$18^0.5*EXP(-67837/C39))/($K$12*6)*$K$10*10^-6)</f>
        <v>0</v>
      </c>
      <c r="E39" s="3">
        <f t="shared" ref="E39:E53" si="20">POWER($B39^($K$8-1)/$B38^($K$8-1)*((E38^$K$8)),1/$K$8)</f>
        <v>2355.0460415464204</v>
      </c>
      <c r="F39" s="3">
        <f t="shared" ref="F39:F53" si="21">((4.17*10^13*$H$19*$G$19^0.5*EXP(-67837/E39))/($K$12*6)*$K$10*10^-6)</f>
        <v>1.207934320762768E-10</v>
      </c>
      <c r="G39" s="3">
        <f t="shared" ref="G39:G53" si="22">POWER($B39^($K$8-1)/$B38^($K$8-1)*((G38^$K$8)),1/$K$8)</f>
        <v>2339.5592021360753</v>
      </c>
      <c r="H39" s="3">
        <f t="shared" ref="H39:H53" si="23">((4.17*10^13*$H$20*$G$20^0.5*EXP(-67837/G39))/($K$12*6)*$K$10*10^-6)</f>
        <v>1.4120708763049743E-10</v>
      </c>
      <c r="I39" s="3">
        <f t="shared" ref="I39:I53" si="24">POWER($B39^($K$8-1)/$B38^($K$8-1)*((I38^$K$8)),1/$K$8)</f>
        <v>2324.000394463666</v>
      </c>
      <c r="J39" s="3">
        <f t="shared" ref="J39:J53" si="25">((4.17*10^13*$H$21*$G$21^0.5*EXP(-67837/I39))/($K$12*6)*$K$10*10^-6)</f>
        <v>1.4246367078341656E-10</v>
      </c>
      <c r="K39" s="3">
        <f t="shared" ref="K39:K53" si="26">POWER($B39^($K$8-1)/$B38^($K$8-1)*((K38^$K$8)),1/$K$8)</f>
        <v>2308.3678472861911</v>
      </c>
      <c r="L39" s="3">
        <f t="shared" ref="L39:L53" si="27">((4.17*10^13*$H$22*$G$22^0.5*EXP(-67837/K39))/($K$12*6)*$K$10*10^-6)</f>
        <v>1.3503035191989363E-10</v>
      </c>
      <c r="M39" s="3">
        <f t="shared" ref="M39:M53" si="28">POWER($B39^($K$8-1)/$B38^($K$8-1)*((M38^$K$8)),1/$K$8)</f>
        <v>2292.65978423561</v>
      </c>
      <c r="N39" s="3">
        <f t="shared" ref="N39:N53" si="29">((4.17*10^13*$H$23*$G$23^0.5*EXP(-67837/M39))/($K$12*6)*$K$10*10^-6)</f>
        <v>1.2346685245943111E-10</v>
      </c>
      <c r="O39" s="3">
        <f t="shared" ref="O39:O53" si="30">POWER($B39^($K$8-1)/$B38^($K$8-1)*((O38^$K$8)),1/$K$8)</f>
        <v>2276.8744265463456</v>
      </c>
      <c r="P39" s="3">
        <f t="shared" ref="P39:P53" si="31">((4.17*10^13*$H$24*$G$24^0.5*EXP(-67837/O39))/($K$12*6)*$K$10*10^-6)</f>
        <v>1.1019432822048781E-10</v>
      </c>
      <c r="Q39" s="3">
        <f t="shared" ref="Q39:Q53" si="32">POWER($B39^($K$8-1)/$B38^($K$8-1)*((Q38^$K$8)),1/$K$8)</f>
        <v>2261.0099959882846</v>
      </c>
      <c r="R39" s="3">
        <f t="shared" ref="R39:R53" si="33">((4.17*10^13*$H$25*$G$25^0.5*EXP(-67837/Q39))/($K$12*6)*$K$10*10^-6)</f>
        <v>9.6594254508868807E-11</v>
      </c>
      <c r="S39" s="3">
        <f t="shared" ref="S39:S53" si="34">POWER($B39^($K$8-1)/$B38^($K$8-1)*((S38^$K$8)),1/$K$8)</f>
        <v>2245.0647179173748</v>
      </c>
      <c r="T39" s="3">
        <f t="shared" ref="T39:T53" si="35">((4.17*10^13*$H$26*$G$26^0.5*EXP(-67837/S39))/($K$12*6)*$K$10*10^-6)</f>
        <v>8.3466143567592117E-11</v>
      </c>
      <c r="U39" s="3">
        <f t="shared" ref="U39:U53" si="36">POWER($B39^($K$8-1)/$B38^($K$8-1)*((U38^$K$8)),1/$K$8)</f>
        <v>2229.0368245926834</v>
      </c>
      <c r="V39" s="3">
        <f t="shared" ref="V39:V53" si="37">((4.17*10^13*$H$27*$G$27^0.5*EXP(-67837/U39))/($K$12*6)*$K$10*10^-6)</f>
        <v>7.125836975466248E-11</v>
      </c>
      <c r="W39" s="3">
        <f t="shared" ref="W39:W53" si="38">POWER($B39^($K$8-1)/$B38^($K$8-1)*((W38^$K$8)),1/$K$8)</f>
        <v>2212.9245533150693</v>
      </c>
      <c r="X39" s="3">
        <f t="shared" ref="X39:X53" si="39">((4.17*10^13*$H$28*$G$28^0.5*EXP(-67837/W39))/($K$12*6)*$K$10*10^-6)</f>
        <v>6.0199032288749345E-11</v>
      </c>
      <c r="Y39" s="3">
        <f t="shared" ref="Y39:Y53" si="40">POWER($B39^($K$8-1)/$B38^($K$8-1)*((Y38^$K$8)),1/$K$8)</f>
        <v>2131.037350354798</v>
      </c>
      <c r="Z39" s="3">
        <f t="shared" ref="Z39:Z53" si="41">((4.17*10^13*$H$29*$G$29^0.5*EXP(-67837/Y39))/($K$12*6)*$K$10*10^-6)</f>
        <v>2.2730010472250105E-11</v>
      </c>
      <c r="AA39" s="3">
        <f t="shared" ref="AA39:AA53" si="42">POWER($B39^($K$8-1)/$B38^($K$8-1)*((AA38^$K$8)),1/$K$8)</f>
        <v>2046.7904134495693</v>
      </c>
      <c r="AB39" s="3">
        <f t="shared" ref="AB39:AB53" si="43">((4.17*10^13*$H$30*$G$30^0.5*EXP(-67837/AA39))/($K$12*6)*$K$10*10^-6)</f>
        <v>7.0887847129705203E-12</v>
      </c>
      <c r="AC39" s="3">
        <f t="shared" ref="AC39:AC53" si="44">POWER($B39^($K$8-1)/$B38^($K$8-1)*((AC38^$K$8)),1/$K$8)</f>
        <v>1960.0026881413726</v>
      </c>
      <c r="AD39" s="3">
        <f t="shared" ref="AD39:AD53" si="45">((4.17*10^13*$H$31*$G$31^0.5*EXP(-67837/AC39))/($K$12*6)*$K$10*10^-6)</f>
        <v>1.8290071173199019E-12</v>
      </c>
      <c r="AE39" s="3">
        <f t="shared" ref="AE39:AE53" si="46">POWER($B39^($K$8-1)/$B38^($K$8-1)*((AE38^$K$8)),1/$K$8)</f>
        <v>1870.5384023292906</v>
      </c>
      <c r="AF39" s="3">
        <f t="shared" ref="AF39:AF53" si="47">((4.17*10^13*$H$32*$G$32^0.5*EXP(-67837/AE39))/($K$12*6)*$K$10*10^-6)</f>
        <v>3.8320589734897913E-13</v>
      </c>
      <c r="AG39" s="3">
        <f t="shared" ref="AG39:AG53" si="48">POWER($B39^($K$8-1)/$B38^($K$8-1)*((AG38^$K$8)),1/$K$8)</f>
        <v>1778.3282758653927</v>
      </c>
      <c r="AH39" s="3">
        <f t="shared" ref="AH39:AH53" si="49">((4.17*10^13*$H$33*$G$33^0.5*EXP(-67837/AG39))/($K$12*6)*$K$10*10^-6)</f>
        <v>6.3207497872024924E-14</v>
      </c>
      <c r="AI39" s="3">
        <f t="shared" ref="AI39:AI53" si="50">POWER($B39^($K$8-1)/$B38^($K$8-1)*((AI38^$K$8)),1/$K$8)</f>
        <v>1683.3897947284327</v>
      </c>
      <c r="AJ39" s="3">
        <f t="shared" ref="AJ39:AJ53" si="51">((4.17*10^13*$H$34*$G$34^0.5*EXP(-67837/AI39))/($K$12*6)*$K$10*10^-6)</f>
        <v>7.8701726067203733E-15</v>
      </c>
      <c r="AK39" s="3"/>
    </row>
    <row r="40" spans="1:37" x14ac:dyDescent="0.25">
      <c r="A40" s="3">
        <v>2</v>
      </c>
      <c r="B40" s="3">
        <v>14</v>
      </c>
      <c r="C40" s="3">
        <f t="shared" ref="C40:C53" si="52">POWER($B40^($K$8-1)/$B39^($K$8-1)*((C39^$K$8)),1/$K$8)</f>
        <v>2424.155266927728</v>
      </c>
      <c r="D40" s="3">
        <f t="shared" si="19"/>
        <v>0</v>
      </c>
      <c r="E40" s="3">
        <f t="shared" si="20"/>
        <v>2408.3894349643479</v>
      </c>
      <c r="F40" s="3">
        <f t="shared" si="21"/>
        <v>2.2862488817706417E-10</v>
      </c>
      <c r="G40" s="3">
        <f t="shared" si="22"/>
        <v>2392.5518081159262</v>
      </c>
      <c r="H40" s="3">
        <f t="shared" si="23"/>
        <v>2.6839277975019034E-10</v>
      </c>
      <c r="I40" s="3">
        <f t="shared" si="24"/>
        <v>2376.6405828753918</v>
      </c>
      <c r="J40" s="3">
        <f t="shared" si="25"/>
        <v>2.7194792491861451E-10</v>
      </c>
      <c r="K40" s="3">
        <f t="shared" si="26"/>
        <v>2360.6539478798868</v>
      </c>
      <c r="L40" s="3">
        <f t="shared" si="27"/>
        <v>2.5888954107713204E-10</v>
      </c>
      <c r="M40" s="3">
        <f t="shared" si="28"/>
        <v>2344.5900865254262</v>
      </c>
      <c r="N40" s="3">
        <f t="shared" si="29"/>
        <v>2.3777723605650027E-10</v>
      </c>
      <c r="O40" s="3">
        <f t="shared" si="30"/>
        <v>2328.4471797561832</v>
      </c>
      <c r="P40" s="3">
        <f t="shared" si="31"/>
        <v>2.1318290819422649E-10</v>
      </c>
      <c r="Q40" s="3">
        <f t="shared" si="32"/>
        <v>2312.2234090639254</v>
      </c>
      <c r="R40" s="3">
        <f t="shared" si="33"/>
        <v>1.8773935587042899E-10</v>
      </c>
      <c r="S40" s="3">
        <f t="shared" si="34"/>
        <v>2295.9169596077031</v>
      </c>
      <c r="T40" s="3">
        <f t="shared" si="35"/>
        <v>1.6299119682753898E-10</v>
      </c>
      <c r="U40" s="3">
        <f t="shared" si="36"/>
        <v>2279.5260236060572</v>
      </c>
      <c r="V40" s="3">
        <f t="shared" si="37"/>
        <v>1.3982332639332664E-10</v>
      </c>
      <c r="W40" s="3">
        <f t="shared" si="38"/>
        <v>2263.0487984335059</v>
      </c>
      <c r="X40" s="3">
        <f t="shared" si="39"/>
        <v>1.1870382686341985E-10</v>
      </c>
      <c r="Y40" s="3">
        <f t="shared" si="40"/>
        <v>2179.3067946725932</v>
      </c>
      <c r="Z40" s="3">
        <f t="shared" si="41"/>
        <v>4.6005072102949571E-11</v>
      </c>
      <c r="AA40" s="3">
        <f t="shared" si="42"/>
        <v>2093.1516073891084</v>
      </c>
      <c r="AB40" s="3">
        <f t="shared" si="43"/>
        <v>1.4770032986260466E-11</v>
      </c>
      <c r="AC40" s="3">
        <f t="shared" si="44"/>
        <v>2004.3980811185163</v>
      </c>
      <c r="AD40" s="3">
        <f t="shared" si="45"/>
        <v>3.9367856783059151E-12</v>
      </c>
      <c r="AE40" s="3">
        <f t="shared" si="46"/>
        <v>1912.9073684295338</v>
      </c>
      <c r="AF40" s="3">
        <f t="shared" si="47"/>
        <v>8.5562170806761471E-13</v>
      </c>
      <c r="AG40" s="3">
        <f t="shared" si="48"/>
        <v>1818.6086199317947</v>
      </c>
      <c r="AH40" s="3">
        <f t="shared" si="49"/>
        <v>1.4713188805343071E-13</v>
      </c>
      <c r="AI40" s="3">
        <f t="shared" si="50"/>
        <v>1721.5197176733591</v>
      </c>
      <c r="AJ40" s="3">
        <f t="shared" si="51"/>
        <v>1.9213954434065089E-14</v>
      </c>
      <c r="AK40" s="3"/>
    </row>
    <row r="41" spans="1:37" x14ac:dyDescent="0.25">
      <c r="A41" s="3">
        <v>3</v>
      </c>
      <c r="B41" s="3">
        <v>16</v>
      </c>
      <c r="C41" s="3">
        <f t="shared" si="52"/>
        <v>2471.6479573724819</v>
      </c>
      <c r="D41" s="3">
        <f t="shared" si="19"/>
        <v>0</v>
      </c>
      <c r="E41" s="3">
        <f t="shared" si="20"/>
        <v>2455.5732500712625</v>
      </c>
      <c r="F41" s="3">
        <f t="shared" si="21"/>
        <v>3.9280385776231934E-10</v>
      </c>
      <c r="G41" s="3">
        <f t="shared" si="22"/>
        <v>2439.4253413198817</v>
      </c>
      <c r="H41" s="3">
        <f t="shared" si="23"/>
        <v>4.6278471632311188E-10</v>
      </c>
      <c r="I41" s="3">
        <f t="shared" si="24"/>
        <v>2423.2023922779658</v>
      </c>
      <c r="J41" s="3">
        <f t="shared" si="25"/>
        <v>4.7062823877278034E-10</v>
      </c>
      <c r="K41" s="3">
        <f t="shared" si="26"/>
        <v>2406.9025560954519</v>
      </c>
      <c r="L41" s="3">
        <f t="shared" si="27"/>
        <v>4.4969680844551423E-10</v>
      </c>
      <c r="M41" s="3">
        <f t="shared" si="28"/>
        <v>2390.523980578469</v>
      </c>
      <c r="N41" s="3">
        <f t="shared" si="29"/>
        <v>4.1458977811798152E-10</v>
      </c>
      <c r="O41" s="3">
        <f t="shared" si="30"/>
        <v>2374.0648110332691</v>
      </c>
      <c r="P41" s="3">
        <f t="shared" si="31"/>
        <v>3.7314243115573234E-10</v>
      </c>
      <c r="Q41" s="3">
        <f t="shared" si="32"/>
        <v>2357.5231933244254</v>
      </c>
      <c r="R41" s="3">
        <f t="shared" si="33"/>
        <v>3.2990086244222773E-10</v>
      </c>
      <c r="S41" s="3">
        <f t="shared" si="34"/>
        <v>2340.8972770556425</v>
      </c>
      <c r="T41" s="3">
        <f t="shared" si="35"/>
        <v>2.8756176189158046E-10</v>
      </c>
      <c r="U41" s="3">
        <f t="shared" si="36"/>
        <v>2324.1852190284208</v>
      </c>
      <c r="V41" s="3">
        <f t="shared" si="37"/>
        <v>2.4769632165462207E-10</v>
      </c>
      <c r="W41" s="3">
        <f t="shared" si="38"/>
        <v>2307.3851813012511</v>
      </c>
      <c r="X41" s="3">
        <f t="shared" si="39"/>
        <v>2.1116056101112297E-10</v>
      </c>
      <c r="Y41" s="3">
        <f t="shared" si="40"/>
        <v>2222.0025511678882</v>
      </c>
      <c r="Z41" s="3">
        <f t="shared" si="41"/>
        <v>8.3669271658436937E-11</v>
      </c>
      <c r="AA41" s="3">
        <f t="shared" si="42"/>
        <v>2134.159459773769</v>
      </c>
      <c r="AB41" s="3">
        <f t="shared" si="43"/>
        <v>2.7531736429468408E-11</v>
      </c>
      <c r="AC41" s="3">
        <f t="shared" si="44"/>
        <v>2043.6671241923375</v>
      </c>
      <c r="AD41" s="3">
        <f t="shared" si="45"/>
        <v>7.5434387100997122E-12</v>
      </c>
      <c r="AE41" s="3">
        <f t="shared" si="46"/>
        <v>1950.3839767713114</v>
      </c>
      <c r="AF41" s="3">
        <f t="shared" si="47"/>
        <v>1.6912871995993192E-12</v>
      </c>
      <c r="AG41" s="3">
        <f t="shared" si="48"/>
        <v>1854.2377800788029</v>
      </c>
      <c r="AH41" s="3">
        <f t="shared" si="49"/>
        <v>3.0129176936088301E-13</v>
      </c>
      <c r="AI41" s="3">
        <f t="shared" si="50"/>
        <v>1755.2467664979251</v>
      </c>
      <c r="AJ41" s="3">
        <f t="shared" si="51"/>
        <v>4.0968735954525723E-14</v>
      </c>
      <c r="AK41" s="3"/>
    </row>
    <row r="42" spans="1:37" x14ac:dyDescent="0.25">
      <c r="A42" s="3">
        <v>4</v>
      </c>
      <c r="B42" s="3">
        <v>18</v>
      </c>
      <c r="C42" s="3">
        <f t="shared" si="52"/>
        <v>2514.3112062814785</v>
      </c>
      <c r="D42" s="3">
        <f t="shared" si="19"/>
        <v>0</v>
      </c>
      <c r="E42" s="3">
        <f t="shared" si="20"/>
        <v>2497.9590325891877</v>
      </c>
      <c r="F42" s="3">
        <f t="shared" si="21"/>
        <v>6.2770375916124301E-10</v>
      </c>
      <c r="G42" s="3">
        <f t="shared" si="22"/>
        <v>2481.5323939125497</v>
      </c>
      <c r="H42" s="3">
        <f t="shared" si="23"/>
        <v>7.4183205423079882E-10</v>
      </c>
      <c r="I42" s="3">
        <f t="shared" si="24"/>
        <v>2465.0294196708687</v>
      </c>
      <c r="J42" s="3">
        <f t="shared" si="25"/>
        <v>7.56791978271181E-10</v>
      </c>
      <c r="K42" s="3">
        <f t="shared" si="26"/>
        <v>2448.4482311355018</v>
      </c>
      <c r="L42" s="3">
        <f t="shared" si="27"/>
        <v>7.25463257819155E-10</v>
      </c>
      <c r="M42" s="3">
        <f t="shared" si="28"/>
        <v>2431.7869441417606</v>
      </c>
      <c r="N42" s="3">
        <f t="shared" si="29"/>
        <v>6.710227191523097E-10</v>
      </c>
      <c r="O42" s="3">
        <f t="shared" si="30"/>
        <v>2415.0436719819277</v>
      </c>
      <c r="P42" s="3">
        <f t="shared" si="31"/>
        <v>6.0595876405465046E-10</v>
      </c>
      <c r="Q42" s="3">
        <f t="shared" si="32"/>
        <v>2398.2165285162441</v>
      </c>
      <c r="R42" s="3">
        <f t="shared" si="33"/>
        <v>5.3756296868674536E-10</v>
      </c>
      <c r="S42" s="3">
        <f t="shared" si="34"/>
        <v>2381.3036314086248</v>
      </c>
      <c r="T42" s="3">
        <f t="shared" si="35"/>
        <v>4.7020046773681359E-10</v>
      </c>
      <c r="U42" s="3">
        <f t="shared" si="36"/>
        <v>2364.3031056450204</v>
      </c>
      <c r="V42" s="3">
        <f t="shared" si="37"/>
        <v>4.0644990246819496E-10</v>
      </c>
      <c r="W42" s="3">
        <f t="shared" si="38"/>
        <v>2347.2130815591158</v>
      </c>
      <c r="X42" s="3">
        <f t="shared" si="39"/>
        <v>3.4774934629369206E-10</v>
      </c>
      <c r="Y42" s="3">
        <f t="shared" si="40"/>
        <v>2260.3566572347072</v>
      </c>
      <c r="Z42" s="3">
        <f t="shared" si="41"/>
        <v>1.4045740087382589E-10</v>
      </c>
      <c r="AA42" s="3">
        <f t="shared" si="42"/>
        <v>2170.9973014948082</v>
      </c>
      <c r="AB42" s="3">
        <f t="shared" si="43"/>
        <v>4.7214182883297219E-11</v>
      </c>
      <c r="AC42" s="3">
        <f t="shared" si="44"/>
        <v>2078.9429728205696</v>
      </c>
      <c r="AD42" s="3">
        <f t="shared" si="45"/>
        <v>1.3248911388852004E-11</v>
      </c>
      <c r="AE42" s="3">
        <f t="shared" si="46"/>
        <v>1984.0496599528153</v>
      </c>
      <c r="AF42" s="3">
        <f t="shared" si="47"/>
        <v>3.0515989794372495E-12</v>
      </c>
      <c r="AG42" s="3">
        <f t="shared" si="48"/>
        <v>1886.2438785654415</v>
      </c>
      <c r="AH42" s="3">
        <f t="shared" si="49"/>
        <v>5.6051545777992893E-13</v>
      </c>
      <c r="AI42" s="3">
        <f t="shared" si="50"/>
        <v>1785.5441757517167</v>
      </c>
      <c r="AJ42" s="3">
        <f t="shared" si="51"/>
        <v>7.8932815786297955E-14</v>
      </c>
      <c r="AK42" s="3"/>
    </row>
    <row r="43" spans="1:37" x14ac:dyDescent="0.25">
      <c r="A43" s="3">
        <v>5</v>
      </c>
      <c r="B43" s="3">
        <v>20</v>
      </c>
      <c r="C43" s="3">
        <f t="shared" si="52"/>
        <v>2553.0984108899861</v>
      </c>
      <c r="D43" s="3">
        <f t="shared" si="19"/>
        <v>0</v>
      </c>
      <c r="E43" s="3">
        <f t="shared" si="20"/>
        <v>2536.4939792014648</v>
      </c>
      <c r="F43" s="3">
        <f t="shared" si="21"/>
        <v>9.4827325719088484E-10</v>
      </c>
      <c r="G43" s="3">
        <f t="shared" si="22"/>
        <v>2519.8139337891016</v>
      </c>
      <c r="H43" s="3">
        <f t="shared" si="23"/>
        <v>1.1237519338281055E-9</v>
      </c>
      <c r="I43" s="3">
        <f t="shared" si="24"/>
        <v>2503.0563752155522</v>
      </c>
      <c r="J43" s="3">
        <f t="shared" si="25"/>
        <v>1.1496056529967852E-9</v>
      </c>
      <c r="K43" s="3">
        <f t="shared" si="26"/>
        <v>2486.2193957698291</v>
      </c>
      <c r="L43" s="3">
        <f t="shared" si="27"/>
        <v>1.1051403164103517E-9</v>
      </c>
      <c r="M43" s="3">
        <f t="shared" si="28"/>
        <v>2469.3010822210408</v>
      </c>
      <c r="N43" s="3">
        <f t="shared" si="29"/>
        <v>1.0251600783958935E-9</v>
      </c>
      <c r="O43" s="3">
        <f t="shared" si="30"/>
        <v>2452.2995187560355</v>
      </c>
      <c r="P43" s="3">
        <f t="shared" si="31"/>
        <v>9.2848216217282923E-10</v>
      </c>
      <c r="Q43" s="3">
        <f t="shared" si="32"/>
        <v>2435.2127901383828</v>
      </c>
      <c r="R43" s="3">
        <f t="shared" si="33"/>
        <v>8.2615248391154373E-10</v>
      </c>
      <c r="S43" s="3">
        <f t="shared" si="34"/>
        <v>2418.0389849940029</v>
      </c>
      <c r="T43" s="3">
        <f t="shared" si="35"/>
        <v>7.2483548653021527E-10</v>
      </c>
      <c r="U43" s="3">
        <f t="shared" si="36"/>
        <v>2400.7761993838067</v>
      </c>
      <c r="V43" s="3">
        <f t="shared" si="37"/>
        <v>6.2851394080580162E-10</v>
      </c>
      <c r="W43" s="3">
        <f t="shared" si="38"/>
        <v>2383.4225347989336</v>
      </c>
      <c r="X43" s="3">
        <f t="shared" si="39"/>
        <v>5.3945169449040436E-10</v>
      </c>
      <c r="Y43" s="3">
        <f t="shared" si="40"/>
        <v>2295.2262135304168</v>
      </c>
      <c r="Z43" s="3">
        <f t="shared" si="41"/>
        <v>2.2159408979409117E-10</v>
      </c>
      <c r="AA43" s="3">
        <f t="shared" si="42"/>
        <v>2204.4883491929709</v>
      </c>
      <c r="AB43" s="3">
        <f t="shared" si="43"/>
        <v>7.5899053797794485E-11</v>
      </c>
      <c r="AC43" s="3">
        <f t="shared" si="44"/>
        <v>2111.0139377252949</v>
      </c>
      <c r="AD43" s="3">
        <f t="shared" si="45"/>
        <v>2.1750682578535538E-11</v>
      </c>
      <c r="AE43" s="3">
        <f t="shared" si="46"/>
        <v>2014.6567462680543</v>
      </c>
      <c r="AF43" s="3">
        <f t="shared" si="47"/>
        <v>5.1299979929141687E-12</v>
      </c>
      <c r="AG43" s="3">
        <f t="shared" si="48"/>
        <v>1915.3421568838485</v>
      </c>
      <c r="AH43" s="3">
        <f t="shared" si="49"/>
        <v>9.6799839816921929E-13</v>
      </c>
      <c r="AI43" s="3">
        <f t="shared" si="50"/>
        <v>1813.0890027840223</v>
      </c>
      <c r="AJ43" s="3">
        <f t="shared" si="51"/>
        <v>1.4058110957248829E-13</v>
      </c>
      <c r="AK43" s="3"/>
    </row>
    <row r="44" spans="1:37" x14ac:dyDescent="0.25">
      <c r="A44" s="3">
        <v>6</v>
      </c>
      <c r="B44" s="3">
        <v>22</v>
      </c>
      <c r="C44" s="3">
        <f t="shared" si="52"/>
        <v>2588.7009141642247</v>
      </c>
      <c r="D44" s="3">
        <f t="shared" si="19"/>
        <v>0</v>
      </c>
      <c r="E44" s="3">
        <f t="shared" si="20"/>
        <v>2571.864936628886</v>
      </c>
      <c r="F44" s="3">
        <f t="shared" si="21"/>
        <v>1.3698539632588863E-9</v>
      </c>
      <c r="G44" s="3">
        <f t="shared" si="22"/>
        <v>2554.9522909497746</v>
      </c>
      <c r="H44" s="3">
        <f t="shared" si="23"/>
        <v>1.6273037769481079E-9</v>
      </c>
      <c r="I44" s="3">
        <f t="shared" si="24"/>
        <v>2537.9610512022296</v>
      </c>
      <c r="J44" s="3">
        <f t="shared" si="25"/>
        <v>1.6688741545631707E-9</v>
      </c>
      <c r="K44" s="3">
        <f t="shared" si="26"/>
        <v>2520.8892830725736</v>
      </c>
      <c r="L44" s="3">
        <f t="shared" si="27"/>
        <v>1.6083788587645326E-9</v>
      </c>
      <c r="M44" s="3">
        <f t="shared" si="28"/>
        <v>2503.7350466502521</v>
      </c>
      <c r="N44" s="3">
        <f t="shared" si="29"/>
        <v>1.4958195583901022E-9</v>
      </c>
      <c r="O44" s="3">
        <f t="shared" si="30"/>
        <v>2486.4963994064333</v>
      </c>
      <c r="P44" s="3">
        <f t="shared" si="31"/>
        <v>1.3583093490605797E-9</v>
      </c>
      <c r="Q44" s="3">
        <f t="shared" si="32"/>
        <v>2469.1713993970629</v>
      </c>
      <c r="R44" s="3">
        <f t="shared" si="33"/>
        <v>1.2118382165760283E-9</v>
      </c>
      <c r="S44" s="3">
        <f t="shared" si="34"/>
        <v>2451.7581085942884</v>
      </c>
      <c r="T44" s="3">
        <f t="shared" si="35"/>
        <v>1.066118801449296E-9</v>
      </c>
      <c r="U44" s="3">
        <f t="shared" si="36"/>
        <v>2434.2545965089221</v>
      </c>
      <c r="V44" s="3">
        <f t="shared" si="37"/>
        <v>9.2701327797098274E-10</v>
      </c>
      <c r="W44" s="3">
        <f t="shared" si="38"/>
        <v>2416.6589381577423</v>
      </c>
      <c r="X44" s="3">
        <f t="shared" si="39"/>
        <v>7.9790726763529693E-10</v>
      </c>
      <c r="Y44" s="3">
        <f t="shared" si="40"/>
        <v>2327.2327348747508</v>
      </c>
      <c r="Z44" s="3">
        <f t="shared" si="41"/>
        <v>3.3272883832320946E-10</v>
      </c>
      <c r="AA44" s="3">
        <f t="shared" si="42"/>
        <v>2235.229547156744</v>
      </c>
      <c r="AB44" s="3">
        <f t="shared" si="43"/>
        <v>1.1588701879814612E-10</v>
      </c>
      <c r="AC44" s="3">
        <f t="shared" si="44"/>
        <v>2140.4516516454701</v>
      </c>
      <c r="AD44" s="3">
        <f t="shared" si="45"/>
        <v>3.3838398607668716E-11</v>
      </c>
      <c r="AE44" s="3">
        <f t="shared" si="46"/>
        <v>2042.7507762903724</v>
      </c>
      <c r="AF44" s="3">
        <f t="shared" si="47"/>
        <v>8.1514352523334575E-12</v>
      </c>
      <c r="AG44" s="3">
        <f t="shared" si="48"/>
        <v>1942.0512626201894</v>
      </c>
      <c r="AH44" s="3">
        <f t="shared" si="49"/>
        <v>1.5755052972037007E-12</v>
      </c>
      <c r="AI44" s="3">
        <f t="shared" si="50"/>
        <v>1838.3722064720473</v>
      </c>
      <c r="AJ44" s="3">
        <f t="shared" si="51"/>
        <v>2.3518128323885915E-13</v>
      </c>
      <c r="AK44" s="3"/>
    </row>
    <row r="45" spans="1:37" x14ac:dyDescent="0.25">
      <c r="A45" s="3">
        <v>7</v>
      </c>
      <c r="B45" s="3">
        <v>24</v>
      </c>
      <c r="C45" s="3">
        <f t="shared" si="52"/>
        <v>2621.6367882324089</v>
      </c>
      <c r="D45" s="3">
        <f t="shared" si="19"/>
        <v>0</v>
      </c>
      <c r="E45" s="3">
        <f t="shared" si="20"/>
        <v>2604.5866076453062</v>
      </c>
      <c r="F45" s="3">
        <f t="shared" si="21"/>
        <v>1.9080382743391586E-9</v>
      </c>
      <c r="G45" s="3">
        <f t="shared" si="22"/>
        <v>2587.4587834706026</v>
      </c>
      <c r="H45" s="3">
        <f t="shared" si="23"/>
        <v>2.2716116261730111E-9</v>
      </c>
      <c r="I45" s="3">
        <f t="shared" si="24"/>
        <v>2570.2513652802231</v>
      </c>
      <c r="J45" s="3">
        <f t="shared" si="25"/>
        <v>2.3348494894407259E-9</v>
      </c>
      <c r="K45" s="3">
        <f t="shared" si="26"/>
        <v>2552.9623941503432</v>
      </c>
      <c r="L45" s="3">
        <f t="shared" si="27"/>
        <v>2.255336099537306E-9</v>
      </c>
      <c r="M45" s="3">
        <f t="shared" si="28"/>
        <v>2535.5899054890488</v>
      </c>
      <c r="N45" s="3">
        <f t="shared" si="29"/>
        <v>2.1023647880918451E-9</v>
      </c>
      <c r="O45" s="3">
        <f t="shared" si="30"/>
        <v>2518.1319320528473</v>
      </c>
      <c r="P45" s="3">
        <f t="shared" si="31"/>
        <v>1.9136056306732168E-9</v>
      </c>
      <c r="Q45" s="3">
        <f t="shared" si="32"/>
        <v>2500.5865071904477</v>
      </c>
      <c r="R45" s="3">
        <f t="shared" si="33"/>
        <v>1.7113657279415392E-9</v>
      </c>
      <c r="S45" s="3">
        <f t="shared" si="34"/>
        <v>2482.9516682165963</v>
      </c>
      <c r="T45" s="3">
        <f t="shared" si="35"/>
        <v>1.5092751475619601E-9</v>
      </c>
      <c r="U45" s="3">
        <f t="shared" si="36"/>
        <v>2465.2254600806223</v>
      </c>
      <c r="V45" s="3">
        <f t="shared" si="37"/>
        <v>1.3156315254691467E-9</v>
      </c>
      <c r="W45" s="3">
        <f t="shared" si="38"/>
        <v>2447.4059333078612</v>
      </c>
      <c r="X45" s="3">
        <f t="shared" si="39"/>
        <v>1.1352925794770037E-9</v>
      </c>
      <c r="Y45" s="3">
        <f t="shared" si="40"/>
        <v>2356.8419662323763</v>
      </c>
      <c r="Z45" s="3">
        <f t="shared" si="41"/>
        <v>4.7987814121906021E-10</v>
      </c>
      <c r="AA45" s="3">
        <f t="shared" si="42"/>
        <v>2263.6682279158176</v>
      </c>
      <c r="AB45" s="3">
        <f t="shared" si="43"/>
        <v>1.6967642453627448E-10</v>
      </c>
      <c r="AC45" s="3">
        <f t="shared" si="44"/>
        <v>2167.6844793784444</v>
      </c>
      <c r="AD45" s="3">
        <f t="shared" si="45"/>
        <v>5.0388170949919982E-11</v>
      </c>
      <c r="AE45" s="3">
        <f t="shared" si="46"/>
        <v>2068.7405621140106</v>
      </c>
      <c r="AF45" s="3">
        <f t="shared" si="47"/>
        <v>1.2371525411868323E-11</v>
      </c>
      <c r="AG45" s="3">
        <f t="shared" si="48"/>
        <v>1966.7598550534185</v>
      </c>
      <c r="AH45" s="3">
        <f t="shared" si="49"/>
        <v>2.4434535194613457E-12</v>
      </c>
      <c r="AI45" s="3">
        <f t="shared" si="50"/>
        <v>1861.7616969888988</v>
      </c>
      <c r="AJ45" s="3">
        <f t="shared" si="51"/>
        <v>3.7388271464244279E-13</v>
      </c>
      <c r="AK45" s="3"/>
    </row>
    <row r="46" spans="1:37" x14ac:dyDescent="0.25">
      <c r="A46" s="3">
        <v>8</v>
      </c>
      <c r="B46" s="3">
        <v>26</v>
      </c>
      <c r="C46" s="3">
        <f t="shared" si="52"/>
        <v>2652.3047740359243</v>
      </c>
      <c r="D46" s="3">
        <f t="shared" si="19"/>
        <v>0</v>
      </c>
      <c r="E46" s="3">
        <f t="shared" si="20"/>
        <v>2635.0551399247711</v>
      </c>
      <c r="F46" s="3">
        <f t="shared" si="21"/>
        <v>2.5785580330266939E-9</v>
      </c>
      <c r="G46" s="3">
        <f t="shared" si="22"/>
        <v>2617.7269539490003</v>
      </c>
      <c r="H46" s="3">
        <f t="shared" si="23"/>
        <v>3.0760237265182096E-9</v>
      </c>
      <c r="I46" s="3">
        <f t="shared" si="24"/>
        <v>2600.3182428643722</v>
      </c>
      <c r="J46" s="3">
        <f t="shared" si="25"/>
        <v>3.1680782600659182E-9</v>
      </c>
      <c r="K46" s="3">
        <f t="shared" si="26"/>
        <v>2582.8270248315062</v>
      </c>
      <c r="L46" s="3">
        <f t="shared" si="27"/>
        <v>3.0665202673157307E-9</v>
      </c>
      <c r="M46" s="3">
        <f t="shared" si="28"/>
        <v>2565.2513122766418</v>
      </c>
      <c r="N46" s="3">
        <f t="shared" si="29"/>
        <v>2.8645530095694334E-9</v>
      </c>
      <c r="O46" s="3">
        <f t="shared" si="30"/>
        <v>2547.5891149434046</v>
      </c>
      <c r="P46" s="3">
        <f t="shared" si="31"/>
        <v>2.6129593725042913E-9</v>
      </c>
      <c r="Q46" s="3">
        <f t="shared" si="32"/>
        <v>2529.838443174564</v>
      </c>
      <c r="R46" s="3">
        <f t="shared" si="33"/>
        <v>2.3419210183656711E-9</v>
      </c>
      <c r="S46" s="3">
        <f t="shared" si="34"/>
        <v>2511.9973113253154</v>
      </c>
      <c r="T46" s="3">
        <f t="shared" si="35"/>
        <v>2.0699763626423133E-9</v>
      </c>
      <c r="U46" s="3">
        <f t="shared" si="36"/>
        <v>2494.0637414747421</v>
      </c>
      <c r="V46" s="3">
        <f t="shared" si="37"/>
        <v>1.8084968307757356E-9</v>
      </c>
      <c r="W46" s="3">
        <f t="shared" si="38"/>
        <v>2476.0357613431665</v>
      </c>
      <c r="X46" s="3">
        <f t="shared" si="39"/>
        <v>1.5642184048184264E-9</v>
      </c>
      <c r="Y46" s="3">
        <f t="shared" si="40"/>
        <v>2384.4123742637198</v>
      </c>
      <c r="Z46" s="3">
        <f t="shared" si="41"/>
        <v>6.6937433555445814E-10</v>
      </c>
      <c r="AA46" s="3">
        <f t="shared" si="42"/>
        <v>2290.1486867609187</v>
      </c>
      <c r="AB46" s="3">
        <f t="shared" si="43"/>
        <v>2.3994342545464039E-10</v>
      </c>
      <c r="AC46" s="3">
        <f t="shared" si="44"/>
        <v>2193.0421174534367</v>
      </c>
      <c r="AD46" s="3">
        <f t="shared" si="45"/>
        <v>7.2356813505348364E-11</v>
      </c>
      <c r="AE46" s="3">
        <f t="shared" si="46"/>
        <v>2092.9407512763105</v>
      </c>
      <c r="AF46" s="3">
        <f t="shared" si="47"/>
        <v>1.8075499827789928E-11</v>
      </c>
      <c r="AG46" s="3">
        <f t="shared" si="48"/>
        <v>1989.7670708448838</v>
      </c>
      <c r="AH46" s="3">
        <f t="shared" si="49"/>
        <v>3.6409061587689339E-12</v>
      </c>
      <c r="AI46" s="3">
        <f t="shared" si="50"/>
        <v>1883.5406411771532</v>
      </c>
      <c r="AJ46" s="3">
        <f t="shared" si="51"/>
        <v>5.6978248050263933E-13</v>
      </c>
      <c r="AK46" s="3"/>
    </row>
    <row r="47" spans="1:37" x14ac:dyDescent="0.25">
      <c r="A47" s="3">
        <v>9</v>
      </c>
      <c r="B47" s="3">
        <v>28</v>
      </c>
      <c r="C47" s="3">
        <f t="shared" si="52"/>
        <v>2681.0186432477653</v>
      </c>
      <c r="D47" s="3">
        <f t="shared" si="19"/>
        <v>0</v>
      </c>
      <c r="E47" s="3">
        <f t="shared" si="20"/>
        <v>2663.5822644824275</v>
      </c>
      <c r="F47" s="3">
        <f t="shared" si="21"/>
        <v>3.3971970131266699E-9</v>
      </c>
      <c r="G47" s="3">
        <f t="shared" si="22"/>
        <v>2646.0664834494628</v>
      </c>
      <c r="H47" s="3">
        <f t="shared" si="23"/>
        <v>4.0600011375589463E-9</v>
      </c>
      <c r="I47" s="3">
        <f t="shared" si="24"/>
        <v>2628.4693055422699</v>
      </c>
      <c r="J47" s="3">
        <f t="shared" si="25"/>
        <v>4.1892796083525995E-9</v>
      </c>
      <c r="K47" s="3">
        <f t="shared" si="26"/>
        <v>2610.7887274660675</v>
      </c>
      <c r="L47" s="3">
        <f t="shared" si="27"/>
        <v>4.0626652408854942E-9</v>
      </c>
      <c r="M47" s="3">
        <f t="shared" si="28"/>
        <v>2593.0227401296074</v>
      </c>
      <c r="N47" s="3">
        <f t="shared" si="29"/>
        <v>3.802411127678323E-9</v>
      </c>
      <c r="O47" s="3">
        <f t="shared" si="30"/>
        <v>2575.1693317299855</v>
      </c>
      <c r="P47" s="3">
        <f t="shared" si="31"/>
        <v>3.4752626175989159E-9</v>
      </c>
      <c r="Q47" s="3">
        <f t="shared" si="32"/>
        <v>2557.2264910699269</v>
      </c>
      <c r="R47" s="3">
        <f t="shared" si="33"/>
        <v>3.1210178126559835E-9</v>
      </c>
      <c r="S47" s="3">
        <f t="shared" si="34"/>
        <v>2539.19221100803</v>
      </c>
      <c r="T47" s="3">
        <f t="shared" si="35"/>
        <v>2.7642366772126371E-9</v>
      </c>
      <c r="U47" s="3">
        <f t="shared" si="36"/>
        <v>2521.0644922103852</v>
      </c>
      <c r="V47" s="3">
        <f t="shared" si="37"/>
        <v>2.4200859408570474E-9</v>
      </c>
      <c r="W47" s="3">
        <f t="shared" si="38"/>
        <v>2502.8413410454032</v>
      </c>
      <c r="X47" s="3">
        <f t="shared" si="39"/>
        <v>2.0976429548698914E-9</v>
      </c>
      <c r="Y47" s="3">
        <f t="shared" si="40"/>
        <v>2410.226038565022</v>
      </c>
      <c r="Z47" s="3">
        <f t="shared" si="41"/>
        <v>9.078205650368325E-10</v>
      </c>
      <c r="AA47" s="3">
        <f t="shared" si="42"/>
        <v>2314.9418517512522</v>
      </c>
      <c r="AB47" s="3">
        <f t="shared" si="43"/>
        <v>3.2952367615346216E-10</v>
      </c>
      <c r="AC47" s="3">
        <f t="shared" si="44"/>
        <v>2216.7840060753829</v>
      </c>
      <c r="AD47" s="3">
        <f t="shared" si="45"/>
        <v>1.0077618600770003E-10</v>
      </c>
      <c r="AE47" s="3">
        <f t="shared" si="46"/>
        <v>2115.5989418389372</v>
      </c>
      <c r="AF47" s="3">
        <f t="shared" si="47"/>
        <v>2.5577037137386078E-11</v>
      </c>
      <c r="AG47" s="3">
        <f t="shared" si="48"/>
        <v>2011.3083024535458</v>
      </c>
      <c r="AH47" s="3">
        <f t="shared" si="49"/>
        <v>5.2454968265903456E-12</v>
      </c>
      <c r="AI47" s="3">
        <f t="shared" si="50"/>
        <v>1903.93186474821</v>
      </c>
      <c r="AJ47" s="3">
        <f t="shared" si="51"/>
        <v>8.379720677886793E-13</v>
      </c>
      <c r="AK47" s="3"/>
    </row>
    <row r="48" spans="1:37" x14ac:dyDescent="0.25">
      <c r="A48" s="3">
        <v>10</v>
      </c>
      <c r="B48" s="3">
        <v>30</v>
      </c>
      <c r="C48" s="3">
        <f t="shared" si="52"/>
        <v>2708.0299595263941</v>
      </c>
      <c r="D48" s="3">
        <f t="shared" si="19"/>
        <v>0</v>
      </c>
      <c r="E48" s="3">
        <f t="shared" si="20"/>
        <v>2690.417908897392</v>
      </c>
      <c r="F48" s="3">
        <f t="shared" si="21"/>
        <v>4.3797219596536966E-9</v>
      </c>
      <c r="G48" s="3">
        <f t="shared" si="22"/>
        <v>2672.7256560213291</v>
      </c>
      <c r="H48" s="3">
        <f t="shared" si="23"/>
        <v>5.2430291245735296E-9</v>
      </c>
      <c r="I48" s="3">
        <f t="shared" si="24"/>
        <v>2654.9511861959095</v>
      </c>
      <c r="J48" s="3">
        <f t="shared" si="25"/>
        <v>5.4192472448236144E-9</v>
      </c>
      <c r="K48" s="3">
        <f t="shared" si="26"/>
        <v>2637.0924759431177</v>
      </c>
      <c r="L48" s="3">
        <f t="shared" si="27"/>
        <v>5.2646290600898535E-9</v>
      </c>
      <c r="M48" s="3">
        <f t="shared" si="28"/>
        <v>2619.1474959300635</v>
      </c>
      <c r="N48" s="3">
        <f t="shared" si="29"/>
        <v>4.9361345393722447E-9</v>
      </c>
      <c r="O48" s="3">
        <f t="shared" si="30"/>
        <v>2601.1142140848979</v>
      </c>
      <c r="P48" s="3">
        <f t="shared" si="31"/>
        <v>4.5196128707632392E-9</v>
      </c>
      <c r="Q48" s="3">
        <f t="shared" si="32"/>
        <v>2582.9905989474842</v>
      </c>
      <c r="R48" s="3">
        <f t="shared" si="33"/>
        <v>4.0664041144422861E-9</v>
      </c>
      <c r="S48" s="3">
        <f t="shared" si="34"/>
        <v>2564.7746231544379</v>
      </c>
      <c r="T48" s="3">
        <f t="shared" si="35"/>
        <v>3.6083252513977084E-9</v>
      </c>
      <c r="U48" s="3">
        <f t="shared" si="36"/>
        <v>2546.464267228519</v>
      </c>
      <c r="V48" s="3">
        <f t="shared" si="37"/>
        <v>3.1651434747133062E-9</v>
      </c>
      <c r="W48" s="3">
        <f t="shared" si="38"/>
        <v>2528.0575174522592</v>
      </c>
      <c r="X48" s="3">
        <f t="shared" si="39"/>
        <v>2.7487982835219812E-9</v>
      </c>
      <c r="Y48" s="3">
        <f t="shared" si="40"/>
        <v>2434.5091139530396</v>
      </c>
      <c r="Z48" s="3">
        <f t="shared" si="41"/>
        <v>1.2020511948519227E-9</v>
      </c>
      <c r="AA48" s="3">
        <f t="shared" si="42"/>
        <v>2338.2649370575673</v>
      </c>
      <c r="AB48" s="3">
        <f t="shared" si="43"/>
        <v>4.4139558252560984E-10</v>
      </c>
      <c r="AC48" s="3">
        <f t="shared" si="44"/>
        <v>2239.1181491296707</v>
      </c>
      <c r="AD48" s="3">
        <f t="shared" si="45"/>
        <v>1.367477415456894E-10</v>
      </c>
      <c r="AE48" s="3">
        <f t="shared" si="46"/>
        <v>2136.9136433538524</v>
      </c>
      <c r="AF48" s="3">
        <f t="shared" si="47"/>
        <v>3.521702600581341E-11</v>
      </c>
      <c r="AG48" s="3">
        <f t="shared" si="48"/>
        <v>2031.5722736975474</v>
      </c>
      <c r="AH48" s="3">
        <f t="shared" si="49"/>
        <v>7.3433032211430316E-12</v>
      </c>
      <c r="AI48" s="3">
        <f t="shared" si="50"/>
        <v>1923.1140162417091</v>
      </c>
      <c r="AJ48" s="3">
        <f t="shared" si="51"/>
        <v>1.1955679927826458E-12</v>
      </c>
      <c r="AK48" s="3"/>
    </row>
    <row r="49" spans="1:37" x14ac:dyDescent="0.25">
      <c r="A49" s="3">
        <v>11</v>
      </c>
      <c r="B49" s="3">
        <v>32</v>
      </c>
      <c r="C49" s="3">
        <f t="shared" si="52"/>
        <v>2733.5436569040662</v>
      </c>
      <c r="D49" s="3">
        <f t="shared" si="19"/>
        <v>0</v>
      </c>
      <c r="E49" s="3">
        <f t="shared" si="20"/>
        <v>2715.7656743848474</v>
      </c>
      <c r="F49" s="3">
        <f t="shared" si="21"/>
        <v>5.5418281844066453E-9</v>
      </c>
      <c r="G49" s="3">
        <f t="shared" si="22"/>
        <v>2697.9067339933008</v>
      </c>
      <c r="H49" s="3">
        <f t="shared" si="23"/>
        <v>6.6445465451265235E-9</v>
      </c>
      <c r="I49" s="3">
        <f t="shared" si="24"/>
        <v>2679.9648020456179</v>
      </c>
      <c r="J49" s="3">
        <f t="shared" si="25"/>
        <v>6.8787706395201076E-9</v>
      </c>
      <c r="K49" s="3">
        <f t="shared" si="26"/>
        <v>2661.9378359995908</v>
      </c>
      <c r="L49" s="3">
        <f t="shared" si="27"/>
        <v>6.6933115653783224E-9</v>
      </c>
      <c r="M49" s="3">
        <f t="shared" si="28"/>
        <v>2643.8237874029742</v>
      </c>
      <c r="N49" s="3">
        <f t="shared" si="29"/>
        <v>6.2860043454926107E-9</v>
      </c>
      <c r="O49" s="3">
        <f t="shared" si="30"/>
        <v>2625.6206050387595</v>
      </c>
      <c r="P49" s="3">
        <f t="shared" si="31"/>
        <v>5.7652320880590947E-9</v>
      </c>
      <c r="Q49" s="3">
        <f t="shared" si="32"/>
        <v>2607.3262383074139</v>
      </c>
      <c r="R49" s="3">
        <f t="shared" si="33"/>
        <v>5.1959845407467837E-9</v>
      </c>
      <c r="S49" s="3">
        <f t="shared" si="34"/>
        <v>2588.9386407447532</v>
      </c>
      <c r="T49" s="3">
        <f t="shared" si="35"/>
        <v>4.6186929444996373E-9</v>
      </c>
      <c r="U49" s="3">
        <f t="shared" si="36"/>
        <v>2570.455773847038</v>
      </c>
      <c r="V49" s="3">
        <f t="shared" si="37"/>
        <v>4.0586138468455297E-9</v>
      </c>
      <c r="W49" s="3">
        <f t="shared" si="38"/>
        <v>2551.8756049245658</v>
      </c>
      <c r="X49" s="3">
        <f t="shared" si="39"/>
        <v>3.5311277903563137E-9</v>
      </c>
      <c r="Y49" s="3">
        <f t="shared" si="40"/>
        <v>2457.445835379654</v>
      </c>
      <c r="Z49" s="3">
        <f t="shared" si="41"/>
        <v>1.5590970294370311E-9</v>
      </c>
      <c r="AA49" s="3">
        <f t="shared" si="42"/>
        <v>2360.2948942162916</v>
      </c>
      <c r="AB49" s="3">
        <f t="shared" si="43"/>
        <v>5.7866504496240007E-10</v>
      </c>
      <c r="AC49" s="3">
        <f t="shared" si="44"/>
        <v>2260.2139950780438</v>
      </c>
      <c r="AD49" s="3">
        <f t="shared" si="45"/>
        <v>1.8143733279978654E-10</v>
      </c>
      <c r="AE49" s="3">
        <f t="shared" si="46"/>
        <v>2157.0465698109456</v>
      </c>
      <c r="AF49" s="3">
        <f t="shared" si="47"/>
        <v>4.7362298307361142E-11</v>
      </c>
      <c r="AG49" s="3">
        <f t="shared" si="48"/>
        <v>2050.7127267082865</v>
      </c>
      <c r="AH49" s="3">
        <f t="shared" si="49"/>
        <v>1.0028682691637153E-11</v>
      </c>
      <c r="AI49" s="3">
        <f t="shared" si="50"/>
        <v>1941.2326300556169</v>
      </c>
      <c r="AJ49" s="3">
        <f t="shared" si="51"/>
        <v>1.6617290319778851E-12</v>
      </c>
      <c r="AK49" s="3"/>
    </row>
    <row r="50" spans="1:37" x14ac:dyDescent="0.25">
      <c r="A50" s="3">
        <v>12</v>
      </c>
      <c r="B50" s="3">
        <v>34</v>
      </c>
      <c r="C50" s="3">
        <f t="shared" si="52"/>
        <v>2757.7290030023801</v>
      </c>
      <c r="D50" s="3">
        <f t="shared" si="19"/>
        <v>0</v>
      </c>
      <c r="E50" s="3">
        <f t="shared" si="20"/>
        <v>2739.7937277107999</v>
      </c>
      <c r="F50" s="3">
        <f t="shared" si="21"/>
        <v>6.8990966591534786E-9</v>
      </c>
      <c r="G50" s="3">
        <f t="shared" si="22"/>
        <v>2721.7767782626838</v>
      </c>
      <c r="H50" s="3">
        <f t="shared" si="23"/>
        <v>8.2838895454170673E-9</v>
      </c>
      <c r="I50" s="3">
        <f t="shared" si="24"/>
        <v>2703.6761029809663</v>
      </c>
      <c r="J50" s="3">
        <f t="shared" si="25"/>
        <v>8.588571551220586E-9</v>
      </c>
      <c r="K50" s="3">
        <f t="shared" si="26"/>
        <v>2685.4896412518083</v>
      </c>
      <c r="L50" s="3">
        <f t="shared" si="27"/>
        <v>8.3695874505743577E-9</v>
      </c>
      <c r="M50" s="3">
        <f t="shared" si="28"/>
        <v>2667.2153264990452</v>
      </c>
      <c r="N50" s="3">
        <f t="shared" si="29"/>
        <v>7.8723194729272341E-9</v>
      </c>
      <c r="O50" s="3">
        <f t="shared" si="30"/>
        <v>2648.8510893572866</v>
      </c>
      <c r="P50" s="3">
        <f t="shared" si="31"/>
        <v>7.2313997153669772E-9</v>
      </c>
      <c r="Q50" s="3">
        <f t="shared" si="32"/>
        <v>2630.3948610840816</v>
      </c>
      <c r="R50" s="3">
        <f t="shared" si="33"/>
        <v>6.5277556295519617E-9</v>
      </c>
      <c r="S50" s="3">
        <f t="shared" si="34"/>
        <v>2611.844577108915</v>
      </c>
      <c r="T50" s="3">
        <f t="shared" si="35"/>
        <v>5.8119108664924907E-9</v>
      </c>
      <c r="U50" s="3">
        <f t="shared" si="36"/>
        <v>2593.1981808921487</v>
      </c>
      <c r="V50" s="3">
        <f t="shared" si="37"/>
        <v>5.1155837376821927E-9</v>
      </c>
      <c r="W50" s="3">
        <f t="shared" si="38"/>
        <v>2574.4536217596205</v>
      </c>
      <c r="X50" s="3">
        <f t="shared" si="39"/>
        <v>4.4582330427757684E-9</v>
      </c>
      <c r="Y50" s="3">
        <f t="shared" si="40"/>
        <v>2479.1883738228935</v>
      </c>
      <c r="Z50" s="3">
        <f t="shared" si="41"/>
        <v>1.9861547379609363E-9</v>
      </c>
      <c r="AA50" s="3">
        <f t="shared" si="42"/>
        <v>2381.1778783846717</v>
      </c>
      <c r="AB50" s="3">
        <f t="shared" si="43"/>
        <v>7.4455159608272612E-10</v>
      </c>
      <c r="AC50" s="3">
        <f t="shared" si="44"/>
        <v>2280.2115018268919</v>
      </c>
      <c r="AD50" s="3">
        <f t="shared" si="45"/>
        <v>2.3607030402557318E-10</v>
      </c>
      <c r="AE50" s="3">
        <f t="shared" si="46"/>
        <v>2176.1312907406041</v>
      </c>
      <c r="AF50" s="3">
        <f t="shared" si="47"/>
        <v>6.2404359445749461E-11</v>
      </c>
      <c r="AG50" s="3">
        <f t="shared" si="48"/>
        <v>2068.8566465679105</v>
      </c>
      <c r="AH50" s="3">
        <f t="shared" si="49"/>
        <v>1.3404080044647355E-11</v>
      </c>
      <c r="AI50" s="3">
        <f t="shared" si="50"/>
        <v>1958.4079120002277</v>
      </c>
      <c r="AJ50" s="3">
        <f t="shared" si="51"/>
        <v>2.2576623460815538E-12</v>
      </c>
      <c r="AK50" s="3"/>
    </row>
    <row r="51" spans="1:37" x14ac:dyDescent="0.25">
      <c r="A51" s="3">
        <v>13</v>
      </c>
      <c r="B51" s="3">
        <v>36</v>
      </c>
      <c r="C51" s="3">
        <f t="shared" si="52"/>
        <v>2780.7275016301101</v>
      </c>
      <c r="D51" s="3">
        <f t="shared" si="19"/>
        <v>0</v>
      </c>
      <c r="E51" s="3">
        <f t="shared" si="20"/>
        <v>2762.6426523942719</v>
      </c>
      <c r="F51" s="3">
        <f t="shared" si="21"/>
        <v>8.4669602485461064E-9</v>
      </c>
      <c r="G51" s="3">
        <f t="shared" si="22"/>
        <v>2744.4754478678988</v>
      </c>
      <c r="H51" s="3">
        <f t="shared" si="23"/>
        <v>1.0180246705309519E-8</v>
      </c>
      <c r="I51" s="3">
        <f t="shared" si="24"/>
        <v>2726.2238192636555</v>
      </c>
      <c r="J51" s="3">
        <f t="shared" si="25"/>
        <v>1.0569252906277538E-8</v>
      </c>
      <c r="K51" s="3">
        <f t="shared" si="26"/>
        <v>2707.8856887829006</v>
      </c>
      <c r="L51" s="3">
        <f t="shared" si="27"/>
        <v>1.0314251803681746E-8</v>
      </c>
      <c r="M51" s="3">
        <f t="shared" si="28"/>
        <v>2689.4589726149516</v>
      </c>
      <c r="N51" s="3">
        <f t="shared" si="29"/>
        <v>9.7153409530633178E-9</v>
      </c>
      <c r="O51" s="3">
        <f t="shared" si="30"/>
        <v>2670.9415841366244</v>
      </c>
      <c r="P51" s="3">
        <f t="shared" si="31"/>
        <v>8.937397252822007E-9</v>
      </c>
      <c r="Q51" s="3">
        <f t="shared" si="32"/>
        <v>2652.3314373528792</v>
      </c>
      <c r="R51" s="3">
        <f t="shared" si="33"/>
        <v>8.0797518575469872E-9</v>
      </c>
      <c r="S51" s="3">
        <f t="shared" si="34"/>
        <v>2633.6264504754035</v>
      </c>
      <c r="T51" s="3">
        <f t="shared" si="35"/>
        <v>7.2046187184220682E-9</v>
      </c>
      <c r="U51" s="3">
        <f t="shared" si="36"/>
        <v>2614.8245498137348</v>
      </c>
      <c r="V51" s="3">
        <f t="shared" si="37"/>
        <v>6.3512333837242347E-9</v>
      </c>
      <c r="W51" s="3">
        <f t="shared" si="38"/>
        <v>2595.9236675918032</v>
      </c>
      <c r="X51" s="3">
        <f t="shared" si="39"/>
        <v>5.543828442844038E-9</v>
      </c>
      <c r="Y51" s="3">
        <f t="shared" si="40"/>
        <v>2499.8639406937432</v>
      </c>
      <c r="Z51" s="3">
        <f t="shared" si="41"/>
        <v>2.4905599559652259E-9</v>
      </c>
      <c r="AA51" s="3">
        <f t="shared" si="42"/>
        <v>2401.0360718869301</v>
      </c>
      <c r="AB51" s="3">
        <f t="shared" si="43"/>
        <v>9.423758231972336E-10</v>
      </c>
      <c r="AC51" s="3">
        <f t="shared" si="44"/>
        <v>2299.2276709423531</v>
      </c>
      <c r="AD51" s="3">
        <f t="shared" si="45"/>
        <v>3.0192687832725016E-10</v>
      </c>
      <c r="AE51" s="3">
        <f t="shared" si="46"/>
        <v>2194.2794671746833</v>
      </c>
      <c r="AF51" s="3">
        <f t="shared" si="47"/>
        <v>8.0758134302640722E-11</v>
      </c>
      <c r="AG51" s="3">
        <f t="shared" si="48"/>
        <v>2086.1101898621455</v>
      </c>
      <c r="AH51" s="3">
        <f t="shared" si="49"/>
        <v>1.7579815550546489E-11</v>
      </c>
      <c r="AI51" s="3">
        <f t="shared" si="50"/>
        <v>1974.7403513471113</v>
      </c>
      <c r="AJ51" s="3">
        <f t="shared" si="51"/>
        <v>3.0066204147212358E-12</v>
      </c>
      <c r="AK51" s="3"/>
    </row>
    <row r="52" spans="1:37" x14ac:dyDescent="0.25">
      <c r="A52" s="3">
        <v>14</v>
      </c>
      <c r="B52" s="3">
        <v>38</v>
      </c>
      <c r="C52" s="3">
        <f t="shared" si="52"/>
        <v>2802.6587094419169</v>
      </c>
      <c r="D52" s="3">
        <f t="shared" si="19"/>
        <v>0</v>
      </c>
      <c r="E52" s="3">
        <f t="shared" si="20"/>
        <v>2784.4312275365305</v>
      </c>
      <c r="F52" s="3">
        <f t="shared" si="21"/>
        <v>1.0260677249902234E-8</v>
      </c>
      <c r="G52" s="3">
        <f t="shared" si="22"/>
        <v>2766.1207408159853</v>
      </c>
      <c r="H52" s="3">
        <f t="shared" si="23"/>
        <v>1.2352623394266674E-8</v>
      </c>
      <c r="I52" s="3">
        <f t="shared" si="24"/>
        <v>2747.7251641767111</v>
      </c>
      <c r="J52" s="3">
        <f t="shared" si="25"/>
        <v>1.2841257674733537E-8</v>
      </c>
      <c r="K52" s="3">
        <f t="shared" si="26"/>
        <v>2729.2424034327546</v>
      </c>
      <c r="L52" s="3">
        <f t="shared" si="27"/>
        <v>1.2547975818469434E-8</v>
      </c>
      <c r="M52" s="3">
        <f t="shared" si="28"/>
        <v>2710.6703583387125</v>
      </c>
      <c r="N52" s="3">
        <f t="shared" si="29"/>
        <v>1.1835246160225317E-8</v>
      </c>
      <c r="O52" s="3">
        <f t="shared" si="30"/>
        <v>2692.0069258144949</v>
      </c>
      <c r="P52" s="3">
        <f t="shared" si="31"/>
        <v>1.0902462318954125E-8</v>
      </c>
      <c r="Q52" s="3">
        <f t="shared" si="32"/>
        <v>2673.2500034131185</v>
      </c>
      <c r="R52" s="3">
        <f t="shared" si="33"/>
        <v>9.8700005377598985E-9</v>
      </c>
      <c r="S52" s="3">
        <f t="shared" si="34"/>
        <v>2654.3974929274914</v>
      </c>
      <c r="T52" s="3">
        <f t="shared" si="35"/>
        <v>8.813481297301729E-9</v>
      </c>
      <c r="U52" s="3">
        <f t="shared" si="36"/>
        <v>2635.4473043122466</v>
      </c>
      <c r="V52" s="3">
        <f t="shared" si="37"/>
        <v>7.7807952681633067E-9</v>
      </c>
      <c r="W52" s="3">
        <f t="shared" si="38"/>
        <v>2616.3973534830561</v>
      </c>
      <c r="X52" s="3">
        <f t="shared" si="39"/>
        <v>6.8017025167683777E-9</v>
      </c>
      <c r="Y52" s="3">
        <f t="shared" si="40"/>
        <v>2519.5800169912072</v>
      </c>
      <c r="Z52" s="3">
        <f t="shared" si="41"/>
        <v>3.0797635959257877E-9</v>
      </c>
      <c r="AA52" s="3">
        <f t="shared" si="42"/>
        <v>2419.9727066435998</v>
      </c>
      <c r="AB52" s="3">
        <f t="shared" si="43"/>
        <v>1.1755479638653029E-9</v>
      </c>
      <c r="AC52" s="3">
        <f t="shared" si="44"/>
        <v>2317.3613571192736</v>
      </c>
      <c r="AD52" s="3">
        <f t="shared" si="45"/>
        <v>3.8033783877792429E-10</v>
      </c>
      <c r="AE52" s="3">
        <f t="shared" si="46"/>
        <v>2211.5854415873405</v>
      </c>
      <c r="AF52" s="3">
        <f t="shared" si="47"/>
        <v>1.0286074143222675E-10</v>
      </c>
      <c r="AG52" s="3">
        <f t="shared" si="48"/>
        <v>2102.5630483552463</v>
      </c>
      <c r="AH52" s="3">
        <f t="shared" si="49"/>
        <v>2.2673859337616409E-11</v>
      </c>
      <c r="AI52" s="3">
        <f t="shared" si="50"/>
        <v>1990.3148515433245</v>
      </c>
      <c r="AJ52" s="3">
        <f t="shared" si="51"/>
        <v>3.933890391135648E-12</v>
      </c>
      <c r="AK52" s="3"/>
    </row>
    <row r="53" spans="1:37" x14ac:dyDescent="0.25">
      <c r="A53" s="3">
        <v>15</v>
      </c>
      <c r="B53" s="3">
        <v>40</v>
      </c>
      <c r="C53" s="3">
        <f t="shared" si="52"/>
        <v>2823.6245965866833</v>
      </c>
      <c r="D53" s="3">
        <f t="shared" si="19"/>
        <v>0</v>
      </c>
      <c r="E53" s="3">
        <f t="shared" si="20"/>
        <v>2805.260760109385</v>
      </c>
      <c r="F53" s="3">
        <f t="shared" si="21"/>
        <v>1.2295310804058954E-8</v>
      </c>
      <c r="G53" s="3">
        <f t="shared" si="22"/>
        <v>2786.8132978816657</v>
      </c>
      <c r="H53" s="3">
        <f t="shared" si="23"/>
        <v>1.4819813575100072E-8</v>
      </c>
      <c r="I53" s="3">
        <f t="shared" si="24"/>
        <v>2768.2801092019067</v>
      </c>
      <c r="J53" s="3">
        <f t="shared" si="25"/>
        <v>1.5424835879555235E-8</v>
      </c>
      <c r="K53" s="3">
        <f t="shared" si="26"/>
        <v>2749.659084218154</v>
      </c>
      <c r="L53" s="3">
        <f t="shared" si="27"/>
        <v>1.5091270829556496E-8</v>
      </c>
      <c r="M53" s="3">
        <f t="shared" si="28"/>
        <v>2730.9481069736544</v>
      </c>
      <c r="N53" s="3">
        <f t="shared" si="29"/>
        <v>1.4252091248588116E-8</v>
      </c>
      <c r="O53" s="3">
        <f t="shared" si="30"/>
        <v>2712.145058655793</v>
      </c>
      <c r="P53" s="3">
        <f t="shared" si="31"/>
        <v>1.3145750579290262E-8</v>
      </c>
      <c r="Q53" s="3">
        <f t="shared" si="32"/>
        <v>2693.2478210897725</v>
      </c>
      <c r="R53" s="3">
        <f t="shared" si="33"/>
        <v>1.1916484110309487E-8</v>
      </c>
      <c r="S53" s="3">
        <f t="shared" si="34"/>
        <v>2674.2542803724209</v>
      </c>
      <c r="T53" s="3">
        <f t="shared" si="35"/>
        <v>1.0655151837019347E-8</v>
      </c>
      <c r="U53" s="3">
        <f t="shared" si="36"/>
        <v>2655.1623308233384</v>
      </c>
      <c r="V53" s="3">
        <f t="shared" si="37"/>
        <v>9.419519042985246E-9</v>
      </c>
      <c r="W53" s="3">
        <f t="shared" si="38"/>
        <v>2635.9698727677583</v>
      </c>
      <c r="X53" s="3">
        <f t="shared" si="39"/>
        <v>8.2456848128245473E-9</v>
      </c>
      <c r="Y53" s="3">
        <f t="shared" si="40"/>
        <v>2538.428273509378</v>
      </c>
      <c r="Z53" s="3">
        <f t="shared" si="41"/>
        <v>3.7613109595986291E-9</v>
      </c>
      <c r="AA53" s="3">
        <f t="shared" si="42"/>
        <v>2438.0758293998515</v>
      </c>
      <c r="AB53" s="3">
        <f t="shared" si="43"/>
        <v>1.4475575666805118E-9</v>
      </c>
      <c r="AC53" s="3">
        <f t="shared" si="44"/>
        <v>2334.6968737568636</v>
      </c>
      <c r="AD53" s="3">
        <f t="shared" si="45"/>
        <v>4.7268049518275873E-10</v>
      </c>
      <c r="AE53" s="3">
        <f t="shared" si="46"/>
        <v>2228.1296788942677</v>
      </c>
      <c r="AF53" s="3">
        <f t="shared" si="47"/>
        <v>1.2917030390514901E-10</v>
      </c>
      <c r="AG53" s="3">
        <f t="shared" si="48"/>
        <v>2118.2917203616034</v>
      </c>
      <c r="AH53" s="3">
        <f t="shared" si="49"/>
        <v>2.8811596987679267E-11</v>
      </c>
      <c r="AI53" s="3">
        <f t="shared" si="50"/>
        <v>2005.2038269363823</v>
      </c>
      <c r="AJ53" s="3">
        <f t="shared" si="51"/>
        <v>5.0667772267535889E-12</v>
      </c>
      <c r="AK53" s="3"/>
    </row>
    <row r="54" spans="1:37" x14ac:dyDescent="0.25">
      <c r="A54" s="3" t="s">
        <v>11</v>
      </c>
      <c r="B54" s="3"/>
      <c r="C54" s="3"/>
      <c r="D54" s="3">
        <f>SUM(D38:D53)</f>
        <v>0</v>
      </c>
      <c r="E54" s="3"/>
      <c r="F54" s="3">
        <f t="shared" ref="F54:V54" si="53">SUM(F38:F53)</f>
        <v>5.947118770096606E-8</v>
      </c>
      <c r="G54" s="3"/>
      <c r="H54" s="3">
        <f t="shared" si="53"/>
        <v>7.1361892019094273E-8</v>
      </c>
      <c r="I54" s="3"/>
      <c r="J54" s="3">
        <f t="shared" si="53"/>
        <v>7.3939526130997338E-8</v>
      </c>
      <c r="K54" s="3"/>
      <c r="L54" s="3">
        <f t="shared" si="53"/>
        <v>7.2009496880357572E-8</v>
      </c>
      <c r="M54" s="3"/>
      <c r="N54" s="3">
        <f t="shared" si="53"/>
        <v>6.7690095333743931E-8</v>
      </c>
      <c r="O54" s="3"/>
      <c r="P54" s="3">
        <f t="shared" si="53"/>
        <v>6.2142474663419604E-8</v>
      </c>
      <c r="Q54" s="3"/>
      <c r="R54" s="3">
        <f t="shared" si="53"/>
        <v>5.6063640841106022E-8</v>
      </c>
      <c r="S54" s="3"/>
      <c r="T54" s="3">
        <f t="shared" si="53"/>
        <v>4.9887930674086806E-8</v>
      </c>
      <c r="U54" s="3"/>
      <c r="V54" s="3">
        <f t="shared" si="53"/>
        <v>4.3887337305838609E-8</v>
      </c>
      <c r="W54" s="3"/>
      <c r="X54" s="3">
        <f>SUM(X38:X53)</f>
        <v>3.8228136375175589E-8</v>
      </c>
      <c r="Y54" s="3"/>
      <c r="Z54" s="3">
        <f>SUM(Z38:Z53)</f>
        <v>1.6992866158251598E-8</v>
      </c>
      <c r="AA54" s="3"/>
      <c r="AB54" s="3">
        <f>SUM(AB38:AB53)</f>
        <v>6.3605397416952634E-9</v>
      </c>
      <c r="AC54" s="3"/>
      <c r="AD54" s="3">
        <f>SUM(AD38:AD53)</f>
        <v>2.0155912552400627E-9</v>
      </c>
      <c r="AE54" s="3"/>
      <c r="AF54" s="3">
        <f>SUM(AF38:AF53)</f>
        <v>5.3320482228034726E-10</v>
      </c>
      <c r="AG54" s="3"/>
      <c r="AH54" s="3">
        <f>SUM(AH38:AH53)</f>
        <v>1.1480954483895518E-10</v>
      </c>
      <c r="AI54" s="3"/>
      <c r="AJ54" s="3">
        <f>SUM(AJ38:AJ53)</f>
        <v>1.9429300598724075E-11</v>
      </c>
      <c r="AK54" s="3"/>
    </row>
    <row r="55" spans="1:37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</sheetData>
  <mergeCells count="12">
    <mergeCell ref="Y36:Z36"/>
    <mergeCell ref="C36:D36"/>
    <mergeCell ref="E36:F36"/>
    <mergeCell ref="G36:H36"/>
    <mergeCell ref="I36:J36"/>
    <mergeCell ref="K36:L36"/>
    <mergeCell ref="M36:N36"/>
    <mergeCell ref="O36:P36"/>
    <mergeCell ref="Q36:R36"/>
    <mergeCell ref="S36:T36"/>
    <mergeCell ref="U36:V36"/>
    <mergeCell ref="W36:X36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K57"/>
  <sheetViews>
    <sheetView zoomScale="85" zoomScaleNormal="85" workbookViewId="0">
      <selection activeCell="T6" sqref="T6"/>
    </sheetView>
  </sheetViews>
  <sheetFormatPr defaultRowHeight="15" x14ac:dyDescent="0.25"/>
  <sheetData>
    <row r="1" spans="1:37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0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20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20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37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>
        <f>((10^5*(K11*K9)*10^-6))/((8314*293))</f>
        <v>6.5681391066181393E-6</v>
      </c>
      <c r="L6" s="3"/>
      <c r="M6" s="3"/>
      <c r="N6" s="12"/>
      <c r="O6" s="3"/>
      <c r="P6" s="3"/>
      <c r="Q6" s="3"/>
      <c r="R6" s="3"/>
      <c r="S6" s="3"/>
      <c r="T6" s="3"/>
      <c r="U6" s="3"/>
      <c r="V6" s="3"/>
      <c r="W6" s="3"/>
      <c r="X6" s="20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</row>
    <row r="7" spans="1:37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</row>
    <row r="8" spans="1:37" x14ac:dyDescent="0.25">
      <c r="A8" s="3"/>
      <c r="B8" s="3" t="s">
        <v>1</v>
      </c>
      <c r="C8" s="3">
        <v>8</v>
      </c>
      <c r="D8" s="3" t="s">
        <v>7</v>
      </c>
      <c r="E8" s="3">
        <f>C8*C12</f>
        <v>8</v>
      </c>
      <c r="F8" s="3"/>
      <c r="G8" s="3"/>
      <c r="H8" s="3"/>
      <c r="I8" s="3"/>
      <c r="J8" s="3" t="s">
        <v>29</v>
      </c>
      <c r="K8" s="3">
        <v>1.17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</row>
    <row r="9" spans="1:37" x14ac:dyDescent="0.25">
      <c r="A9" s="3"/>
      <c r="B9" s="3" t="s">
        <v>2</v>
      </c>
      <c r="C9" s="3">
        <v>18</v>
      </c>
      <c r="D9" s="3" t="s">
        <v>8</v>
      </c>
      <c r="E9" s="3">
        <f>C9/2</f>
        <v>9</v>
      </c>
      <c r="F9" s="3"/>
      <c r="G9" s="3"/>
      <c r="H9" s="3"/>
      <c r="I9" s="3"/>
      <c r="J9" s="3" t="s">
        <v>34</v>
      </c>
      <c r="K9" s="23">
        <v>0.4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</row>
    <row r="10" spans="1:37" x14ac:dyDescent="0.25">
      <c r="A10" s="3"/>
      <c r="B10" s="3" t="s">
        <v>3</v>
      </c>
      <c r="C10" s="3">
        <f>C13*2</f>
        <v>25</v>
      </c>
      <c r="D10" s="3" t="s">
        <v>9</v>
      </c>
      <c r="E10" s="3">
        <f>C13*(1-C12)</f>
        <v>0</v>
      </c>
      <c r="F10" s="3"/>
      <c r="G10" s="3"/>
      <c r="H10" s="3"/>
      <c r="I10" s="3"/>
      <c r="J10" s="3" t="s">
        <v>35</v>
      </c>
      <c r="K10" s="3">
        <v>40</v>
      </c>
      <c r="L10" s="3" t="s">
        <v>38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</row>
    <row r="11" spans="1:37" x14ac:dyDescent="0.25">
      <c r="A11" s="3"/>
      <c r="B11" s="3" t="s">
        <v>4</v>
      </c>
      <c r="C11" s="3">
        <f>(79/21)*C13</f>
        <v>47.023809523809526</v>
      </c>
      <c r="D11" s="3" t="s">
        <v>10</v>
      </c>
      <c r="E11" s="3">
        <f>C11</f>
        <v>47.023809523809526</v>
      </c>
      <c r="F11" s="3"/>
      <c r="G11" s="3"/>
      <c r="H11" s="3"/>
      <c r="I11" s="3"/>
      <c r="J11" s="3" t="s">
        <v>37</v>
      </c>
      <c r="K11" s="3">
        <v>400</v>
      </c>
      <c r="L11" s="3" t="s">
        <v>38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</row>
    <row r="12" spans="1:37" x14ac:dyDescent="0.25">
      <c r="A12" s="3"/>
      <c r="B12" s="3" t="s">
        <v>5</v>
      </c>
      <c r="C12" s="3">
        <v>1</v>
      </c>
      <c r="D12" s="3"/>
      <c r="E12" s="3"/>
      <c r="F12" s="3"/>
      <c r="G12" s="3"/>
      <c r="H12" s="3"/>
      <c r="I12" s="3"/>
      <c r="J12" s="3" t="s">
        <v>36</v>
      </c>
      <c r="K12" s="3">
        <v>1800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</row>
    <row r="13" spans="1:37" x14ac:dyDescent="0.25">
      <c r="A13" s="3"/>
      <c r="B13" s="3" t="s">
        <v>6</v>
      </c>
      <c r="C13" s="3">
        <v>12.5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</row>
    <row r="14" spans="1:37" x14ac:dyDescent="0.25">
      <c r="A14" s="3"/>
      <c r="B14" s="3" t="s">
        <v>39</v>
      </c>
      <c r="C14" s="23">
        <v>1.1000000000000001</v>
      </c>
      <c r="D14" s="23">
        <v>0.1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</row>
    <row r="15" spans="1:37" x14ac:dyDescent="0.25">
      <c r="A15" s="1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</row>
    <row r="16" spans="1:37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</row>
    <row r="17" spans="1:37" ht="18" x14ac:dyDescent="0.35">
      <c r="A17" s="3"/>
      <c r="B17" s="3" t="s">
        <v>0</v>
      </c>
      <c r="C17" s="3"/>
      <c r="D17" s="3"/>
      <c r="E17" s="3"/>
      <c r="F17" s="3"/>
      <c r="G17" s="3"/>
      <c r="H17" s="3"/>
      <c r="I17" s="3"/>
      <c r="J17" s="3" t="s">
        <v>30</v>
      </c>
      <c r="K17" s="3"/>
      <c r="L17" s="3" t="s">
        <v>31</v>
      </c>
      <c r="M17" s="3"/>
      <c r="N17" s="3" t="s">
        <v>32</v>
      </c>
      <c r="O17" s="3"/>
      <c r="P17" s="3" t="s">
        <v>33</v>
      </c>
      <c r="Q17" s="3"/>
      <c r="R17" s="3" t="s">
        <v>0</v>
      </c>
      <c r="S17" s="3" t="s">
        <v>12</v>
      </c>
      <c r="T17" s="3" t="s">
        <v>27</v>
      </c>
      <c r="U17" s="3" t="s">
        <v>28</v>
      </c>
      <c r="V17" s="3" t="s">
        <v>16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</row>
    <row r="18" spans="1:37" x14ac:dyDescent="0.25">
      <c r="A18" s="15">
        <v>1</v>
      </c>
      <c r="B18" s="15">
        <v>5065</v>
      </c>
      <c r="C18" s="15">
        <f>$E$8*A18*$C$14</f>
        <v>8.8000000000000007</v>
      </c>
      <c r="D18" s="15">
        <f>$E$9*A18*$C$14</f>
        <v>9.9</v>
      </c>
      <c r="E18" s="15">
        <f>$C$13*(1-A18)*$C$14</f>
        <v>0</v>
      </c>
      <c r="F18" s="15">
        <f>$E$11*$C$14</f>
        <v>51.726190476190482</v>
      </c>
      <c r="G18" s="3">
        <f>(E18*I18)/($K$10*10^-6)</f>
        <v>0</v>
      </c>
      <c r="H18" s="3">
        <f>(F18*I18)/($K$10*10^-6)</f>
        <v>0.14039041921613449</v>
      </c>
      <c r="I18" s="3">
        <f t="shared" ref="I18:I34" si="0">$K$6/(A18+12.5*(1+3.76))</f>
        <v>1.0856428275401883E-7</v>
      </c>
      <c r="J18" s="16">
        <f t="shared" ref="J18:J34" si="1" xml:space="preserve"> (((8.6E-19*(S18^6) - 1.037488E-14*(S18^5) + 4.968947595E-11*(S18^4) - 0.0000001201911805397*(S18^3) + 0.000156509548934808*(S18^2) - 0.0482393620326645*(S18) + 5.20845196264969)))</f>
        <v>105.28443275364792</v>
      </c>
      <c r="K18" s="16">
        <f t="shared" ref="K18:K34" si="2">J18*C18</f>
        <v>926.50300823210182</v>
      </c>
      <c r="L18" s="16">
        <f t="shared" ref="L18:L34" si="3" xml:space="preserve"> 6.7E-19*(S18^ 6)- 7.89843E-15*(S18^5) + 3.687984988E-11*(S18^4) - 8.638622855912E-08*(S18^3) + 0.000110740178605573*(S18^2) - 0.031241611607915*(S18) + 3.30066945333761</f>
        <v>85.008301425333727</v>
      </c>
      <c r="M18" s="15">
        <f t="shared" ref="M18:M34" si="4">L18*D18</f>
        <v>841.58218411080395</v>
      </c>
      <c r="N18" s="16">
        <f t="shared" ref="N18:N34" si="5" xml:space="preserve"> 6.5E-19*(S18^6) - 7.82245E-15*(S18^5) + 0.0000000000371204177*(S18^4) - 8.798317617007E-08*(S18^3) + 0.000109823272345614*(S18^2) - 0.0326064446414848*(S18) + 3.57864890028521</f>
        <v>67.706573727239601</v>
      </c>
      <c r="O18" s="15">
        <f t="shared" ref="O18:O34" si="6">N18*E18</f>
        <v>0</v>
      </c>
      <c r="P18" s="16">
        <f t="shared" ref="P18:P34" si="7" xml:space="preserve"> 5.9E-19*(S18^6) - 7.10207E-15*(S18^5) + 3.346089681E-11*(S18^4) - 7.890960163412E-08*(S18^3) + 0.000098599769211504*(S18^2) - 0.028172899155961*(S18) + 3.05378907997741</f>
        <v>63.737823670556828</v>
      </c>
      <c r="Q18" s="15">
        <f t="shared" ref="Q18:Q34" si="8">P18*F18</f>
        <v>3296.9148077210648</v>
      </c>
      <c r="R18" s="15">
        <f t="shared" ref="R18:R34" si="9">K18+M18+O18+Q18</f>
        <v>5065.0000000639702</v>
      </c>
      <c r="S18" s="15">
        <v>2226.6299327724232</v>
      </c>
      <c r="T18" s="17">
        <f t="shared" ref="T18:T34" si="10">(C18+D18+E18+F18)*I18</f>
        <v>7.6457688561455307E-6</v>
      </c>
      <c r="U18" s="3">
        <f>D54</f>
        <v>0</v>
      </c>
      <c r="V18" s="18">
        <f>(U18/T18)*10^6</f>
        <v>0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</row>
    <row r="19" spans="1:37" x14ac:dyDescent="0.25">
      <c r="A19" s="15">
        <v>0.99</v>
      </c>
      <c r="B19" s="15">
        <f t="shared" ref="B19:B34" si="11">$B$18*A19</f>
        <v>5014.3500000000004</v>
      </c>
      <c r="C19" s="15">
        <f t="shared" ref="C19:C34" si="12">$E$8*A19*$C$14</f>
        <v>8.7119999999999997</v>
      </c>
      <c r="D19" s="15">
        <f t="shared" ref="D19:D34" si="13">$E$9*A19*$C$14</f>
        <v>9.8010000000000002</v>
      </c>
      <c r="E19" s="15">
        <f t="shared" ref="E19:E34" si="14">$C$13*(1-A19)*$C$14</f>
        <v>0.13750000000000012</v>
      </c>
      <c r="F19" s="15">
        <f t="shared" ref="F19:F34" si="15">$E$11*$C$14</f>
        <v>51.726190476190482</v>
      </c>
      <c r="G19" s="3">
        <f t="shared" ref="G19:G34" si="16">(E19*I19)/($K$10*10^-6)</f>
        <v>3.7325141641593446E-4</v>
      </c>
      <c r="H19" s="3">
        <f t="shared" ref="H19:H34" si="17">(F19*I19)/($K$10*10^-6)</f>
        <v>0.14041362808028002</v>
      </c>
      <c r="I19" s="3">
        <f t="shared" si="0"/>
        <v>1.0858223023008992E-7</v>
      </c>
      <c r="J19" s="16">
        <f t="shared" si="1"/>
        <v>104.38332600112626</v>
      </c>
      <c r="K19" s="16">
        <f t="shared" si="2"/>
        <v>909.38753612181199</v>
      </c>
      <c r="L19" s="16">
        <f t="shared" si="3"/>
        <v>84.218645394291613</v>
      </c>
      <c r="M19" s="15">
        <f t="shared" si="4"/>
        <v>825.42694350945214</v>
      </c>
      <c r="N19" s="16">
        <f t="shared" si="5"/>
        <v>67.144182447045793</v>
      </c>
      <c r="O19" s="15">
        <f t="shared" si="6"/>
        <v>9.2323250864688049</v>
      </c>
      <c r="P19" s="16">
        <f t="shared" si="7"/>
        <v>63.223352914292391</v>
      </c>
      <c r="Q19" s="15">
        <f t="shared" si="8"/>
        <v>3270.3031953881009</v>
      </c>
      <c r="R19" s="15">
        <f t="shared" si="9"/>
        <v>5014.3500001058337</v>
      </c>
      <c r="S19" s="15">
        <v>2212.2077988364799</v>
      </c>
      <c r="T19" s="17">
        <f t="shared" si="10"/>
        <v>7.6416580081174913E-6</v>
      </c>
      <c r="U19" s="3">
        <f>F54</f>
        <v>2.5594446761525111E-8</v>
      </c>
      <c r="V19" s="18">
        <f t="shared" ref="V19:V34" si="18">(U19/T19)*10^6</f>
        <v>3349.3316155128819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</row>
    <row r="20" spans="1:37" x14ac:dyDescent="0.25">
      <c r="A20" s="15">
        <v>0.98</v>
      </c>
      <c r="B20" s="15">
        <f t="shared" si="11"/>
        <v>4963.7</v>
      </c>
      <c r="C20" s="15">
        <f t="shared" si="12"/>
        <v>8.6240000000000006</v>
      </c>
      <c r="D20" s="15">
        <f t="shared" si="13"/>
        <v>9.7020000000000017</v>
      </c>
      <c r="E20" s="15">
        <f t="shared" si="14"/>
        <v>0.27500000000000024</v>
      </c>
      <c r="F20" s="15">
        <f t="shared" si="15"/>
        <v>51.726190476190482</v>
      </c>
      <c r="G20" s="3">
        <f t="shared" si="16"/>
        <v>7.4662626253306464E-4</v>
      </c>
      <c r="H20" s="3">
        <f t="shared" si="17"/>
        <v>0.14043684461931444</v>
      </c>
      <c r="I20" s="3">
        <f t="shared" si="0"/>
        <v>1.0860018364117294E-7</v>
      </c>
      <c r="J20" s="16">
        <f t="shared" si="1"/>
        <v>103.47928812356538</v>
      </c>
      <c r="K20" s="16">
        <f t="shared" si="2"/>
        <v>892.4053807776279</v>
      </c>
      <c r="L20" s="16">
        <f t="shared" si="3"/>
        <v>83.427572592003614</v>
      </c>
      <c r="M20" s="15">
        <f t="shared" si="4"/>
        <v>809.41430928761918</v>
      </c>
      <c r="N20" s="16">
        <f t="shared" si="5"/>
        <v>66.580068034646445</v>
      </c>
      <c r="O20" s="15">
        <f t="shared" si="6"/>
        <v>18.30951870952779</v>
      </c>
      <c r="P20" s="16">
        <f t="shared" si="7"/>
        <v>62.706546945099596</v>
      </c>
      <c r="Q20" s="15">
        <f t="shared" si="8"/>
        <v>3243.5707913864021</v>
      </c>
      <c r="R20" s="15">
        <f t="shared" si="9"/>
        <v>4963.7000001611768</v>
      </c>
      <c r="S20" s="15">
        <v>2197.7143997646062</v>
      </c>
      <c r="T20" s="17">
        <f t="shared" si="10"/>
        <v>7.6375458006820346E-6</v>
      </c>
      <c r="U20" s="3">
        <f>H54</f>
        <v>3.0550509148240453E-8</v>
      </c>
      <c r="V20" s="18">
        <f t="shared" si="18"/>
        <v>4000.042676734231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</row>
    <row r="21" spans="1:37" x14ac:dyDescent="0.25">
      <c r="A21" s="15">
        <v>0.97</v>
      </c>
      <c r="B21" s="15">
        <f t="shared" si="11"/>
        <v>4913.05</v>
      </c>
      <c r="C21" s="15">
        <f t="shared" si="12"/>
        <v>8.5359999999999996</v>
      </c>
      <c r="D21" s="15">
        <f t="shared" si="13"/>
        <v>9.6030000000000015</v>
      </c>
      <c r="E21" s="15">
        <f t="shared" si="14"/>
        <v>0.41250000000000042</v>
      </c>
      <c r="F21" s="15">
        <f t="shared" si="15"/>
        <v>51.726190476190482</v>
      </c>
      <c r="G21" s="3">
        <f t="shared" si="16"/>
        <v>1.1201245995865658E-3</v>
      </c>
      <c r="H21" s="3">
        <f t="shared" si="17"/>
        <v>0.14046006883704543</v>
      </c>
      <c r="I21" s="3">
        <f t="shared" si="0"/>
        <v>1.0861814299021233E-7</v>
      </c>
      <c r="J21" s="16">
        <f t="shared" si="1"/>
        <v>102.57228729071711</v>
      </c>
      <c r="K21" s="16">
        <f t="shared" si="2"/>
        <v>875.55704431356128</v>
      </c>
      <c r="L21" s="16">
        <f t="shared" si="3"/>
        <v>82.635067882844353</v>
      </c>
      <c r="M21" s="15">
        <f t="shared" si="4"/>
        <v>793.5445568789545</v>
      </c>
      <c r="N21" s="16">
        <f t="shared" si="5"/>
        <v>66.014218034608561</v>
      </c>
      <c r="O21" s="15">
        <f t="shared" si="6"/>
        <v>27.23086493927606</v>
      </c>
      <c r="P21" s="16">
        <f t="shared" si="7"/>
        <v>62.187404571761654</v>
      </c>
      <c r="Q21" s="15">
        <f t="shared" si="8"/>
        <v>3216.717534098862</v>
      </c>
      <c r="R21" s="15">
        <f t="shared" si="9"/>
        <v>4913.0500002306535</v>
      </c>
      <c r="S21" s="15">
        <v>2183.1482822211697</v>
      </c>
      <c r="T21" s="17">
        <f t="shared" si="10"/>
        <v>7.6334322331647411E-6</v>
      </c>
      <c r="U21" s="3">
        <f>J54</f>
        <v>3.148302205292222E-8</v>
      </c>
      <c r="V21" s="18">
        <f t="shared" si="18"/>
        <v>4124.3599328934752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</row>
    <row r="22" spans="1:37" x14ac:dyDescent="0.25">
      <c r="A22" s="15">
        <v>0.96</v>
      </c>
      <c r="B22" s="15">
        <f t="shared" si="11"/>
        <v>4862.3999999999996</v>
      </c>
      <c r="C22" s="15">
        <f t="shared" si="12"/>
        <v>8.4480000000000004</v>
      </c>
      <c r="D22" s="15">
        <f t="shared" si="13"/>
        <v>9.5040000000000013</v>
      </c>
      <c r="E22" s="15">
        <f t="shared" si="14"/>
        <v>0.55000000000000049</v>
      </c>
      <c r="F22" s="15">
        <f t="shared" si="15"/>
        <v>51.726190476190482</v>
      </c>
      <c r="G22" s="3">
        <f t="shared" si="16"/>
        <v>1.4937464888521252E-3</v>
      </c>
      <c r="H22" s="3">
        <f t="shared" si="17"/>
        <v>0.1404833007372831</v>
      </c>
      <c r="I22" s="3">
        <f t="shared" si="0"/>
        <v>1.0863610828015447E-7</v>
      </c>
      <c r="J22" s="16">
        <f t="shared" si="1"/>
        <v>101.66229155294594</v>
      </c>
      <c r="K22" s="16">
        <f t="shared" si="2"/>
        <v>858.84303903928742</v>
      </c>
      <c r="L22" s="16">
        <f t="shared" si="3"/>
        <v>81.841116860297817</v>
      </c>
      <c r="M22" s="15">
        <f t="shared" si="4"/>
        <v>777.81797464027056</v>
      </c>
      <c r="N22" s="16">
        <f t="shared" si="5"/>
        <v>65.446619611772206</v>
      </c>
      <c r="O22" s="15">
        <f t="shared" si="6"/>
        <v>35.995640786474745</v>
      </c>
      <c r="P22" s="16">
        <f t="shared" si="7"/>
        <v>61.665924292579234</v>
      </c>
      <c r="Q22" s="15">
        <f t="shared" si="8"/>
        <v>3189.7433458482951</v>
      </c>
      <c r="R22" s="15">
        <f t="shared" si="9"/>
        <v>4862.4000003143283</v>
      </c>
      <c r="S22" s="15">
        <v>2168.5079966165749</v>
      </c>
      <c r="T22" s="17">
        <f t="shared" si="10"/>
        <v>7.6293173048907433E-6</v>
      </c>
      <c r="U22" s="3">
        <f>L54</f>
        <v>3.0490934382426902E-8</v>
      </c>
      <c r="V22" s="18">
        <f t="shared" si="18"/>
        <v>3996.548205287098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</row>
    <row r="23" spans="1:37" x14ac:dyDescent="0.25">
      <c r="A23" s="15">
        <v>0.95</v>
      </c>
      <c r="B23" s="15">
        <f t="shared" si="11"/>
        <v>4811.75</v>
      </c>
      <c r="C23" s="15">
        <f t="shared" si="12"/>
        <v>8.36</v>
      </c>
      <c r="D23" s="15">
        <f t="shared" si="13"/>
        <v>9.4049999999999994</v>
      </c>
      <c r="E23" s="15">
        <f t="shared" si="14"/>
        <v>0.68750000000000067</v>
      </c>
      <c r="F23" s="15">
        <f t="shared" si="15"/>
        <v>51.726190476190482</v>
      </c>
      <c r="G23" s="3">
        <f t="shared" si="16"/>
        <v>1.867491991645978E-3</v>
      </c>
      <c r="H23" s="3">
        <f t="shared" si="17"/>
        <v>0.14050654032384013</v>
      </c>
      <c r="I23" s="3">
        <f t="shared" si="0"/>
        <v>1.0865407951394771E-7</v>
      </c>
      <c r="J23" s="16">
        <f t="shared" si="1"/>
        <v>100.7492688659844</v>
      </c>
      <c r="K23" s="16">
        <f t="shared" si="2"/>
        <v>842.26388771962957</v>
      </c>
      <c r="L23" s="16">
        <f t="shared" si="3"/>
        <v>81.045705879920007</v>
      </c>
      <c r="M23" s="15">
        <f t="shared" si="4"/>
        <v>762.23486380064764</v>
      </c>
      <c r="N23" s="16">
        <f t="shared" si="5"/>
        <v>64.877259536221956</v>
      </c>
      <c r="O23" s="15">
        <f t="shared" si="6"/>
        <v>44.603115931152637</v>
      </c>
      <c r="P23" s="16">
        <f t="shared" si="7"/>
        <v>61.142104296584627</v>
      </c>
      <c r="Q23" s="15">
        <f t="shared" si="8"/>
        <v>3162.6481329602407</v>
      </c>
      <c r="R23" s="15">
        <f t="shared" si="9"/>
        <v>4811.75000041167</v>
      </c>
      <c r="S23" s="15">
        <v>2153.7920996247949</v>
      </c>
      <c r="T23" s="17">
        <f t="shared" si="10"/>
        <v>7.6252010151847254E-6</v>
      </c>
      <c r="U23" s="3">
        <f>N54</f>
        <v>2.8498350395775268E-8</v>
      </c>
      <c r="V23" s="18">
        <f t="shared" si="18"/>
        <v>3737.3900489998919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</row>
    <row r="24" spans="1:37" x14ac:dyDescent="0.25">
      <c r="A24" s="15">
        <v>0.94</v>
      </c>
      <c r="B24" s="15">
        <f t="shared" si="11"/>
        <v>4761.0999999999995</v>
      </c>
      <c r="C24" s="15">
        <f t="shared" si="12"/>
        <v>8.2720000000000002</v>
      </c>
      <c r="D24" s="15">
        <f t="shared" si="13"/>
        <v>9.3059999999999992</v>
      </c>
      <c r="E24" s="15">
        <f t="shared" si="14"/>
        <v>0.82500000000000084</v>
      </c>
      <c r="F24" s="15">
        <f t="shared" si="15"/>
        <v>51.726190476190482</v>
      </c>
      <c r="G24" s="3">
        <f t="shared" si="16"/>
        <v>2.2413611693249381E-3</v>
      </c>
      <c r="H24" s="3">
        <f t="shared" si="17"/>
        <v>0.14052978760053172</v>
      </c>
      <c r="I24" s="3">
        <f t="shared" si="0"/>
        <v>1.0867205669454235E-7</v>
      </c>
      <c r="J24" s="16">
        <f t="shared" si="1"/>
        <v>99.833187069985513</v>
      </c>
      <c r="K24" s="16">
        <f t="shared" si="2"/>
        <v>825.82012344292013</v>
      </c>
      <c r="L24" s="16">
        <f t="shared" si="3"/>
        <v>80.248822051426146</v>
      </c>
      <c r="M24" s="15">
        <f t="shared" si="4"/>
        <v>746.79553801057159</v>
      </c>
      <c r="N24" s="16">
        <f t="shared" si="5"/>
        <v>64.30612413802379</v>
      </c>
      <c r="O24" s="15">
        <f t="shared" si="6"/>
        <v>53.052552413869684</v>
      </c>
      <c r="P24" s="16">
        <f t="shared" si="7"/>
        <v>60.61594243737737</v>
      </c>
      <c r="Q24" s="15">
        <f t="shared" si="8"/>
        <v>3135.4317844095799</v>
      </c>
      <c r="R24" s="15">
        <f t="shared" si="9"/>
        <v>4761.0999982769408</v>
      </c>
      <c r="S24" s="4">
        <v>2138.9991560789426</v>
      </c>
      <c r="T24" s="17">
        <f t="shared" si="10"/>
        <v>7.6210833633709306E-6</v>
      </c>
      <c r="U24" s="3">
        <f>P54</f>
        <v>2.6009267136014867E-8</v>
      </c>
      <c r="V24" s="18">
        <f t="shared" si="18"/>
        <v>3412.8044394610242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</row>
    <row r="25" spans="1:37" x14ac:dyDescent="0.25">
      <c r="A25" s="15">
        <v>0.93</v>
      </c>
      <c r="B25" s="15">
        <f t="shared" si="11"/>
        <v>4710.45</v>
      </c>
      <c r="C25" s="15">
        <f t="shared" si="12"/>
        <v>8.1840000000000011</v>
      </c>
      <c r="D25" s="15">
        <f t="shared" si="13"/>
        <v>9.2070000000000025</v>
      </c>
      <c r="E25" s="15">
        <f t="shared" si="14"/>
        <v>0.96249999999999936</v>
      </c>
      <c r="F25" s="15">
        <f t="shared" si="15"/>
        <v>51.726190476190482</v>
      </c>
      <c r="G25" s="3">
        <f t="shared" si="16"/>
        <v>2.6153540832864288E-3</v>
      </c>
      <c r="H25" s="3">
        <f t="shared" si="17"/>
        <v>0.14055304257117551</v>
      </c>
      <c r="I25" s="3">
        <f t="shared" si="0"/>
        <v>1.086900398248906E-7</v>
      </c>
      <c r="J25" s="16">
        <f t="shared" si="1"/>
        <v>98.91401416021931</v>
      </c>
      <c r="K25" s="16">
        <f t="shared" si="2"/>
        <v>809.51229188723494</v>
      </c>
      <c r="L25" s="16">
        <f t="shared" si="3"/>
        <v>79.450453482958082</v>
      </c>
      <c r="M25" s="15">
        <f t="shared" si="4"/>
        <v>731.50032521759522</v>
      </c>
      <c r="N25" s="16">
        <f t="shared" si="5"/>
        <v>63.733199441960913</v>
      </c>
      <c r="O25" s="15">
        <f t="shared" si="6"/>
        <v>61.343204462887336</v>
      </c>
      <c r="P25" s="16">
        <f t="shared" si="7"/>
        <v>60.087436373363687</v>
      </c>
      <c r="Q25" s="15">
        <f t="shared" si="8"/>
        <v>3108.0941790745865</v>
      </c>
      <c r="R25" s="15">
        <f t="shared" si="9"/>
        <v>4710.4500006423041</v>
      </c>
      <c r="S25" s="15">
        <v>2124.1277457018773</v>
      </c>
      <c r="T25" s="17">
        <f t="shared" si="10"/>
        <v>7.6169643487731496E-6</v>
      </c>
      <c r="U25" s="3">
        <f>R54</f>
        <v>2.3323629190477753E-8</v>
      </c>
      <c r="V25" s="18">
        <f t="shared" si="18"/>
        <v>3062.0635889197051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</row>
    <row r="26" spans="1:37" x14ac:dyDescent="0.25">
      <c r="A26" s="15">
        <v>0.92</v>
      </c>
      <c r="B26" s="15">
        <f t="shared" si="11"/>
        <v>4659.8</v>
      </c>
      <c r="C26" s="15">
        <f t="shared" si="12"/>
        <v>8.0960000000000019</v>
      </c>
      <c r="D26" s="15">
        <f t="shared" si="13"/>
        <v>9.1080000000000023</v>
      </c>
      <c r="E26" s="15">
        <f t="shared" si="14"/>
        <v>1.0999999999999996</v>
      </c>
      <c r="F26" s="15">
        <f t="shared" si="15"/>
        <v>51.726190476190482</v>
      </c>
      <c r="G26" s="3">
        <f t="shared" si="16"/>
        <v>2.9894707949685334E-3</v>
      </c>
      <c r="H26" s="3">
        <f t="shared" si="17"/>
        <v>0.1405763052395918</v>
      </c>
      <c r="I26" s="3">
        <f t="shared" si="0"/>
        <v>1.0870802890794669E-7</v>
      </c>
      <c r="J26" s="16">
        <f t="shared" si="1"/>
        <v>97.99171783809328</v>
      </c>
      <c r="K26" s="16">
        <f t="shared" si="2"/>
        <v>793.34094761720337</v>
      </c>
      <c r="L26" s="16">
        <f t="shared" si="3"/>
        <v>78.650588898267443</v>
      </c>
      <c r="M26" s="15">
        <f t="shared" si="4"/>
        <v>716.34956368542009</v>
      </c>
      <c r="N26" s="16">
        <f t="shared" si="5"/>
        <v>63.158470851771931</v>
      </c>
      <c r="O26" s="15">
        <f t="shared" si="6"/>
        <v>69.474317936949106</v>
      </c>
      <c r="P26" s="16">
        <f t="shared" si="7"/>
        <v>59.556583293140221</v>
      </c>
      <c r="Q26" s="15">
        <f t="shared" si="8"/>
        <v>3080.6351715320748</v>
      </c>
      <c r="R26" s="15">
        <f t="shared" si="9"/>
        <v>4659.8000007716473</v>
      </c>
      <c r="S26" s="15">
        <v>2109.176458329051</v>
      </c>
      <c r="T26" s="17">
        <f t="shared" si="10"/>
        <v>7.6128439707147283E-6</v>
      </c>
      <c r="U26" s="3">
        <f>T54</f>
        <v>2.0625990775675245E-8</v>
      </c>
      <c r="V26" s="18">
        <f t="shared" si="18"/>
        <v>2709.3673343391511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</row>
    <row r="27" spans="1:37" x14ac:dyDescent="0.25">
      <c r="A27" s="15">
        <v>0.91</v>
      </c>
      <c r="B27" s="15">
        <f t="shared" si="11"/>
        <v>4609.1500000000005</v>
      </c>
      <c r="C27" s="15">
        <f t="shared" si="12"/>
        <v>8.0080000000000009</v>
      </c>
      <c r="D27" s="15">
        <f t="shared" si="13"/>
        <v>9.0090000000000003</v>
      </c>
      <c r="E27" s="15">
        <f t="shared" si="14"/>
        <v>1.2374999999999996</v>
      </c>
      <c r="F27" s="15">
        <f t="shared" si="15"/>
        <v>51.726190476190482</v>
      </c>
      <c r="G27" s="3">
        <f t="shared" si="16"/>
        <v>3.3637113658500023E-3</v>
      </c>
      <c r="H27" s="3">
        <f t="shared" si="17"/>
        <v>0.14059957560960334</v>
      </c>
      <c r="I27" s="3">
        <f t="shared" si="0"/>
        <v>1.0872602394666677E-7</v>
      </c>
      <c r="J27" s="16">
        <f t="shared" si="1"/>
        <v>97.066266028517006</v>
      </c>
      <c r="K27" s="16">
        <f t="shared" si="2"/>
        <v>777.30665835636432</v>
      </c>
      <c r="L27" s="16">
        <f t="shared" si="3"/>
        <v>77.849218092148888</v>
      </c>
      <c r="M27" s="15">
        <f t="shared" si="4"/>
        <v>701.34360579216934</v>
      </c>
      <c r="N27" s="16">
        <f t="shared" si="5"/>
        <v>62.581923434879137</v>
      </c>
      <c r="O27" s="15">
        <f t="shared" si="6"/>
        <v>77.445130250662913</v>
      </c>
      <c r="P27" s="16">
        <f t="shared" si="7"/>
        <v>59.023380194856578</v>
      </c>
      <c r="Q27" s="15">
        <f t="shared" si="8"/>
        <v>3053.0546065077601</v>
      </c>
      <c r="R27" s="15">
        <f t="shared" si="9"/>
        <v>4609.1500009069568</v>
      </c>
      <c r="S27" s="15">
        <v>2094.1439048785846</v>
      </c>
      <c r="T27" s="17">
        <f t="shared" si="10"/>
        <v>7.6087222285185623E-6</v>
      </c>
      <c r="U27" s="3">
        <f>V54</f>
        <v>1.8029816704877986E-8</v>
      </c>
      <c r="V27" s="18">
        <f t="shared" si="18"/>
        <v>2369.6247758000277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</row>
    <row r="28" spans="1:37" x14ac:dyDescent="0.25">
      <c r="A28" s="15">
        <v>0.9</v>
      </c>
      <c r="B28" s="15">
        <f t="shared" si="11"/>
        <v>4558.5</v>
      </c>
      <c r="C28" s="15">
        <f t="shared" si="12"/>
        <v>7.9200000000000008</v>
      </c>
      <c r="D28" s="15">
        <f t="shared" si="13"/>
        <v>8.91</v>
      </c>
      <c r="E28" s="15">
        <f t="shared" si="14"/>
        <v>1.3749999999999998</v>
      </c>
      <c r="F28" s="15">
        <f t="shared" si="15"/>
        <v>51.726190476190482</v>
      </c>
      <c r="G28" s="3">
        <f t="shared" si="16"/>
        <v>3.7380758574503069E-3</v>
      </c>
      <c r="H28" s="3">
        <f t="shared" si="17"/>
        <v>0.14062285368503538</v>
      </c>
      <c r="I28" s="3">
        <f t="shared" si="0"/>
        <v>1.0874402494400893E-7</v>
      </c>
      <c r="J28" s="16">
        <f t="shared" si="1"/>
        <v>96.137626677953563</v>
      </c>
      <c r="K28" s="16">
        <f t="shared" si="2"/>
        <v>761.41000328939231</v>
      </c>
      <c r="L28" s="16">
        <f t="shared" si="3"/>
        <v>77.046331758663456</v>
      </c>
      <c r="M28" s="15">
        <f t="shared" si="4"/>
        <v>686.48281596969139</v>
      </c>
      <c r="N28" s="16">
        <f t="shared" si="5"/>
        <v>62.003541756760463</v>
      </c>
      <c r="O28" s="15">
        <f t="shared" si="6"/>
        <v>85.254869915545626</v>
      </c>
      <c r="P28" s="16">
        <f t="shared" si="7"/>
        <v>58.487823750778837</v>
      </c>
      <c r="Q28" s="15">
        <f t="shared" si="8"/>
        <v>3025.3523118706439</v>
      </c>
      <c r="R28" s="15">
        <f t="shared" si="9"/>
        <v>4558.5000010452732</v>
      </c>
      <c r="S28" s="15">
        <v>2079.0287168243212</v>
      </c>
      <c r="T28" s="17">
        <f t="shared" si="10"/>
        <v>7.604599121507098E-6</v>
      </c>
      <c r="U28" s="3">
        <f>X54</f>
        <v>1.5602539261706317E-8</v>
      </c>
      <c r="V28" s="18">
        <f t="shared" si="18"/>
        <v>2051.7240964852026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</row>
    <row r="29" spans="1:37" x14ac:dyDescent="0.25">
      <c r="A29" s="15">
        <v>0.85</v>
      </c>
      <c r="B29" s="15">
        <f t="shared" si="11"/>
        <v>4305.25</v>
      </c>
      <c r="C29" s="15">
        <f t="shared" si="12"/>
        <v>7.48</v>
      </c>
      <c r="D29" s="15">
        <f t="shared" si="13"/>
        <v>8.4150000000000009</v>
      </c>
      <c r="E29" s="15">
        <f t="shared" si="14"/>
        <v>2.0625000000000004</v>
      </c>
      <c r="F29" s="15">
        <f t="shared" si="15"/>
        <v>51.726190476190482</v>
      </c>
      <c r="G29" s="3">
        <f t="shared" si="16"/>
        <v>5.6117592822700563E-3</v>
      </c>
      <c r="H29" s="3">
        <f t="shared" si="17"/>
        <v>0.14073935977756649</v>
      </c>
      <c r="I29" s="3">
        <f t="shared" si="0"/>
        <v>1.0883411941372227E-7</v>
      </c>
      <c r="J29" s="16">
        <f t="shared" si="1"/>
        <v>91.445505445086809</v>
      </c>
      <c r="K29" s="16">
        <f t="shared" si="2"/>
        <v>684.01238072924934</v>
      </c>
      <c r="L29" s="16">
        <f t="shared" si="3"/>
        <v>73.008912222377347</v>
      </c>
      <c r="M29" s="15">
        <f t="shared" si="4"/>
        <v>614.36999635130542</v>
      </c>
      <c r="N29" s="16">
        <f t="shared" si="5"/>
        <v>59.083544291351167</v>
      </c>
      <c r="O29" s="15">
        <f t="shared" si="6"/>
        <v>121.85981010091182</v>
      </c>
      <c r="P29" s="16">
        <f t="shared" si="7"/>
        <v>55.774604468753076</v>
      </c>
      <c r="Q29" s="15">
        <f t="shared" si="8"/>
        <v>2885.0078144849062</v>
      </c>
      <c r="R29" s="15">
        <f t="shared" si="9"/>
        <v>4305.2500016663726</v>
      </c>
      <c r="S29" s="15">
        <v>2002.1673156603599</v>
      </c>
      <c r="T29" s="17">
        <f t="shared" si="10"/>
        <v>7.5839630904745776E-6</v>
      </c>
      <c r="U29" s="3">
        <f>Z54</f>
        <v>6.6951297508897524E-9</v>
      </c>
      <c r="V29" s="18">
        <f t="shared" si="18"/>
        <v>882.80094075072748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</row>
    <row r="30" spans="1:37" x14ac:dyDescent="0.25">
      <c r="A30" s="15">
        <v>0.8</v>
      </c>
      <c r="B30" s="15">
        <f t="shared" si="11"/>
        <v>4052</v>
      </c>
      <c r="C30" s="15">
        <f t="shared" si="12"/>
        <v>7.0400000000000009</v>
      </c>
      <c r="D30" s="15">
        <f t="shared" si="13"/>
        <v>7.9200000000000008</v>
      </c>
      <c r="E30" s="15">
        <f t="shared" si="14"/>
        <v>2.7499999999999996</v>
      </c>
      <c r="F30" s="15">
        <f t="shared" si="15"/>
        <v>51.726190476190482</v>
      </c>
      <c r="G30" s="3">
        <f t="shared" si="16"/>
        <v>7.4885499764510291E-3</v>
      </c>
      <c r="H30" s="3">
        <f t="shared" si="17"/>
        <v>0.14085605908086463</v>
      </c>
      <c r="I30" s="3">
        <f t="shared" si="0"/>
        <v>1.0892436329383316E-7</v>
      </c>
      <c r="J30" s="16">
        <f t="shared" si="1"/>
        <v>86.669012284058766</v>
      </c>
      <c r="K30" s="16">
        <f t="shared" si="2"/>
        <v>610.14984647977383</v>
      </c>
      <c r="L30" s="16">
        <f t="shared" si="3"/>
        <v>68.932817941883599</v>
      </c>
      <c r="M30" s="15">
        <f t="shared" si="4"/>
        <v>545.94791809971821</v>
      </c>
      <c r="N30" s="16">
        <f t="shared" si="5"/>
        <v>56.115077910238128</v>
      </c>
      <c r="O30" s="15">
        <f t="shared" si="6"/>
        <v>154.31646425315483</v>
      </c>
      <c r="P30" s="16">
        <f t="shared" si="7"/>
        <v>53.001888363212387</v>
      </c>
      <c r="Q30" s="15">
        <f t="shared" si="8"/>
        <v>2741.5857730733078</v>
      </c>
      <c r="R30" s="15">
        <f t="shared" si="9"/>
        <v>4052.0000019059544</v>
      </c>
      <c r="S30" s="15">
        <v>1923.0537803238815</v>
      </c>
      <c r="T30" s="17">
        <f t="shared" si="10"/>
        <v>7.5632928371683709E-6</v>
      </c>
      <c r="U30" s="3">
        <f>AB54</f>
        <v>2.4084736786872312E-9</v>
      </c>
      <c r="V30" s="18">
        <f t="shared" si="18"/>
        <v>318.44247347547395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x14ac:dyDescent="0.25">
      <c r="A31" s="15">
        <v>0.75</v>
      </c>
      <c r="B31" s="15">
        <f t="shared" si="11"/>
        <v>3798.75</v>
      </c>
      <c r="C31" s="15">
        <f t="shared" si="12"/>
        <v>6.6000000000000005</v>
      </c>
      <c r="D31" s="15">
        <f t="shared" si="13"/>
        <v>7.4250000000000007</v>
      </c>
      <c r="E31" s="15">
        <f t="shared" si="14"/>
        <v>3.4375000000000004</v>
      </c>
      <c r="F31" s="15">
        <f t="shared" si="15"/>
        <v>51.726190476190482</v>
      </c>
      <c r="G31" s="3">
        <f t="shared" si="16"/>
        <v>9.3684556759335517E-3</v>
      </c>
      <c r="H31" s="3">
        <f t="shared" si="17"/>
        <v>0.14097295207595251</v>
      </c>
      <c r="I31" s="3">
        <f t="shared" si="0"/>
        <v>1.0901475695631767E-7</v>
      </c>
      <c r="J31" s="16">
        <f t="shared" si="1"/>
        <v>81.804543554740377</v>
      </c>
      <c r="K31" s="16">
        <f t="shared" si="2"/>
        <v>539.90998746128651</v>
      </c>
      <c r="L31" s="16">
        <f t="shared" si="3"/>
        <v>64.818177858792296</v>
      </c>
      <c r="M31" s="15">
        <f t="shared" si="4"/>
        <v>481.27497060153286</v>
      </c>
      <c r="N31" s="16">
        <f t="shared" si="5"/>
        <v>53.095599636365137</v>
      </c>
      <c r="O31" s="15">
        <f t="shared" si="6"/>
        <v>182.51612375000519</v>
      </c>
      <c r="P31" s="16">
        <f t="shared" si="7"/>
        <v>50.168954951423096</v>
      </c>
      <c r="Q31" s="15">
        <f t="shared" si="8"/>
        <v>2595.0489198087307</v>
      </c>
      <c r="R31" s="15">
        <f t="shared" si="9"/>
        <v>3798.7500016215554</v>
      </c>
      <c r="S31" s="15">
        <v>1841.5656846525228</v>
      </c>
      <c r="T31" s="17">
        <f t="shared" si="10"/>
        <v>7.5425882763877969E-6</v>
      </c>
      <c r="U31" s="3">
        <f>AD54</f>
        <v>7.3021443305858571E-10</v>
      </c>
      <c r="V31" s="18">
        <f t="shared" si="18"/>
        <v>96.812182542766479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x14ac:dyDescent="0.25">
      <c r="A32" s="15">
        <v>0.7</v>
      </c>
      <c r="B32" s="15">
        <f t="shared" si="11"/>
        <v>3545.5</v>
      </c>
      <c r="C32" s="15">
        <f t="shared" si="12"/>
        <v>6.16</v>
      </c>
      <c r="D32" s="15">
        <f t="shared" si="13"/>
        <v>6.9300000000000006</v>
      </c>
      <c r="E32" s="15">
        <f t="shared" si="14"/>
        <v>4.1250000000000009</v>
      </c>
      <c r="F32" s="15">
        <f t="shared" si="15"/>
        <v>51.726190476190482</v>
      </c>
      <c r="G32" s="3">
        <f t="shared" si="16"/>
        <v>1.1251484142358735E-2</v>
      </c>
      <c r="H32" s="3">
        <f t="shared" si="17"/>
        <v>0.1410900392454508</v>
      </c>
      <c r="I32" s="3">
        <f t="shared" si="0"/>
        <v>1.091053007743877E-7</v>
      </c>
      <c r="J32" s="16">
        <f t="shared" si="1"/>
        <v>76.849031673756897</v>
      </c>
      <c r="K32" s="16">
        <f t="shared" si="2"/>
        <v>473.39003511034252</v>
      </c>
      <c r="L32" s="16">
        <f t="shared" si="3"/>
        <v>60.665986528073084</v>
      </c>
      <c r="M32" s="15">
        <f t="shared" si="4"/>
        <v>420.41528663954654</v>
      </c>
      <c r="N32" s="16">
        <f t="shared" si="5"/>
        <v>50.022190624263253</v>
      </c>
      <c r="O32" s="15">
        <f t="shared" si="6"/>
        <v>206.34153632508597</v>
      </c>
      <c r="P32" s="16">
        <f t="shared" si="7"/>
        <v>47.274951439925559</v>
      </c>
      <c r="Q32" s="15">
        <f t="shared" si="8"/>
        <v>2445.3531429342447</v>
      </c>
      <c r="R32" s="15">
        <f t="shared" si="9"/>
        <v>3545.5000010092199</v>
      </c>
      <c r="S32" s="15">
        <v>1757.6277954962018</v>
      </c>
      <c r="T32" s="17">
        <f t="shared" si="10"/>
        <v>7.5218493226491158E-6</v>
      </c>
      <c r="U32" s="3">
        <f>AF54</f>
        <v>1.8400811310326676E-10</v>
      </c>
      <c r="V32" s="18">
        <f t="shared" si="18"/>
        <v>24.463147985322983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</row>
    <row r="33" spans="1:37" x14ac:dyDescent="0.25">
      <c r="A33" s="15">
        <v>0.65</v>
      </c>
      <c r="B33" s="15">
        <f t="shared" si="11"/>
        <v>3292.25</v>
      </c>
      <c r="C33" s="15">
        <f t="shared" si="12"/>
        <v>5.7200000000000006</v>
      </c>
      <c r="D33" s="15">
        <f t="shared" si="13"/>
        <v>6.4350000000000014</v>
      </c>
      <c r="E33" s="15">
        <f t="shared" si="14"/>
        <v>4.8125</v>
      </c>
      <c r="F33" s="15">
        <f t="shared" si="15"/>
        <v>51.726190476190482</v>
      </c>
      <c r="G33" s="3">
        <f t="shared" si="16"/>
        <v>1.3137643163175311E-2</v>
      </c>
      <c r="H33" s="3">
        <f t="shared" si="17"/>
        <v>0.141207321073585</v>
      </c>
      <c r="I33" s="3">
        <f t="shared" si="0"/>
        <v>1.0919599512249608E-7</v>
      </c>
      <c r="J33" s="16">
        <f t="shared" si="1"/>
        <v>71.800253816624149</v>
      </c>
      <c r="K33" s="16">
        <f t="shared" si="2"/>
        <v>410.69745183109018</v>
      </c>
      <c r="L33" s="16">
        <f t="shared" si="3"/>
        <v>56.478167429879399</v>
      </c>
      <c r="M33" s="15">
        <f t="shared" si="4"/>
        <v>363.43700741127401</v>
      </c>
      <c r="N33" s="16">
        <f t="shared" si="5"/>
        <v>46.89156983096651</v>
      </c>
      <c r="O33" s="15">
        <f t="shared" si="6"/>
        <v>225.66567981152633</v>
      </c>
      <c r="P33" s="16">
        <f t="shared" si="7"/>
        <v>44.318938631885622</v>
      </c>
      <c r="Q33" s="15">
        <f t="shared" si="8"/>
        <v>2292.4498613755127</v>
      </c>
      <c r="R33" s="15">
        <f t="shared" si="9"/>
        <v>3292.2500004294034</v>
      </c>
      <c r="S33" s="15">
        <v>1671.2277952842114</v>
      </c>
      <c r="T33" s="17">
        <f t="shared" si="10"/>
        <v>7.5010758901843513E-6</v>
      </c>
      <c r="U33" s="3">
        <f>AH54</f>
        <v>3.7589344645744884E-11</v>
      </c>
      <c r="V33" s="18">
        <f t="shared" si="18"/>
        <v>5.0111937535431421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x14ac:dyDescent="0.25">
      <c r="A34" s="15">
        <v>0.6</v>
      </c>
      <c r="B34" s="15">
        <f t="shared" si="11"/>
        <v>3039</v>
      </c>
      <c r="C34" s="15">
        <f t="shared" si="12"/>
        <v>5.28</v>
      </c>
      <c r="D34" s="15">
        <f t="shared" si="13"/>
        <v>5.9399999999999995</v>
      </c>
      <c r="E34" s="15">
        <f t="shared" si="14"/>
        <v>5.5</v>
      </c>
      <c r="F34" s="15">
        <f t="shared" si="15"/>
        <v>51.726190476190482</v>
      </c>
      <c r="G34" s="3">
        <f t="shared" si="16"/>
        <v>1.5026940551746991E-2</v>
      </c>
      <c r="H34" s="3">
        <f t="shared" si="17"/>
        <v>0.14132479804619197</v>
      </c>
      <c r="I34" s="3">
        <f t="shared" si="0"/>
        <v>1.0928684037634175E-7</v>
      </c>
      <c r="J34" s="16">
        <f t="shared" si="1"/>
        <v>66.657178004404642</v>
      </c>
      <c r="K34" s="16">
        <f t="shared" si="2"/>
        <v>351.94989986325652</v>
      </c>
      <c r="L34" s="16">
        <f t="shared" si="3"/>
        <v>52.257551083864136</v>
      </c>
      <c r="M34" s="15">
        <f t="shared" si="4"/>
        <v>310.40985343815294</v>
      </c>
      <c r="N34" s="16">
        <f t="shared" si="5"/>
        <v>43.700163890528898</v>
      </c>
      <c r="O34" s="15">
        <f t="shared" si="6"/>
        <v>240.35090139790896</v>
      </c>
      <c r="P34" s="16">
        <f t="shared" si="7"/>
        <v>41.299955124111371</v>
      </c>
      <c r="Q34" s="15">
        <f t="shared" si="8"/>
        <v>2136.289345407904</v>
      </c>
      <c r="R34" s="15">
        <f t="shared" si="9"/>
        <v>3039.0000001072221</v>
      </c>
      <c r="S34" s="15">
        <v>1582.4284060562522</v>
      </c>
      <c r="T34" s="17">
        <f t="shared" si="10"/>
        <v>7.4802678929401119E-6</v>
      </c>
      <c r="U34" s="3">
        <f>AJ54</f>
        <v>6.0145309376450797E-12</v>
      </c>
      <c r="V34" s="18">
        <f t="shared" si="18"/>
        <v>0.80405287935230274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thickBo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6.5" thickTop="1" thickBot="1" x14ac:dyDescent="0.3">
      <c r="A36" s="1"/>
      <c r="B36" s="2"/>
      <c r="C36" s="50">
        <v>1</v>
      </c>
      <c r="D36" s="50"/>
      <c r="E36" s="50">
        <v>0.99</v>
      </c>
      <c r="F36" s="50"/>
      <c r="G36" s="50">
        <v>0.98</v>
      </c>
      <c r="H36" s="50"/>
      <c r="I36" s="50">
        <v>0.97</v>
      </c>
      <c r="J36" s="50"/>
      <c r="K36" s="50">
        <v>0.96</v>
      </c>
      <c r="L36" s="50"/>
      <c r="M36" s="50">
        <v>0.95</v>
      </c>
      <c r="N36" s="50"/>
      <c r="O36" s="50">
        <v>0.94</v>
      </c>
      <c r="P36" s="50"/>
      <c r="Q36" s="50">
        <v>0.93</v>
      </c>
      <c r="R36" s="50"/>
      <c r="S36" s="50">
        <v>0.92</v>
      </c>
      <c r="T36" s="50"/>
      <c r="U36" s="50">
        <v>0.91</v>
      </c>
      <c r="V36" s="50"/>
      <c r="W36" s="50">
        <v>0.9</v>
      </c>
      <c r="X36" s="50"/>
      <c r="Y36" s="50">
        <v>0.85</v>
      </c>
      <c r="Z36" s="50"/>
      <c r="AA36" s="19">
        <v>0.8</v>
      </c>
      <c r="AB36" s="19"/>
      <c r="AC36" s="19">
        <v>0.75</v>
      </c>
      <c r="AD36" s="19"/>
      <c r="AE36" s="19">
        <v>0.7</v>
      </c>
      <c r="AF36" s="19"/>
      <c r="AG36" s="19">
        <v>0.65</v>
      </c>
      <c r="AH36" s="19"/>
      <c r="AI36" s="19">
        <v>0.6</v>
      </c>
      <c r="AJ36" s="19"/>
      <c r="AK36" s="3"/>
    </row>
    <row r="37" spans="1:37" ht="16.5" thickTop="1" thickBot="1" x14ac:dyDescent="0.3">
      <c r="A37" s="2"/>
      <c r="B37" s="1" t="s">
        <v>14</v>
      </c>
      <c r="C37" s="2" t="s">
        <v>13</v>
      </c>
      <c r="D37" s="1" t="s">
        <v>15</v>
      </c>
      <c r="E37" s="2" t="s">
        <v>13</v>
      </c>
      <c r="F37" s="1" t="s">
        <v>15</v>
      </c>
      <c r="G37" s="2" t="s">
        <v>13</v>
      </c>
      <c r="H37" s="1" t="s">
        <v>15</v>
      </c>
      <c r="I37" s="2" t="s">
        <v>13</v>
      </c>
      <c r="J37" s="1" t="s">
        <v>15</v>
      </c>
      <c r="K37" s="2" t="s">
        <v>13</v>
      </c>
      <c r="L37" s="1" t="s">
        <v>15</v>
      </c>
      <c r="M37" s="2" t="s">
        <v>13</v>
      </c>
      <c r="N37" s="1" t="s">
        <v>15</v>
      </c>
      <c r="O37" s="2" t="s">
        <v>13</v>
      </c>
      <c r="P37" s="1" t="s">
        <v>15</v>
      </c>
      <c r="Q37" s="2" t="s">
        <v>13</v>
      </c>
      <c r="R37" s="1" t="s">
        <v>15</v>
      </c>
      <c r="S37" s="2" t="s">
        <v>13</v>
      </c>
      <c r="T37" s="1" t="s">
        <v>15</v>
      </c>
      <c r="U37" s="2" t="s">
        <v>13</v>
      </c>
      <c r="V37" s="1" t="s">
        <v>15</v>
      </c>
      <c r="W37" s="2" t="s">
        <v>13</v>
      </c>
      <c r="X37" s="1" t="s">
        <v>15</v>
      </c>
      <c r="Y37" s="2" t="s">
        <v>13</v>
      </c>
      <c r="Z37" s="1" t="s">
        <v>15</v>
      </c>
      <c r="AA37" s="2" t="s">
        <v>13</v>
      </c>
      <c r="AB37" s="1" t="s">
        <v>15</v>
      </c>
      <c r="AC37" s="2" t="s">
        <v>13</v>
      </c>
      <c r="AD37" s="1" t="s">
        <v>15</v>
      </c>
      <c r="AE37" s="2" t="s">
        <v>13</v>
      </c>
      <c r="AF37" s="1" t="s">
        <v>15</v>
      </c>
      <c r="AG37" s="2" t="s">
        <v>13</v>
      </c>
      <c r="AH37" s="1" t="s">
        <v>15</v>
      </c>
      <c r="AI37" s="2" t="s">
        <v>13</v>
      </c>
      <c r="AJ37" s="1" t="s">
        <v>15</v>
      </c>
      <c r="AK37" s="3"/>
    </row>
    <row r="38" spans="1:37" ht="15.75" thickTop="1" x14ac:dyDescent="0.25">
      <c r="A38" s="3">
        <v>0</v>
      </c>
      <c r="B38" s="3">
        <v>10</v>
      </c>
      <c r="C38" s="4">
        <f>S18</f>
        <v>2226.6299327724232</v>
      </c>
      <c r="D38" s="3">
        <f>((4.17*10^13*$H$18*$G$18^0.5*EXP(-67837/C38))/($K$12*6)*$K$10*10^-6)</f>
        <v>0</v>
      </c>
      <c r="E38" s="4">
        <f>S19</f>
        <v>2212.2077988364799</v>
      </c>
      <c r="F38" s="3">
        <f>((4.17*10^13*$H$19*$G$19^0.5*EXP(-67837/E38))/($K$12*6)*$K$10*10^-6)</f>
        <v>2.0165599140629389E-11</v>
      </c>
      <c r="G38" s="4">
        <f>S20</f>
        <v>2197.7143997646062</v>
      </c>
      <c r="H38" s="3">
        <f>((4.17*10^13*$H$20*$G$20^0.5*EXP(-67837/G38))/($K$12*6)*$K$10*10^-6)</f>
        <v>2.3302775159560761E-11</v>
      </c>
      <c r="I38" s="4">
        <f>S21</f>
        <v>2183.1482822211697</v>
      </c>
      <c r="J38" s="3">
        <f>((4.17*10^13*$H$21*$G$21^0.5*EXP(-67837/I38))/($K$12*6)*$K$10*10^-6)</f>
        <v>2.3233746661546937E-11</v>
      </c>
      <c r="K38" s="4">
        <f>S22</f>
        <v>2168.5079966165749</v>
      </c>
      <c r="L38" s="3">
        <f>((4.17*10^13*$H$22*$G$22^0.5*EXP(-67837/K38))/($K$12*6)*$K$10*10^-6)</f>
        <v>2.1756469167544717E-11</v>
      </c>
      <c r="M38" s="4">
        <f>S23</f>
        <v>2153.7920996247949</v>
      </c>
      <c r="N38" s="3">
        <f>((4.17*10^13*$H$23*$G$23^0.5*EXP(-67837/M38))/($K$12*6)*$K$10*10^-6)</f>
        <v>1.9648277628297098E-11</v>
      </c>
      <c r="O38" s="4">
        <f>S24</f>
        <v>2138.9991560789426</v>
      </c>
      <c r="P38" s="3">
        <f>((4.17*10^13*$H$24*$G$24^0.5*EXP(-67837/O38))/($K$12*6)*$K$10*10^-6)</f>
        <v>1.7315015313511575E-11</v>
      </c>
      <c r="Q38" s="15">
        <f>S25</f>
        <v>2124.1277457018773</v>
      </c>
      <c r="R38" s="3">
        <f>((4.17*10^13*$H$25*$G$25^0.5*EXP(-67837/Q38))/($K$12*6)*$K$10*10^-6)</f>
        <v>1.4982149813639646E-11</v>
      </c>
      <c r="S38" s="15">
        <f>S26</f>
        <v>2109.176458329051</v>
      </c>
      <c r="T38" s="3">
        <f>((4.17*10^13*$H$26*$G$26^0.5*EXP(-67837/S38))/($K$12*6)*$K$10*10^-6)</f>
        <v>1.2774951228916877E-11</v>
      </c>
      <c r="U38" s="15">
        <f>S27</f>
        <v>2094.1439048785846</v>
      </c>
      <c r="V38" s="3">
        <f>((4.17*10^13*$H$27*$G$27^0.5*EXP(-67837/U38))/($K$12*6)*$K$10*10^-6)</f>
        <v>1.0759074095848227E-11</v>
      </c>
      <c r="W38" s="4">
        <f>S28</f>
        <v>2079.0287168243212</v>
      </c>
      <c r="X38" s="3">
        <f>((4.17*10^13*$H$28*$G$28^0.5*EXP(-67837/W38))/($K$12*6)*$K$10*10^-6)</f>
        <v>8.9635468951867842E-12</v>
      </c>
      <c r="Y38" s="4">
        <f>S29</f>
        <v>2002.1673156603599</v>
      </c>
      <c r="Z38" s="3">
        <f>((4.17*10^13*$H$29*$G$29^0.5*EXP(-67837/Y38))/($K$12*6)*$K$10*10^-6)</f>
        <v>3.1409835614237038E-12</v>
      </c>
      <c r="AA38" s="4">
        <f>S30</f>
        <v>1923.0537803238815</v>
      </c>
      <c r="AB38" s="3">
        <f>((4.17*10^13*$H$30*$G$30^0.5*EXP(-67837/AA38))/($K$12*6)*$K$10*10^-6)</f>
        <v>9.0099057067297874E-13</v>
      </c>
      <c r="AC38" s="4">
        <f>S31</f>
        <v>1841.5656846525228</v>
      </c>
      <c r="AD38" s="3">
        <f>((4.17*10^13*$H$31*$G$31^0.5*EXP(-67837/AC38))/($K$12*6)*$K$10*10^-6)</f>
        <v>2.1174557282813618E-13</v>
      </c>
      <c r="AE38" s="4">
        <f>S32</f>
        <v>1757.6277954962018</v>
      </c>
      <c r="AF38" s="3">
        <f>((4.17*10^13*$H$32*$G$32^0.5*EXP(-67837/AE38))/($K$12*6)*$K$10*10^-6)</f>
        <v>3.9989240520140347E-14</v>
      </c>
      <c r="AG38" s="4">
        <f>S33</f>
        <v>1671.2277952842114</v>
      </c>
      <c r="AH38" s="3">
        <f>((4.17*10^13*$H$33*$G$33^0.5*EXP(-67837/AG38))/($K$12*6)*$K$10*10^-6)</f>
        <v>5.8801835179396225E-15</v>
      </c>
      <c r="AI38" s="4">
        <f>S34</f>
        <v>1582.4284060562522</v>
      </c>
      <c r="AJ38" s="3">
        <f>((4.17*10^13*$H$34*$G$34^0.5*EXP(-67837/AI38))/($K$12*6)*$K$10*10^-6)</f>
        <v>6.451930105681741E-16</v>
      </c>
      <c r="AK38" s="3"/>
    </row>
    <row r="39" spans="1:37" x14ac:dyDescent="0.25">
      <c r="A39" s="3">
        <v>1</v>
      </c>
      <c r="B39" s="3">
        <v>12</v>
      </c>
      <c r="C39" s="3">
        <f t="shared" ref="C39:C53" si="19">POWER($B39^($K$8-1)/$B38^($K$8-1)*((C38^$K$8)),1/$K$8)</f>
        <v>2286.4042062134113</v>
      </c>
      <c r="D39" s="3">
        <f t="shared" ref="D39:D53" si="20">((4.17*10^13*$H$18*$G$18^0.5*EXP(-67837/C39))/($K$12*6)*$K$10*10^-6)</f>
        <v>0</v>
      </c>
      <c r="E39" s="3">
        <f t="shared" ref="E39:E53" si="21">POWER($B39^($K$8-1)/$B38^($K$8-1)*((E38^$K$8)),1/$K$8)</f>
        <v>2271.5949075471294</v>
      </c>
      <c r="F39" s="3">
        <f t="shared" ref="F39:F53" si="22">((4.17*10^13*$H$19*$G$19^0.5*EXP(-67837/E39))/($K$12*6)*$K$10*10^-6)</f>
        <v>4.4954906684666006E-11</v>
      </c>
      <c r="G39" s="3">
        <f t="shared" ref="G39:G53" si="23">POWER($B39^($K$8-1)/$B38^($K$8-1)*((G38^$K$8)),1/$K$8)</f>
        <v>2256.7124306197625</v>
      </c>
      <c r="H39" s="3">
        <f t="shared" ref="H39:H53" si="24">((4.17*10^13*$H$20*$G$20^0.5*EXP(-67837/G39))/($K$12*6)*$K$10*10^-6)</f>
        <v>5.2223946340208398E-11</v>
      </c>
      <c r="I39" s="3">
        <f t="shared" ref="I39:I53" si="25">POWER($B39^($K$8-1)/$B38^($K$8-1)*((I38^$K$8)),1/$K$8)</f>
        <v>2241.7552830806376</v>
      </c>
      <c r="J39" s="3">
        <f t="shared" ref="J39:J53" si="26">((4.17*10^13*$H$21*$G$21^0.5*EXP(-67837/I39))/($K$12*6)*$K$10*10^-6)</f>
        <v>5.2350351059631639E-11</v>
      </c>
      <c r="K39" s="3">
        <f t="shared" ref="K39:K53" si="27">POWER($B39^($K$8-1)/$B38^($K$8-1)*((K38^$K$8)),1/$K$8)</f>
        <v>2226.7219764256643</v>
      </c>
      <c r="L39" s="3">
        <f t="shared" ref="L39:L53" si="28">((4.17*10^13*$H$22*$G$22^0.5*EXP(-67837/K39))/($K$12*6)*$K$10*10^-6)</f>
        <v>4.9291340771855868E-11</v>
      </c>
      <c r="M39" s="3">
        <f t="shared" ref="M39:M53" si="29">POWER($B39^($K$8-1)/$B38^($K$8-1)*((M38^$K$8)),1/$K$8)</f>
        <v>2211.611028582472</v>
      </c>
      <c r="N39" s="3">
        <f t="shared" ref="N39:N53" si="30">((4.17*10^13*$H$23*$G$23^0.5*EXP(-67837/M39))/($K$12*6)*$K$10*10^-6)</f>
        <v>4.4764475783667501E-11</v>
      </c>
      <c r="O39" s="3">
        <f t="shared" ref="O39:O53" si="31">POWER($B39^($K$8-1)/$B38^($K$8-1)*((O38^$K$8)),1/$K$8)</f>
        <v>2196.4209658568734</v>
      </c>
      <c r="P39" s="3">
        <f t="shared" ref="P39:P53" si="32">((4.17*10^13*$H$24*$G$24^0.5*EXP(-67837/O39))/($K$12*6)*$K$10*10^-6)</f>
        <v>3.9673914979123068E-11</v>
      </c>
      <c r="Q39" s="3">
        <f t="shared" ref="Q39:Q53" si="33">POWER($B39^($K$8-1)/$B38^($K$8-1)*((Q38^$K$8)),1/$K$8)</f>
        <v>2181.1503298441294</v>
      </c>
      <c r="R39" s="3">
        <f t="shared" ref="R39:R53" si="34">((4.17*10^13*$H$25*$G$25^0.5*EXP(-67837/Q39))/($K$12*6)*$K$10*10^-6)</f>
        <v>3.4528468484789442E-11</v>
      </c>
      <c r="S39" s="3">
        <f t="shared" ref="S39:S53" si="35">POWER($B39^($K$8-1)/$B38^($K$8-1)*((S38^$K$8)),1/$K$8)</f>
        <v>2165.7976725235817</v>
      </c>
      <c r="T39" s="3">
        <f t="shared" ref="T39:T53" si="36">((4.17*10^13*$H$26*$G$26^0.5*EXP(-67837/S39))/($K$12*6)*$K$10*10^-6)</f>
        <v>2.9616437067860581E-11</v>
      </c>
      <c r="U39" s="3">
        <f t="shared" ref="U39:U53" si="37">POWER($B39^($K$8-1)/$B38^($K$8-1)*((U38^$K$8)),1/$K$8)</f>
        <v>2150.3615675231963</v>
      </c>
      <c r="V39" s="3">
        <f t="shared" ref="V39:V53" si="38">((4.17*10^13*$H$27*$G$27^0.5*EXP(-67837/U39))/($K$12*6)*$K$10*10^-6)</f>
        <v>2.5093995255795953E-11</v>
      </c>
      <c r="W39" s="3">
        <f t="shared" ref="W39:W53" si="39">POWER($B39^($K$8-1)/$B38^($K$8-1)*((W38^$K$8)),1/$K$8)</f>
        <v>2134.8406095784958</v>
      </c>
      <c r="X39" s="3">
        <f t="shared" ref="X39:X53" si="40">((4.17*10^13*$H$28*$G$28^0.5*EXP(-67837/W39))/($K$12*6)*$K$10*10^-6)</f>
        <v>2.1035303959947278E-11</v>
      </c>
      <c r="Y39" s="3">
        <f t="shared" ref="Y39:Y53" si="41">POWER($B39^($K$8-1)/$B38^($K$8-1)*((Y38^$K$8)),1/$K$8)</f>
        <v>2055.915850537855</v>
      </c>
      <c r="Z39" s="3">
        <f t="shared" ref="Z39:Z53" si="42">((4.17*10^13*$H$29*$G$29^0.5*EXP(-67837/Y39))/($K$12*6)*$K$10*10^-6)</f>
        <v>7.6165189683318303E-12</v>
      </c>
      <c r="AA39" s="3">
        <f t="shared" ref="AA39:AA53" si="43">POWER($B39^($K$8-1)/$B38^($K$8-1)*((AA38^$K$8)),1/$K$8)</f>
        <v>1974.6784983854423</v>
      </c>
      <c r="AB39" s="3">
        <f t="shared" ref="AB39:AB53" si="44">((4.17*10^13*$H$30*$G$30^0.5*EXP(-67837/AA39))/($K$12*6)*$K$10*10^-6)</f>
        <v>2.265881079964399E-12</v>
      </c>
      <c r="AC39" s="3">
        <f t="shared" ref="AC39:AC53" si="45">POWER($B39^($K$8-1)/$B38^($K$8-1)*((AC38^$K$8)),1/$K$8)</f>
        <v>1891.0028404069585</v>
      </c>
      <c r="AD39" s="3">
        <f t="shared" ref="AD39:AD53" si="46">((4.17*10^13*$H$31*$G$31^0.5*EXP(-67837/AC39))/($K$12*6)*$K$10*10^-6)</f>
        <v>5.5469444868863285E-13</v>
      </c>
      <c r="AE39" s="3">
        <f t="shared" ref="AE39:AE53" si="47">POWER($B39^($K$8-1)/$B38^($K$8-1)*((AE38^$K$8)),1/$K$8)</f>
        <v>1804.8116238051391</v>
      </c>
      <c r="AF39" s="3">
        <f t="shared" ref="AF39:AF53" si="48">((4.17*10^13*$H$32*$G$32^0.5*EXP(-67837/AE39))/($K$12*6)*$K$10*10^-6)</f>
        <v>1.0968727011947922E-13</v>
      </c>
      <c r="AG39" s="3">
        <f t="shared" ref="AG39:AG53" si="49">POWER($B39^($K$8-1)/$B38^($K$8-1)*((AG38^$K$8)),1/$K$8)</f>
        <v>1716.0922003419103</v>
      </c>
      <c r="AH39" s="3">
        <f t="shared" ref="AH39:AH53" si="50">((4.17*10^13*$H$33*$G$33^0.5*EXP(-67837/AG39))/($K$12*6)*$K$10*10^-6)</f>
        <v>1.6992564172676087E-14</v>
      </c>
      <c r="AI39" s="3">
        <f t="shared" ref="AI39:AI53" si="51">POWER($B39^($K$8-1)/$B38^($K$8-1)*((AI38^$K$8)),1/$K$8)</f>
        <v>1624.9089758412024</v>
      </c>
      <c r="AJ39" s="3">
        <f t="shared" ref="AJ39:AJ53" si="52">((4.17*10^13*$H$34*$G$34^0.5*EXP(-67837/AI39))/($K$12*6)*$K$10*10^-6)</f>
        <v>1.9788811680992342E-15</v>
      </c>
      <c r="AK39" s="3"/>
    </row>
    <row r="40" spans="1:37" x14ac:dyDescent="0.25">
      <c r="A40" s="3">
        <v>2</v>
      </c>
      <c r="B40" s="3">
        <v>14</v>
      </c>
      <c r="C40" s="3">
        <f t="shared" si="19"/>
        <v>2338.1928154095012</v>
      </c>
      <c r="D40" s="3">
        <f t="shared" si="20"/>
        <v>0</v>
      </c>
      <c r="E40" s="3">
        <f t="shared" si="21"/>
        <v>2323.0480760634778</v>
      </c>
      <c r="F40" s="3">
        <f t="shared" si="22"/>
        <v>8.7103644308033515E-11</v>
      </c>
      <c r="G40" s="3">
        <f t="shared" si="23"/>
        <v>2307.8285009190208</v>
      </c>
      <c r="H40" s="3">
        <f t="shared" si="24"/>
        <v>1.0163032569671633E-10</v>
      </c>
      <c r="I40" s="3">
        <f t="shared" si="25"/>
        <v>2292.5325638226991</v>
      </c>
      <c r="J40" s="3">
        <f t="shared" si="26"/>
        <v>1.0232988414765137E-10</v>
      </c>
      <c r="K40" s="3">
        <f t="shared" si="27"/>
        <v>2277.1587425547959</v>
      </c>
      <c r="L40" s="3">
        <f t="shared" si="28"/>
        <v>9.6787374360464986E-11</v>
      </c>
      <c r="M40" s="3">
        <f t="shared" si="29"/>
        <v>2261.7055214729953</v>
      </c>
      <c r="N40" s="3">
        <f t="shared" si="30"/>
        <v>8.8304705462587384E-11</v>
      </c>
      <c r="O40" s="3">
        <f t="shared" si="31"/>
        <v>2246.1713935029297</v>
      </c>
      <c r="P40" s="3">
        <f t="shared" si="32"/>
        <v>7.8631383684972375E-11</v>
      </c>
      <c r="Q40" s="3">
        <f t="shared" si="33"/>
        <v>2230.5548672060031</v>
      </c>
      <c r="R40" s="3">
        <f t="shared" si="34"/>
        <v>6.8761946685145587E-11</v>
      </c>
      <c r="S40" s="3">
        <f t="shared" si="35"/>
        <v>2214.8544617629077</v>
      </c>
      <c r="T40" s="3">
        <f t="shared" si="36"/>
        <v>5.9268561435443354E-11</v>
      </c>
      <c r="U40" s="3">
        <f t="shared" si="37"/>
        <v>2199.0687184933122</v>
      </c>
      <c r="V40" s="3">
        <f t="shared" si="38"/>
        <v>5.0468938625191639E-11</v>
      </c>
      <c r="W40" s="3">
        <f t="shared" si="39"/>
        <v>2183.1962003025442</v>
      </c>
      <c r="X40" s="3">
        <f t="shared" si="40"/>
        <v>4.2521576707969014E-11</v>
      </c>
      <c r="Y40" s="3">
        <f t="shared" si="41"/>
        <v>2102.4837418294305</v>
      </c>
      <c r="Z40" s="3">
        <f t="shared" si="42"/>
        <v>1.5817983930513962E-11</v>
      </c>
      <c r="AA40" s="3">
        <f t="shared" si="43"/>
        <v>2019.406308438839</v>
      </c>
      <c r="AB40" s="3">
        <f t="shared" si="44"/>
        <v>4.8494130958750209E-12</v>
      </c>
      <c r="AC40" s="3">
        <f t="shared" si="45"/>
        <v>1933.8353399380526</v>
      </c>
      <c r="AD40" s="3">
        <f t="shared" si="46"/>
        <v>1.2278015536621006E-12</v>
      </c>
      <c r="AE40" s="3">
        <f t="shared" si="47"/>
        <v>1845.6918337014447</v>
      </c>
      <c r="AF40" s="3">
        <f t="shared" si="48"/>
        <v>2.5217967407086181E-13</v>
      </c>
      <c r="AG40" s="3">
        <f t="shared" si="49"/>
        <v>1754.9628549997549</v>
      </c>
      <c r="AH40" s="3">
        <f t="shared" si="50"/>
        <v>4.0785385174729232E-14</v>
      </c>
      <c r="AI40" s="3">
        <f t="shared" si="51"/>
        <v>1661.7142684925943</v>
      </c>
      <c r="AJ40" s="3">
        <f t="shared" si="52"/>
        <v>4.9888815262382044E-15</v>
      </c>
      <c r="AK40" s="3"/>
    </row>
    <row r="41" spans="1:37" x14ac:dyDescent="0.25">
      <c r="A41" s="3">
        <v>3</v>
      </c>
      <c r="B41" s="3">
        <v>16</v>
      </c>
      <c r="C41" s="3">
        <f t="shared" si="19"/>
        <v>2384.0013777146382</v>
      </c>
      <c r="D41" s="3">
        <f t="shared" si="20"/>
        <v>0</v>
      </c>
      <c r="E41" s="3">
        <f t="shared" si="21"/>
        <v>2368.5599311290084</v>
      </c>
      <c r="F41" s="3">
        <f t="shared" si="22"/>
        <v>1.5265942833876856E-10</v>
      </c>
      <c r="G41" s="3">
        <f t="shared" si="23"/>
        <v>2353.0421826039528</v>
      </c>
      <c r="H41" s="3">
        <f t="shared" si="24"/>
        <v>1.7877948533216511E-10</v>
      </c>
      <c r="I41" s="3">
        <f t="shared" si="25"/>
        <v>2337.4465760864996</v>
      </c>
      <c r="J41" s="3">
        <f t="shared" si="26"/>
        <v>1.806897299765003E-10</v>
      </c>
      <c r="K41" s="3">
        <f t="shared" si="27"/>
        <v>2321.7715595344534</v>
      </c>
      <c r="L41" s="3">
        <f t="shared" si="28"/>
        <v>1.7156030292268056E-10</v>
      </c>
      <c r="M41" s="3">
        <f t="shared" si="29"/>
        <v>2306.0155876118833</v>
      </c>
      <c r="N41" s="3">
        <f t="shared" si="30"/>
        <v>1.5713773961803025E-10</v>
      </c>
      <c r="O41" s="3">
        <f t="shared" si="31"/>
        <v>2290.1771237186713</v>
      </c>
      <c r="P41" s="3">
        <f t="shared" si="32"/>
        <v>1.4048293798123385E-10</v>
      </c>
      <c r="Q41" s="3">
        <f t="shared" si="33"/>
        <v>2274.2546471967917</v>
      </c>
      <c r="R41" s="3">
        <f t="shared" si="34"/>
        <v>1.2335033083971213E-10</v>
      </c>
      <c r="S41" s="3">
        <f t="shared" si="35"/>
        <v>2258.2466482155519</v>
      </c>
      <c r="T41" s="3">
        <f t="shared" si="36"/>
        <v>1.0676172792764069E-10</v>
      </c>
      <c r="U41" s="3">
        <f t="shared" si="37"/>
        <v>2242.1516395169751</v>
      </c>
      <c r="V41" s="3">
        <f t="shared" si="38"/>
        <v>9.1295655130311323E-11</v>
      </c>
      <c r="W41" s="3">
        <f t="shared" si="39"/>
        <v>2225.9681558516363</v>
      </c>
      <c r="X41" s="3">
        <f t="shared" si="40"/>
        <v>7.7251490010696465E-11</v>
      </c>
      <c r="Y41" s="3">
        <f t="shared" si="41"/>
        <v>2143.6744241582819</v>
      </c>
      <c r="Z41" s="3">
        <f t="shared" si="42"/>
        <v>2.9403757524614482E-11</v>
      </c>
      <c r="AA41" s="3">
        <f t="shared" si="43"/>
        <v>2058.9693842852212</v>
      </c>
      <c r="AB41" s="3">
        <f t="shared" si="44"/>
        <v>9.2473601711476914E-12</v>
      </c>
      <c r="AC41" s="3">
        <f t="shared" si="45"/>
        <v>1971.7219573605419</v>
      </c>
      <c r="AD41" s="3">
        <f t="shared" si="46"/>
        <v>2.4091349629563835E-12</v>
      </c>
      <c r="AE41" s="3">
        <f t="shared" si="47"/>
        <v>1881.8515929834832</v>
      </c>
      <c r="AF41" s="3">
        <f t="shared" si="48"/>
        <v>5.1100233942780155E-13</v>
      </c>
      <c r="AG41" s="3">
        <f t="shared" si="49"/>
        <v>1789.3451030148219</v>
      </c>
      <c r="AH41" s="3">
        <f t="shared" si="50"/>
        <v>8.5718384031856526E-14</v>
      </c>
      <c r="AI41" s="3">
        <f t="shared" si="51"/>
        <v>1694.269642497645</v>
      </c>
      <c r="AJ41" s="3">
        <f t="shared" si="52"/>
        <v>1.0931351747369892E-14</v>
      </c>
      <c r="AK41" s="3"/>
    </row>
    <row r="42" spans="1:37" x14ac:dyDescent="0.25">
      <c r="A42" s="3">
        <v>4</v>
      </c>
      <c r="B42" s="3">
        <v>18</v>
      </c>
      <c r="C42" s="3">
        <f t="shared" si="19"/>
        <v>2425.1517542775505</v>
      </c>
      <c r="D42" s="3">
        <f t="shared" si="20"/>
        <v>0</v>
      </c>
      <c r="E42" s="3">
        <f t="shared" si="21"/>
        <v>2409.4437720482692</v>
      </c>
      <c r="F42" s="3">
        <f t="shared" si="22"/>
        <v>2.4818838779684984E-10</v>
      </c>
      <c r="G42" s="3">
        <f t="shared" si="23"/>
        <v>2393.6581708276644</v>
      </c>
      <c r="H42" s="3">
        <f t="shared" si="24"/>
        <v>2.9158648095865953E-10</v>
      </c>
      <c r="I42" s="3">
        <f t="shared" si="25"/>
        <v>2377.7933677036485</v>
      </c>
      <c r="J42" s="3">
        <f t="shared" si="26"/>
        <v>2.9566549901994911E-10</v>
      </c>
      <c r="K42" s="3">
        <f t="shared" si="27"/>
        <v>2361.8477838441436</v>
      </c>
      <c r="L42" s="3">
        <f t="shared" si="28"/>
        <v>2.816617483351121E-10</v>
      </c>
      <c r="M42" s="3">
        <f t="shared" si="29"/>
        <v>2345.8198472390909</v>
      </c>
      <c r="N42" s="3">
        <f t="shared" si="30"/>
        <v>2.5885865605770756E-10</v>
      </c>
      <c r="O42" s="3">
        <f t="shared" si="31"/>
        <v>2329.707994765035</v>
      </c>
      <c r="P42" s="3">
        <f t="shared" si="32"/>
        <v>2.3222287599413137E-10</v>
      </c>
      <c r="Q42" s="3">
        <f t="shared" si="33"/>
        <v>2313.5106795157894</v>
      </c>
      <c r="R42" s="3">
        <f t="shared" si="34"/>
        <v>2.0462088808394873E-10</v>
      </c>
      <c r="S42" s="3">
        <f t="shared" si="35"/>
        <v>2297.2263655993906</v>
      </c>
      <c r="T42" s="3">
        <f t="shared" si="36"/>
        <v>1.7773927407809542E-10</v>
      </c>
      <c r="U42" s="3">
        <f t="shared" si="37"/>
        <v>2280.8535400862283</v>
      </c>
      <c r="V42" s="3">
        <f t="shared" si="38"/>
        <v>1.5254816181359802E-10</v>
      </c>
      <c r="W42" s="3">
        <f t="shared" si="39"/>
        <v>2264.3907124351213</v>
      </c>
      <c r="X42" s="3">
        <f t="shared" si="40"/>
        <v>1.2956410524974762E-10</v>
      </c>
      <c r="Y42" s="3">
        <f t="shared" si="41"/>
        <v>2180.6765041935546</v>
      </c>
      <c r="Z42" s="3">
        <f t="shared" si="42"/>
        <v>5.0303940825426883E-11</v>
      </c>
      <c r="AA42" s="3">
        <f t="shared" si="43"/>
        <v>2094.5093660515345</v>
      </c>
      <c r="AB42" s="3">
        <f t="shared" si="44"/>
        <v>1.6173747354458162E-11</v>
      </c>
      <c r="AC42" s="3">
        <f t="shared" si="45"/>
        <v>2005.7559565776598</v>
      </c>
      <c r="AD42" s="3">
        <f t="shared" si="46"/>
        <v>4.3191415854057994E-12</v>
      </c>
      <c r="AE42" s="3">
        <f t="shared" si="47"/>
        <v>1914.3343349863512</v>
      </c>
      <c r="AF42" s="3">
        <f t="shared" si="48"/>
        <v>9.420352798674197E-13</v>
      </c>
      <c r="AG42" s="3">
        <f t="shared" si="49"/>
        <v>1820.2310854972013</v>
      </c>
      <c r="AH42" s="3">
        <f t="shared" si="50"/>
        <v>1.6309913959270668E-13</v>
      </c>
      <c r="AI42" s="3">
        <f t="shared" si="51"/>
        <v>1723.5145223201237</v>
      </c>
      <c r="AJ42" s="3">
        <f t="shared" si="52"/>
        <v>2.1563988620944427E-14</v>
      </c>
      <c r="AK42" s="3"/>
    </row>
    <row r="43" spans="1:37" x14ac:dyDescent="0.25">
      <c r="A43" s="3">
        <v>5</v>
      </c>
      <c r="B43" s="3">
        <v>20</v>
      </c>
      <c r="C43" s="3">
        <f t="shared" si="19"/>
        <v>2462.5635341180268</v>
      </c>
      <c r="D43" s="3">
        <f t="shared" si="20"/>
        <v>0</v>
      </c>
      <c r="E43" s="3">
        <f t="shared" si="21"/>
        <v>2446.6132315589502</v>
      </c>
      <c r="F43" s="3">
        <f t="shared" si="22"/>
        <v>3.8066477110615049E-10</v>
      </c>
      <c r="G43" s="3">
        <f t="shared" si="23"/>
        <v>2430.5841126135379</v>
      </c>
      <c r="H43" s="3">
        <f t="shared" si="24"/>
        <v>4.4849092938132228E-10</v>
      </c>
      <c r="I43" s="3">
        <f t="shared" si="25"/>
        <v>2414.4745699507939</v>
      </c>
      <c r="J43" s="3">
        <f t="shared" si="26"/>
        <v>4.5607316019804629E-10</v>
      </c>
      <c r="K43" s="3">
        <f t="shared" si="27"/>
        <v>2398.2830003826716</v>
      </c>
      <c r="L43" s="3">
        <f t="shared" si="28"/>
        <v>4.3574515018305721E-10</v>
      </c>
      <c r="M43" s="3">
        <f t="shared" si="29"/>
        <v>2382.007807648386</v>
      </c>
      <c r="N43" s="3">
        <f t="shared" si="30"/>
        <v>4.0166332974649565E-10</v>
      </c>
      <c r="O43" s="3">
        <f t="shared" si="31"/>
        <v>2365.6474045108434</v>
      </c>
      <c r="P43" s="3">
        <f t="shared" si="32"/>
        <v>3.6142985817964669E-10</v>
      </c>
      <c r="Q43" s="3">
        <f t="shared" si="33"/>
        <v>2349.2002202003964</v>
      </c>
      <c r="R43" s="3">
        <f t="shared" si="34"/>
        <v>3.1945821009038974E-10</v>
      </c>
      <c r="S43" s="3">
        <f t="shared" si="35"/>
        <v>2332.6646951315356</v>
      </c>
      <c r="T43" s="3">
        <f t="shared" si="36"/>
        <v>2.7836773570705391E-10</v>
      </c>
      <c r="U43" s="3">
        <f t="shared" si="37"/>
        <v>2316.0392930353246</v>
      </c>
      <c r="V43" s="3">
        <f t="shared" si="38"/>
        <v>2.3968512157503657E-10</v>
      </c>
      <c r="W43" s="3">
        <f t="shared" si="39"/>
        <v>2299.3225003766465</v>
      </c>
      <c r="X43" s="3">
        <f t="shared" si="40"/>
        <v>2.0424220038910505E-10</v>
      </c>
      <c r="Y43" s="3">
        <f t="shared" si="41"/>
        <v>2214.3168688158057</v>
      </c>
      <c r="Z43" s="3">
        <f t="shared" si="42"/>
        <v>8.0695777257092867E-11</v>
      </c>
      <c r="AA43" s="3">
        <f t="shared" si="43"/>
        <v>2126.8204670530795</v>
      </c>
      <c r="AB43" s="3">
        <f t="shared" si="44"/>
        <v>2.6454727635161026E-11</v>
      </c>
      <c r="AC43" s="3">
        <f t="shared" si="45"/>
        <v>2036.6978966557815</v>
      </c>
      <c r="AD43" s="3">
        <f t="shared" si="46"/>
        <v>7.2201437176106293E-12</v>
      </c>
      <c r="AE43" s="3">
        <f t="shared" si="47"/>
        <v>1943.8659527728469</v>
      </c>
      <c r="AF43" s="3">
        <f t="shared" si="48"/>
        <v>1.6138840239956114E-12</v>
      </c>
      <c r="AG43" s="3">
        <f t="shared" si="49"/>
        <v>1848.3110126643567</v>
      </c>
      <c r="AH43" s="3">
        <f t="shared" si="50"/>
        <v>2.873056751813242E-13</v>
      </c>
      <c r="AI43" s="3">
        <f t="shared" si="51"/>
        <v>1750.1024443943497</v>
      </c>
      <c r="AJ43" s="3">
        <f t="shared" si="52"/>
        <v>3.9212100663148667E-14</v>
      </c>
      <c r="AK43" s="3"/>
    </row>
    <row r="44" spans="1:37" x14ac:dyDescent="0.25">
      <c r="A44" s="3">
        <v>6</v>
      </c>
      <c r="B44" s="3">
        <v>22</v>
      </c>
      <c r="C44" s="3">
        <f t="shared" si="19"/>
        <v>2496.9035446372045</v>
      </c>
      <c r="D44" s="3">
        <f t="shared" si="20"/>
        <v>0</v>
      </c>
      <c r="E44" s="3">
        <f t="shared" si="21"/>
        <v>2480.730817945685</v>
      </c>
      <c r="F44" s="3">
        <f t="shared" si="22"/>
        <v>5.5738056218973444E-10</v>
      </c>
      <c r="G44" s="3">
        <f t="shared" si="23"/>
        <v>2464.4781757873388</v>
      </c>
      <c r="H44" s="3">
        <f t="shared" si="24"/>
        <v>6.5834713380618054E-10</v>
      </c>
      <c r="I44" s="3">
        <f t="shared" si="25"/>
        <v>2448.1439884172264</v>
      </c>
      <c r="J44" s="3">
        <f t="shared" si="26"/>
        <v>6.7119396458860608E-10</v>
      </c>
      <c r="K44" s="3">
        <f t="shared" si="27"/>
        <v>2431.7266302911289</v>
      </c>
      <c r="L44" s="3">
        <f t="shared" si="28"/>
        <v>6.4295274125667558E-10</v>
      </c>
      <c r="M44" s="3">
        <f t="shared" si="29"/>
        <v>2415.2244828886883</v>
      </c>
      <c r="N44" s="3">
        <f t="shared" si="30"/>
        <v>5.9424154344001808E-10</v>
      </c>
      <c r="O44" s="3">
        <f t="shared" si="31"/>
        <v>2398.6359368390713</v>
      </c>
      <c r="P44" s="3">
        <f t="shared" si="32"/>
        <v>5.3616843235064822E-10</v>
      </c>
      <c r="Q44" s="3">
        <f t="shared" si="33"/>
        <v>2381.9593994685283</v>
      </c>
      <c r="R44" s="3">
        <f t="shared" si="34"/>
        <v>4.7521529568824205E-10</v>
      </c>
      <c r="S44" s="3">
        <f t="shared" si="35"/>
        <v>2365.1932894434062</v>
      </c>
      <c r="T44" s="3">
        <f t="shared" si="36"/>
        <v>4.152578816350817E-10</v>
      </c>
      <c r="U44" s="3">
        <f t="shared" si="37"/>
        <v>2348.3360490717719</v>
      </c>
      <c r="V44" s="3">
        <f t="shared" si="38"/>
        <v>3.5858072432624344E-10</v>
      </c>
      <c r="W44" s="3">
        <f t="shared" si="39"/>
        <v>2331.3861437125315</v>
      </c>
      <c r="X44" s="3">
        <f t="shared" si="40"/>
        <v>3.064525615085804E-10</v>
      </c>
      <c r="Y44" s="3">
        <f t="shared" si="41"/>
        <v>2245.1951237377284</v>
      </c>
      <c r="Z44" s="3">
        <f t="shared" si="42"/>
        <v>1.2297969905787846E-10</v>
      </c>
      <c r="AA44" s="3">
        <f t="shared" si="43"/>
        <v>2156.4786002135556</v>
      </c>
      <c r="AB44" s="3">
        <f t="shared" si="44"/>
        <v>4.1021707253579042E-11</v>
      </c>
      <c r="AC44" s="3">
        <f t="shared" si="45"/>
        <v>2065.099286600263</v>
      </c>
      <c r="AD44" s="3">
        <f t="shared" si="46"/>
        <v>1.1415271438911494E-11</v>
      </c>
      <c r="AE44" s="3">
        <f t="shared" si="47"/>
        <v>1970.9728177699355</v>
      </c>
      <c r="AF44" s="3">
        <f t="shared" si="48"/>
        <v>2.6080348508524933E-12</v>
      </c>
      <c r="AG44" s="3">
        <f t="shared" si="49"/>
        <v>1874.0853810159688</v>
      </c>
      <c r="AH44" s="3">
        <f t="shared" si="50"/>
        <v>4.7595003937203426E-13</v>
      </c>
      <c r="AI44" s="3">
        <f t="shared" si="51"/>
        <v>1774.5073117277179</v>
      </c>
      <c r="AJ44" s="3">
        <f t="shared" si="52"/>
        <v>6.6824980219357718E-14</v>
      </c>
      <c r="AK44" s="3"/>
    </row>
    <row r="45" spans="1:37" x14ac:dyDescent="0.25">
      <c r="A45" s="3">
        <v>7</v>
      </c>
      <c r="B45" s="3">
        <v>24</v>
      </c>
      <c r="C45" s="3">
        <f t="shared" si="19"/>
        <v>2528.6714867183482</v>
      </c>
      <c r="D45" s="3">
        <f t="shared" si="20"/>
        <v>0</v>
      </c>
      <c r="E45" s="3">
        <f t="shared" si="21"/>
        <v>2512.2929954725937</v>
      </c>
      <c r="F45" s="3">
        <f t="shared" si="22"/>
        <v>7.8587147884871045E-10</v>
      </c>
      <c r="G45" s="3">
        <f t="shared" si="23"/>
        <v>2495.833572000704</v>
      </c>
      <c r="H45" s="3">
        <f t="shared" si="24"/>
        <v>9.3033335873247848E-10</v>
      </c>
      <c r="I45" s="3">
        <f t="shared" si="25"/>
        <v>2479.2915658226002</v>
      </c>
      <c r="J45" s="3">
        <f t="shared" si="26"/>
        <v>9.506786107518384E-10</v>
      </c>
      <c r="K45" s="3">
        <f t="shared" si="27"/>
        <v>2462.6653307123697</v>
      </c>
      <c r="L45" s="3">
        <f t="shared" si="28"/>
        <v>9.1282060544834375E-10</v>
      </c>
      <c r="M45" s="3">
        <f t="shared" si="29"/>
        <v>2445.9532275573242</v>
      </c>
      <c r="N45" s="3">
        <f t="shared" si="30"/>
        <v>8.4568640848018439E-10</v>
      </c>
      <c r="O45" s="3">
        <f t="shared" si="31"/>
        <v>2429.1536265107102</v>
      </c>
      <c r="P45" s="3">
        <f t="shared" si="32"/>
        <v>7.6490483539796305E-10</v>
      </c>
      <c r="Q45" s="3">
        <f t="shared" si="33"/>
        <v>2412.2649146352933</v>
      </c>
      <c r="R45" s="3">
        <f t="shared" si="34"/>
        <v>6.7963682498206741E-10</v>
      </c>
      <c r="S45" s="3">
        <f t="shared" si="35"/>
        <v>2395.2854904782125</v>
      </c>
      <c r="T45" s="3">
        <f t="shared" si="36"/>
        <v>5.9539593005123608E-10</v>
      </c>
      <c r="U45" s="3">
        <f t="shared" si="37"/>
        <v>2378.2137765291272</v>
      </c>
      <c r="V45" s="3">
        <f t="shared" si="38"/>
        <v>5.1546389042428405E-10</v>
      </c>
      <c r="W45" s="3">
        <f t="shared" si="39"/>
        <v>2361.0482186217973</v>
      </c>
      <c r="X45" s="3">
        <f t="shared" si="40"/>
        <v>4.4169292853543736E-10</v>
      </c>
      <c r="Y45" s="3">
        <f t="shared" si="41"/>
        <v>2273.7605958822001</v>
      </c>
      <c r="Z45" s="3">
        <f t="shared" si="42"/>
        <v>1.7975673123811114E-10</v>
      </c>
      <c r="AA45" s="3">
        <f t="shared" si="43"/>
        <v>2183.9153377751436</v>
      </c>
      <c r="AB45" s="3">
        <f t="shared" si="44"/>
        <v>6.0904220718248678E-11</v>
      </c>
      <c r="AC45" s="3">
        <f t="shared" si="45"/>
        <v>2091.3734110731252</v>
      </c>
      <c r="AD45" s="3">
        <f t="shared" si="46"/>
        <v>1.7247040430795378E-11</v>
      </c>
      <c r="AE45" s="3">
        <f t="shared" si="47"/>
        <v>1996.0493772761706</v>
      </c>
      <c r="AF45" s="3">
        <f t="shared" si="48"/>
        <v>4.0188428158158349E-12</v>
      </c>
      <c r="AG45" s="3">
        <f t="shared" si="49"/>
        <v>1897.9292479395044</v>
      </c>
      <c r="AH45" s="3">
        <f t="shared" si="50"/>
        <v>7.4999322320275732E-13</v>
      </c>
      <c r="AI45" s="3">
        <f t="shared" si="51"/>
        <v>1797.0842533250848</v>
      </c>
      <c r="AJ45" s="3">
        <f t="shared" si="52"/>
        <v>1.0802330850831618E-13</v>
      </c>
      <c r="AK45" s="3"/>
    </row>
    <row r="46" spans="1:37" x14ac:dyDescent="0.25">
      <c r="A46" s="3">
        <v>8</v>
      </c>
      <c r="B46" s="3">
        <v>26</v>
      </c>
      <c r="C46" s="3">
        <f t="shared" si="19"/>
        <v>2558.2519616355921</v>
      </c>
      <c r="D46" s="3">
        <f t="shared" si="20"/>
        <v>0</v>
      </c>
      <c r="E46" s="3">
        <f t="shared" si="21"/>
        <v>2541.6818743078543</v>
      </c>
      <c r="F46" s="3">
        <f t="shared" si="22"/>
        <v>1.0738562656583037E-9</v>
      </c>
      <c r="G46" s="3">
        <f t="shared" si="23"/>
        <v>2525.0299080063724</v>
      </c>
      <c r="H46" s="3">
        <f t="shared" si="24"/>
        <v>1.2738768216827644E-9</v>
      </c>
      <c r="I46" s="3">
        <f t="shared" si="25"/>
        <v>2508.294392943701</v>
      </c>
      <c r="J46" s="3">
        <f t="shared" si="26"/>
        <v>1.3044673935624908E-9</v>
      </c>
      <c r="K46" s="3">
        <f t="shared" si="27"/>
        <v>2491.4736636363277</v>
      </c>
      <c r="L46" s="3">
        <f t="shared" si="28"/>
        <v>1.2551989514135086E-9</v>
      </c>
      <c r="M46" s="3">
        <f t="shared" si="29"/>
        <v>2474.5660617971757</v>
      </c>
      <c r="N46" s="3">
        <f t="shared" si="30"/>
        <v>1.1654177032946643E-9</v>
      </c>
      <c r="O46" s="3">
        <f t="shared" si="31"/>
        <v>2457.569938513494</v>
      </c>
      <c r="P46" s="3">
        <f t="shared" si="32"/>
        <v>1.0564351652899055E-9</v>
      </c>
      <c r="Q46" s="3">
        <f t="shared" si="33"/>
        <v>2440.4836619798607</v>
      </c>
      <c r="R46" s="3">
        <f t="shared" si="34"/>
        <v>9.4079317737228058E-10</v>
      </c>
      <c r="S46" s="3">
        <f t="shared" si="35"/>
        <v>2423.305612009573</v>
      </c>
      <c r="T46" s="3">
        <f t="shared" si="36"/>
        <v>8.260839097015112E-10</v>
      </c>
      <c r="U46" s="3">
        <f t="shared" si="37"/>
        <v>2406.0341926385208</v>
      </c>
      <c r="V46" s="3">
        <f t="shared" si="38"/>
        <v>7.1686511264259944E-10</v>
      </c>
      <c r="W46" s="3">
        <f t="shared" si="39"/>
        <v>2388.6678315197873</v>
      </c>
      <c r="X46" s="3">
        <f t="shared" si="40"/>
        <v>6.1574520430632625E-10</v>
      </c>
      <c r="Y46" s="3">
        <f t="shared" si="41"/>
        <v>2300.3591155505646</v>
      </c>
      <c r="Z46" s="3">
        <f t="shared" si="42"/>
        <v>2.5380756112325131E-10</v>
      </c>
      <c r="AA46" s="3">
        <f t="shared" si="43"/>
        <v>2209.4628449186198</v>
      </c>
      <c r="AB46" s="3">
        <f t="shared" si="44"/>
        <v>8.7222852277939525E-11</v>
      </c>
      <c r="AC46" s="3">
        <f t="shared" si="45"/>
        <v>2115.8383599815834</v>
      </c>
      <c r="AD46" s="3">
        <f t="shared" si="46"/>
        <v>2.5095717552797765E-11</v>
      </c>
      <c r="AE46" s="3">
        <f t="shared" si="47"/>
        <v>2019.3992227773449</v>
      </c>
      <c r="AF46" s="3">
        <f t="shared" si="48"/>
        <v>5.9533971025074583E-12</v>
      </c>
      <c r="AG46" s="3">
        <f t="shared" si="49"/>
        <v>1920.1312812238823</v>
      </c>
      <c r="AH46" s="3">
        <f t="shared" si="50"/>
        <v>1.1338203241825328E-12</v>
      </c>
      <c r="AI46" s="3">
        <f t="shared" si="51"/>
        <v>1818.1065988368953</v>
      </c>
      <c r="AJ46" s="3">
        <f t="shared" si="52"/>
        <v>1.6713847732054836E-13</v>
      </c>
      <c r="AK46" s="3"/>
    </row>
    <row r="47" spans="1:37" x14ac:dyDescent="0.25">
      <c r="A47" s="3">
        <v>9</v>
      </c>
      <c r="B47" s="3">
        <v>28</v>
      </c>
      <c r="C47" s="3">
        <f t="shared" si="19"/>
        <v>2585.9476144717337</v>
      </c>
      <c r="D47" s="3">
        <f t="shared" si="20"/>
        <v>0</v>
      </c>
      <c r="E47" s="3">
        <f t="shared" si="21"/>
        <v>2569.1981392678304</v>
      </c>
      <c r="F47" s="3">
        <f t="shared" si="22"/>
        <v>1.4291867598061111E-9</v>
      </c>
      <c r="G47" s="3">
        <f t="shared" si="23"/>
        <v>2552.3658986678684</v>
      </c>
      <c r="H47" s="3">
        <f t="shared" si="24"/>
        <v>1.6985915392946514E-9</v>
      </c>
      <c r="I47" s="3">
        <f t="shared" si="25"/>
        <v>2535.4492048072657</v>
      </c>
      <c r="J47" s="3">
        <f t="shared" si="26"/>
        <v>1.7427235532543548E-9</v>
      </c>
      <c r="K47" s="3">
        <f t="shared" si="27"/>
        <v>2518.4463741719755</v>
      </c>
      <c r="L47" s="3">
        <f t="shared" si="28"/>
        <v>1.6801850821870934E-9</v>
      </c>
      <c r="M47" s="3">
        <f t="shared" si="29"/>
        <v>2501.3557305223039</v>
      </c>
      <c r="N47" s="3">
        <f t="shared" si="30"/>
        <v>1.5631169524798872E-9</v>
      </c>
      <c r="O47" s="3">
        <f t="shared" si="31"/>
        <v>2484.1756070943525</v>
      </c>
      <c r="P47" s="3">
        <f t="shared" si="32"/>
        <v>1.4198241115120401E-9</v>
      </c>
      <c r="Q47" s="3">
        <f t="shared" si="33"/>
        <v>2466.9043544167562</v>
      </c>
      <c r="R47" s="3">
        <f t="shared" si="34"/>
        <v>1.2670237371970511E-9</v>
      </c>
      <c r="S47" s="3">
        <f t="shared" si="35"/>
        <v>2449.5403347626711</v>
      </c>
      <c r="T47" s="3">
        <f t="shared" si="36"/>
        <v>1.1148880371627409E-9</v>
      </c>
      <c r="U47" s="3">
        <f t="shared" si="37"/>
        <v>2432.0819348900695</v>
      </c>
      <c r="V47" s="3">
        <f t="shared" si="38"/>
        <v>9.6957009791894761E-10</v>
      </c>
      <c r="W47" s="3">
        <f t="shared" si="39"/>
        <v>2414.527565429783</v>
      </c>
      <c r="X47" s="3">
        <f t="shared" si="40"/>
        <v>8.3463433666604713E-10</v>
      </c>
      <c r="Y47" s="3">
        <f t="shared" si="41"/>
        <v>2325.2628187112177</v>
      </c>
      <c r="Z47" s="3">
        <f t="shared" si="42"/>
        <v>3.4807335680640645E-10</v>
      </c>
      <c r="AA47" s="3">
        <f t="shared" si="43"/>
        <v>2233.3825044458608</v>
      </c>
      <c r="AB47" s="3">
        <f t="shared" si="44"/>
        <v>1.2118237635560817E-10</v>
      </c>
      <c r="AC47" s="3">
        <f t="shared" si="45"/>
        <v>2138.7444402091055</v>
      </c>
      <c r="AD47" s="3">
        <f t="shared" si="46"/>
        <v>3.537757108534176E-11</v>
      </c>
      <c r="AE47" s="3">
        <f t="shared" si="47"/>
        <v>2041.2612522608904</v>
      </c>
      <c r="AF47" s="3">
        <f t="shared" si="48"/>
        <v>8.5312972512393179E-12</v>
      </c>
      <c r="AG47" s="3">
        <f t="shared" si="49"/>
        <v>1940.918635308655</v>
      </c>
      <c r="AH47" s="3">
        <f t="shared" si="50"/>
        <v>1.6552834196068557E-12</v>
      </c>
      <c r="AI47" s="3">
        <f t="shared" si="51"/>
        <v>1837.7894330282122</v>
      </c>
      <c r="AJ47" s="3">
        <f t="shared" si="52"/>
        <v>2.4924473252772092E-13</v>
      </c>
      <c r="AK47" s="3"/>
    </row>
    <row r="48" spans="1:37" x14ac:dyDescent="0.25">
      <c r="A48" s="3">
        <v>10</v>
      </c>
      <c r="B48" s="3">
        <v>30</v>
      </c>
      <c r="C48" s="3">
        <f t="shared" si="19"/>
        <v>2612.0010882401416</v>
      </c>
      <c r="D48" s="3">
        <f t="shared" si="20"/>
        <v>0</v>
      </c>
      <c r="E48" s="3">
        <f t="shared" si="21"/>
        <v>2595.0828617396469</v>
      </c>
      <c r="F48" s="3">
        <f t="shared" si="22"/>
        <v>1.8598067038904598E-9</v>
      </c>
      <c r="G48" s="3">
        <f t="shared" si="23"/>
        <v>2578.0810359800757</v>
      </c>
      <c r="H48" s="3">
        <f t="shared" si="24"/>
        <v>2.2142266935613658E-9</v>
      </c>
      <c r="I48" s="3">
        <f t="shared" si="25"/>
        <v>2560.9939060915817</v>
      </c>
      <c r="J48" s="3">
        <f t="shared" si="26"/>
        <v>2.2757775170817753E-9</v>
      </c>
      <c r="K48" s="3">
        <f t="shared" si="27"/>
        <v>2543.8197715986807</v>
      </c>
      <c r="L48" s="3">
        <f t="shared" si="28"/>
        <v>2.1980669318740676E-9</v>
      </c>
      <c r="M48" s="3">
        <f t="shared" si="29"/>
        <v>2526.5569393735227</v>
      </c>
      <c r="N48" s="3">
        <f t="shared" si="30"/>
        <v>2.0486723665642629E-9</v>
      </c>
      <c r="O48" s="3">
        <f t="shared" si="31"/>
        <v>2509.2037258595396</v>
      </c>
      <c r="P48" s="3">
        <f t="shared" si="32"/>
        <v>1.8643526385976967E-9</v>
      </c>
      <c r="Q48" s="3">
        <f t="shared" si="33"/>
        <v>2491.7584649669025</v>
      </c>
      <c r="R48" s="3">
        <f t="shared" si="34"/>
        <v>1.6668881556380575E-9</v>
      </c>
      <c r="S48" s="3">
        <f t="shared" si="35"/>
        <v>2474.2195024686371</v>
      </c>
      <c r="T48" s="3">
        <f t="shared" si="36"/>
        <v>1.469594036889843E-9</v>
      </c>
      <c r="U48" s="3">
        <f t="shared" si="37"/>
        <v>2456.5852088692741</v>
      </c>
      <c r="V48" s="3">
        <f t="shared" si="38"/>
        <v>1.2805793690334202E-9</v>
      </c>
      <c r="W48" s="3">
        <f t="shared" si="39"/>
        <v>2438.8539787867189</v>
      </c>
      <c r="X48" s="3">
        <f t="shared" si="40"/>
        <v>1.1045922384274116E-9</v>
      </c>
      <c r="Y48" s="3">
        <f t="shared" si="41"/>
        <v>2348.6898879654118</v>
      </c>
      <c r="Z48" s="3">
        <f t="shared" si="42"/>
        <v>4.6563830015332453E-10</v>
      </c>
      <c r="AA48" s="3">
        <f t="shared" si="43"/>
        <v>2255.8838777021333</v>
      </c>
      <c r="AB48" s="3">
        <f t="shared" si="44"/>
        <v>1.6406521296958584E-10</v>
      </c>
      <c r="AC48" s="3">
        <f t="shared" si="45"/>
        <v>2160.2923330815192</v>
      </c>
      <c r="AD48" s="3">
        <f t="shared" si="46"/>
        <v>4.8543071648523136E-11</v>
      </c>
      <c r="AE48" s="3">
        <f t="shared" si="47"/>
        <v>2061.8270000713333</v>
      </c>
      <c r="AF48" s="3">
        <f t="shared" si="48"/>
        <v>1.188436555037323E-11</v>
      </c>
      <c r="AG48" s="3">
        <f t="shared" si="49"/>
        <v>1960.4734292529083</v>
      </c>
      <c r="AH48" s="3">
        <f t="shared" si="50"/>
        <v>2.3457183172154918E-12</v>
      </c>
      <c r="AI48" s="3">
        <f t="shared" si="51"/>
        <v>1856.3051982035399</v>
      </c>
      <c r="AJ48" s="3">
        <f t="shared" si="52"/>
        <v>3.6018500282924279E-13</v>
      </c>
      <c r="AK48" s="3"/>
    </row>
    <row r="49" spans="1:37" x14ac:dyDescent="0.25">
      <c r="A49" s="3">
        <v>11</v>
      </c>
      <c r="B49" s="3">
        <v>32</v>
      </c>
      <c r="C49" s="3">
        <f t="shared" si="19"/>
        <v>2636.6100498511737</v>
      </c>
      <c r="D49" s="3">
        <f t="shared" si="20"/>
        <v>0</v>
      </c>
      <c r="E49" s="3">
        <f t="shared" si="21"/>
        <v>2619.5324283227224</v>
      </c>
      <c r="F49" s="3">
        <f t="shared" si="22"/>
        <v>2.3737176863498751E-9</v>
      </c>
      <c r="G49" s="3">
        <f t="shared" si="23"/>
        <v>2602.3704199049921</v>
      </c>
      <c r="H49" s="3">
        <f t="shared" si="24"/>
        <v>2.8306236310956985E-9</v>
      </c>
      <c r="I49" s="3">
        <f t="shared" si="25"/>
        <v>2585.1223036657029</v>
      </c>
      <c r="J49" s="3">
        <f t="shared" si="26"/>
        <v>2.9140801445188386E-9</v>
      </c>
      <c r="K49" s="3">
        <f t="shared" si="27"/>
        <v>2567.7863631083478</v>
      </c>
      <c r="L49" s="3">
        <f t="shared" si="28"/>
        <v>2.8192754023329645E-9</v>
      </c>
      <c r="M49" s="3">
        <f t="shared" si="29"/>
        <v>2550.3608891532763</v>
      </c>
      <c r="N49" s="3">
        <f t="shared" si="30"/>
        <v>2.6321320575856854E-9</v>
      </c>
      <c r="O49" s="3">
        <f t="shared" si="31"/>
        <v>2532.8441823822973</v>
      </c>
      <c r="P49" s="3">
        <f t="shared" si="32"/>
        <v>2.3994732451271704E-9</v>
      </c>
      <c r="Q49" s="3">
        <f t="shared" si="33"/>
        <v>2515.2345610085199</v>
      </c>
      <c r="R49" s="3">
        <f t="shared" si="34"/>
        <v>2.1491244025799365E-9</v>
      </c>
      <c r="S49" s="3">
        <f t="shared" si="35"/>
        <v>2497.5303552196756</v>
      </c>
      <c r="T49" s="3">
        <f t="shared" si="36"/>
        <v>1.898168440412498E-9</v>
      </c>
      <c r="U49" s="3">
        <f t="shared" si="37"/>
        <v>2479.7299201680066</v>
      </c>
      <c r="V49" s="3">
        <f t="shared" si="38"/>
        <v>1.6570730491845481E-9</v>
      </c>
      <c r="W49" s="3">
        <f t="shared" si="39"/>
        <v>2461.831635346316</v>
      </c>
      <c r="X49" s="3">
        <f t="shared" si="40"/>
        <v>1.432026134643281E-9</v>
      </c>
      <c r="Y49" s="3">
        <f t="shared" si="41"/>
        <v>2370.8180637726059</v>
      </c>
      <c r="Z49" s="3">
        <f t="shared" si="42"/>
        <v>6.097137410930599E-10</v>
      </c>
      <c r="AA49" s="3">
        <f t="shared" si="43"/>
        <v>2277.1376819196203</v>
      </c>
      <c r="AB49" s="3">
        <f t="shared" si="44"/>
        <v>2.1722524677412405E-10</v>
      </c>
      <c r="AC49" s="3">
        <f t="shared" si="45"/>
        <v>2180.6455218044339</v>
      </c>
      <c r="AD49" s="3">
        <f t="shared" si="46"/>
        <v>6.5075088604895201E-11</v>
      </c>
      <c r="AE49" s="3">
        <f t="shared" si="47"/>
        <v>2081.2524979096711</v>
      </c>
      <c r="AF49" s="3">
        <f t="shared" si="48"/>
        <v>1.6156314680033215E-11</v>
      </c>
      <c r="AG49" s="3">
        <f t="shared" si="49"/>
        <v>1978.9440246815032</v>
      </c>
      <c r="AH49" s="3">
        <f t="shared" si="50"/>
        <v>3.2399402486834873E-12</v>
      </c>
      <c r="AI49" s="3">
        <f t="shared" si="51"/>
        <v>1873.7943729081817</v>
      </c>
      <c r="AJ49" s="3">
        <f t="shared" si="52"/>
        <v>5.0659120716550704E-13</v>
      </c>
      <c r="AK49" s="3"/>
    </row>
    <row r="50" spans="1:37" x14ac:dyDescent="0.25">
      <c r="A50" s="3">
        <v>12</v>
      </c>
      <c r="B50" s="3">
        <v>34</v>
      </c>
      <c r="C50" s="3">
        <f t="shared" si="19"/>
        <v>2659.9377645634954</v>
      </c>
      <c r="D50" s="3">
        <f t="shared" si="20"/>
        <v>0</v>
      </c>
      <c r="E50" s="3">
        <f t="shared" si="21"/>
        <v>2642.7090467881812</v>
      </c>
      <c r="F50" s="3">
        <f t="shared" si="22"/>
        <v>2.9789509150852798E-9</v>
      </c>
      <c r="G50" s="3">
        <f t="shared" si="23"/>
        <v>2625.3951955007446</v>
      </c>
      <c r="H50" s="3">
        <f t="shared" si="24"/>
        <v>3.5576799728004428E-9</v>
      </c>
      <c r="I50" s="3">
        <f t="shared" si="25"/>
        <v>2607.994474542767</v>
      </c>
      <c r="J50" s="3">
        <f t="shared" si="26"/>
        <v>3.6681634364476132E-9</v>
      </c>
      <c r="K50" s="3">
        <f t="shared" si="27"/>
        <v>2590.5051522308286</v>
      </c>
      <c r="L50" s="3">
        <f t="shared" si="28"/>
        <v>3.5543440439501267E-9</v>
      </c>
      <c r="M50" s="3">
        <f t="shared" si="29"/>
        <v>2572.9255043640051</v>
      </c>
      <c r="N50" s="3">
        <f t="shared" si="30"/>
        <v>3.3236642089676282E-9</v>
      </c>
      <c r="O50" s="3">
        <f t="shared" si="31"/>
        <v>2555.2538164883017</v>
      </c>
      <c r="P50" s="3">
        <f t="shared" si="32"/>
        <v>3.0347716340618169E-9</v>
      </c>
      <c r="Q50" s="3">
        <f t="shared" si="33"/>
        <v>2537.4883919370227</v>
      </c>
      <c r="R50" s="3">
        <f t="shared" si="34"/>
        <v>2.7226126078907012E-9</v>
      </c>
      <c r="S50" s="3">
        <f t="shared" si="35"/>
        <v>2519.627546124043</v>
      </c>
      <c r="T50" s="3">
        <f t="shared" si="36"/>
        <v>2.4087250235769241E-9</v>
      </c>
      <c r="U50" s="3">
        <f t="shared" si="37"/>
        <v>2501.6696196486178</v>
      </c>
      <c r="V50" s="3">
        <f t="shared" si="38"/>
        <v>2.1063801372851793E-9</v>
      </c>
      <c r="W50" s="3">
        <f t="shared" si="39"/>
        <v>2483.6129776659241</v>
      </c>
      <c r="X50" s="3">
        <f t="shared" si="40"/>
        <v>1.8234907798233569E-9</v>
      </c>
      <c r="Y50" s="3">
        <f t="shared" si="41"/>
        <v>2391.7941529101063</v>
      </c>
      <c r="Z50" s="3">
        <f t="shared" si="42"/>
        <v>7.8362385355461752E-10</v>
      </c>
      <c r="AA50" s="3">
        <f t="shared" si="43"/>
        <v>2297.2849229602502</v>
      </c>
      <c r="AB50" s="3">
        <f t="shared" si="44"/>
        <v>2.8208202896607104E-10</v>
      </c>
      <c r="AC50" s="3">
        <f t="shared" si="45"/>
        <v>2199.9390372123089</v>
      </c>
      <c r="AD50" s="3">
        <f t="shared" si="46"/>
        <v>8.548711209229753E-11</v>
      </c>
      <c r="AE50" s="3">
        <f t="shared" si="47"/>
        <v>2099.666621954404</v>
      </c>
      <c r="AF50" s="3">
        <f t="shared" si="48"/>
        <v>2.1502385044418817E-11</v>
      </c>
      <c r="AG50" s="3">
        <f t="shared" si="49"/>
        <v>1996.4529625853204</v>
      </c>
      <c r="AH50" s="3">
        <f t="shared" si="50"/>
        <v>4.3762226543399033E-12</v>
      </c>
      <c r="AI50" s="3">
        <f t="shared" si="51"/>
        <v>1890.3729870127695</v>
      </c>
      <c r="AJ50" s="3">
        <f t="shared" si="52"/>
        <v>6.9589975443379537E-13</v>
      </c>
      <c r="AK50" s="3"/>
    </row>
    <row r="51" spans="1:37" x14ac:dyDescent="0.25">
      <c r="A51" s="3">
        <v>13</v>
      </c>
      <c r="B51" s="3">
        <v>36</v>
      </c>
      <c r="C51" s="3">
        <f t="shared" si="19"/>
        <v>2682.1207183495881</v>
      </c>
      <c r="D51" s="3">
        <f t="shared" si="20"/>
        <v>0</v>
      </c>
      <c r="E51" s="3">
        <f t="shared" si="21"/>
        <v>2664.7483190734124</v>
      </c>
      <c r="F51" s="3">
        <f t="shared" si="22"/>
        <v>3.683543786649739E-9</v>
      </c>
      <c r="G51" s="3">
        <f t="shared" si="23"/>
        <v>2647.2900763013031</v>
      </c>
      <c r="H51" s="3">
        <f t="shared" si="24"/>
        <v>4.405319603748549E-9</v>
      </c>
      <c r="I51" s="3">
        <f t="shared" si="25"/>
        <v>2629.7442393958759</v>
      </c>
      <c r="J51" s="3">
        <f t="shared" si="26"/>
        <v>4.5486074539780138E-9</v>
      </c>
      <c r="K51" s="3">
        <f t="shared" si="27"/>
        <v>2612.1090622320839</v>
      </c>
      <c r="L51" s="3">
        <f t="shared" si="28"/>
        <v>4.4138748835784272E-9</v>
      </c>
      <c r="M51" s="3">
        <f t="shared" si="29"/>
        <v>2594.3828062297616</v>
      </c>
      <c r="N51" s="3">
        <f t="shared" si="30"/>
        <v>4.1335231026270977E-9</v>
      </c>
      <c r="O51" s="3">
        <f t="shared" si="31"/>
        <v>2576.5637426369676</v>
      </c>
      <c r="P51" s="3">
        <f t="shared" si="32"/>
        <v>3.7799338176593318E-9</v>
      </c>
      <c r="Q51" s="3">
        <f t="shared" si="33"/>
        <v>2558.6501606373977</v>
      </c>
      <c r="R51" s="3">
        <f t="shared" si="34"/>
        <v>3.3963438426916346E-9</v>
      </c>
      <c r="S51" s="3">
        <f t="shared" si="35"/>
        <v>2540.6403615960621</v>
      </c>
      <c r="T51" s="3">
        <f t="shared" si="36"/>
        <v>3.009495658253649E-9</v>
      </c>
      <c r="U51" s="3">
        <f t="shared" si="37"/>
        <v>2522.5326722733989</v>
      </c>
      <c r="V51" s="3">
        <f t="shared" si="38"/>
        <v>2.6359516694733676E-9</v>
      </c>
      <c r="W51" s="3">
        <f t="shared" si="39"/>
        <v>2504.3254441905451</v>
      </c>
      <c r="X51" s="3">
        <f t="shared" si="40"/>
        <v>2.2856640497130823E-9</v>
      </c>
      <c r="Y51" s="3">
        <f t="shared" si="41"/>
        <v>2411.7408824414106</v>
      </c>
      <c r="Z51" s="3">
        <f t="shared" si="42"/>
        <v>9.9079266500774285E-10</v>
      </c>
      <c r="AA51" s="3">
        <f t="shared" si="43"/>
        <v>2316.4434784567084</v>
      </c>
      <c r="AB51" s="3">
        <f t="shared" si="44"/>
        <v>3.6011536321911677E-10</v>
      </c>
      <c r="AC51" s="3">
        <f t="shared" si="45"/>
        <v>2218.2857619533311</v>
      </c>
      <c r="AD51" s="3">
        <f t="shared" si="46"/>
        <v>1.1032152062457553E-10</v>
      </c>
      <c r="AE51" s="3">
        <f t="shared" si="47"/>
        <v>2117.177109703975</v>
      </c>
      <c r="AF51" s="3">
        <f t="shared" si="48"/>
        <v>2.8088962722716327E-11</v>
      </c>
      <c r="AG51" s="3">
        <f t="shared" si="49"/>
        <v>2013.1026843927798</v>
      </c>
      <c r="AH51" s="3">
        <f t="shared" si="50"/>
        <v>5.7962624536467618E-12</v>
      </c>
      <c r="AI51" s="3">
        <f t="shared" si="51"/>
        <v>1906.1380388000841</v>
      </c>
      <c r="AJ51" s="3">
        <f t="shared" si="52"/>
        <v>9.3636286912442575E-13</v>
      </c>
      <c r="AK51" s="3"/>
    </row>
    <row r="52" spans="1:37" x14ac:dyDescent="0.25">
      <c r="A52" s="3">
        <v>14</v>
      </c>
      <c r="B52" s="3">
        <v>38</v>
      </c>
      <c r="C52" s="3">
        <f t="shared" si="19"/>
        <v>2703.2742282911368</v>
      </c>
      <c r="D52" s="3">
        <f t="shared" si="20"/>
        <v>0</v>
      </c>
      <c r="E52" s="3">
        <f t="shared" si="21"/>
        <v>2685.7648153383293</v>
      </c>
      <c r="F52" s="3">
        <f t="shared" si="22"/>
        <v>4.4955204157964791E-9</v>
      </c>
      <c r="G52" s="3">
        <f t="shared" si="23"/>
        <v>2668.168881853971</v>
      </c>
      <c r="H52" s="3">
        <f t="shared" si="24"/>
        <v>5.3834675462092499E-9</v>
      </c>
      <c r="I52" s="3">
        <f t="shared" si="25"/>
        <v>2650.4846633936545</v>
      </c>
      <c r="J52" s="3">
        <f t="shared" si="26"/>
        <v>5.5660124228629733E-9</v>
      </c>
      <c r="K52" s="3">
        <f t="shared" si="27"/>
        <v>2632.7104000608811</v>
      </c>
      <c r="L52" s="3">
        <f t="shared" si="28"/>
        <v>5.4085094149555675E-9</v>
      </c>
      <c r="M52" s="3">
        <f t="shared" si="29"/>
        <v>2614.8443395635559</v>
      </c>
      <c r="N52" s="3">
        <f t="shared" si="30"/>
        <v>5.0720200933410692E-9</v>
      </c>
      <c r="O52" s="3">
        <f t="shared" si="31"/>
        <v>2596.8847395153048</v>
      </c>
      <c r="P52" s="3">
        <f t="shared" si="32"/>
        <v>4.6447178395896414E-9</v>
      </c>
      <c r="Q52" s="3">
        <f t="shared" si="33"/>
        <v>2578.8298756068616</v>
      </c>
      <c r="R52" s="3">
        <f t="shared" si="34"/>
        <v>4.1793931228979328E-9</v>
      </c>
      <c r="S52" s="3">
        <f t="shared" si="35"/>
        <v>2560.6780358063411</v>
      </c>
      <c r="T52" s="3">
        <f t="shared" si="36"/>
        <v>3.7088049606008628E-9</v>
      </c>
      <c r="U52" s="3">
        <f t="shared" si="37"/>
        <v>2542.4275336775704</v>
      </c>
      <c r="V52" s="3">
        <f t="shared" si="38"/>
        <v>3.2533372444489789E-9</v>
      </c>
      <c r="W52" s="3">
        <f t="shared" si="39"/>
        <v>2524.0767077403684</v>
      </c>
      <c r="X52" s="3">
        <f t="shared" si="40"/>
        <v>2.8253254737405278E-9</v>
      </c>
      <c r="Y52" s="3">
        <f t="shared" si="41"/>
        <v>2430.7619445375854</v>
      </c>
      <c r="Z52" s="3">
        <f t="shared" si="42"/>
        <v>1.2347323329201463E-9</v>
      </c>
      <c r="AA52" s="3">
        <f t="shared" si="43"/>
        <v>2334.7129432929992</v>
      </c>
      <c r="AB52" s="3">
        <f t="shared" si="44"/>
        <v>4.5286026588579589E-10</v>
      </c>
      <c r="AC52" s="3">
        <f t="shared" si="45"/>
        <v>2235.7810706460568</v>
      </c>
      <c r="AD52" s="3">
        <f t="shared" si="46"/>
        <v>1.4014790705501347E-10</v>
      </c>
      <c r="AE52" s="3">
        <f t="shared" si="47"/>
        <v>2133.8749886367718</v>
      </c>
      <c r="AF52" s="3">
        <f t="shared" si="48"/>
        <v>3.609318631503233E-11</v>
      </c>
      <c r="AG52" s="3">
        <f t="shared" si="49"/>
        <v>2028.9797429294531</v>
      </c>
      <c r="AH52" s="3">
        <f t="shared" si="50"/>
        <v>7.5451345797778089E-12</v>
      </c>
      <c r="AI52" s="3">
        <f t="shared" si="51"/>
        <v>1921.1714821786272</v>
      </c>
      <c r="AJ52" s="3">
        <f t="shared" si="52"/>
        <v>1.23705630097597E-12</v>
      </c>
      <c r="AK52" s="3"/>
    </row>
    <row r="53" spans="1:37" x14ac:dyDescent="0.25">
      <c r="A53" s="3">
        <v>15</v>
      </c>
      <c r="B53" s="3">
        <v>40</v>
      </c>
      <c r="C53" s="3">
        <f t="shared" si="19"/>
        <v>2723.496648595391</v>
      </c>
      <c r="D53" s="3">
        <f t="shared" si="20"/>
        <v>0</v>
      </c>
      <c r="E53" s="3">
        <f t="shared" si="21"/>
        <v>2705.8562527388517</v>
      </c>
      <c r="F53" s="3">
        <f t="shared" si="22"/>
        <v>5.4228754498753215E-9</v>
      </c>
      <c r="G53" s="3">
        <f t="shared" si="23"/>
        <v>2688.1286891154386</v>
      </c>
      <c r="H53" s="3">
        <f t="shared" si="24"/>
        <v>6.5020289044404381E-9</v>
      </c>
      <c r="I53" s="3">
        <f t="shared" si="25"/>
        <v>2670.3121800814465</v>
      </c>
      <c r="J53" s="3">
        <f t="shared" si="26"/>
        <v>6.7309751848123886E-9</v>
      </c>
      <c r="K53" s="3">
        <f t="shared" si="27"/>
        <v>2652.4049525750997</v>
      </c>
      <c r="L53" s="3">
        <f t="shared" si="28"/>
        <v>6.5489039396894092E-9</v>
      </c>
      <c r="M53" s="3">
        <f t="shared" si="29"/>
        <v>2634.4052411958983</v>
      </c>
      <c r="N53" s="3">
        <f t="shared" si="30"/>
        <v>6.1494987746979864E-9</v>
      </c>
      <c r="O53" s="3">
        <f t="shared" si="31"/>
        <v>2616.3112905231842</v>
      </c>
      <c r="P53" s="3">
        <f t="shared" si="32"/>
        <v>5.6389294302960349E-9</v>
      </c>
      <c r="Q53" s="3">
        <f t="shared" si="33"/>
        <v>2598.12136334862</v>
      </c>
      <c r="R53" s="3">
        <f t="shared" si="34"/>
        <v>5.0808960295422238E-9</v>
      </c>
      <c r="S53" s="3">
        <f t="shared" si="35"/>
        <v>2579.8337348331015</v>
      </c>
      <c r="T53" s="3">
        <f t="shared" si="36"/>
        <v>4.5150482099458872E-9</v>
      </c>
      <c r="U53" s="3">
        <f t="shared" si="37"/>
        <v>2561.4467059247136</v>
      </c>
      <c r="V53" s="3">
        <f t="shared" si="38"/>
        <v>3.9661644636446363E-9</v>
      </c>
      <c r="W53" s="3">
        <f t="shared" si="39"/>
        <v>2542.9586027142191</v>
      </c>
      <c r="X53" s="3">
        <f t="shared" si="40"/>
        <v>3.4493373311296143E-9</v>
      </c>
      <c r="Y53" s="3">
        <f t="shared" si="41"/>
        <v>2448.9457784925662</v>
      </c>
      <c r="Z53" s="3">
        <f t="shared" si="42"/>
        <v>1.5190325478678107E-9</v>
      </c>
      <c r="AA53" s="3">
        <f t="shared" si="43"/>
        <v>2352.1782621773855</v>
      </c>
      <c r="AB53" s="3">
        <f t="shared" si="44"/>
        <v>5.6190228435988301E-10</v>
      </c>
      <c r="AC53" s="3">
        <f t="shared" si="45"/>
        <v>2252.5063085245265</v>
      </c>
      <c r="AD53" s="3">
        <f t="shared" si="46"/>
        <v>1.755614706842828E-10</v>
      </c>
      <c r="AE53" s="3">
        <f t="shared" si="47"/>
        <v>2149.8378963008686</v>
      </c>
      <c r="AF53" s="3">
        <f t="shared" si="48"/>
        <v>4.5702548942276434E-11</v>
      </c>
      <c r="AG53" s="3">
        <f t="shared" si="49"/>
        <v>2044.1579593016338</v>
      </c>
      <c r="AH53" s="3">
        <f t="shared" si="50"/>
        <v>9.6712380540460162E-12</v>
      </c>
      <c r="AI53" s="3">
        <f t="shared" si="51"/>
        <v>1935.5432158276099</v>
      </c>
      <c r="AJ53" s="3">
        <f t="shared" si="52"/>
        <v>1.6078839078038275E-12</v>
      </c>
      <c r="AK53" s="3"/>
    </row>
    <row r="54" spans="1:37" x14ac:dyDescent="0.25">
      <c r="A54" s="3" t="s">
        <v>11</v>
      </c>
      <c r="B54" s="3"/>
      <c r="C54" s="3"/>
      <c r="D54" s="3">
        <f>SUM(D38:D53)</f>
        <v>0</v>
      </c>
      <c r="E54" s="3"/>
      <c r="F54" s="3">
        <f t="shared" ref="F54:V54" si="53">SUM(F38:F53)</f>
        <v>2.5594446761525111E-8</v>
      </c>
      <c r="G54" s="3"/>
      <c r="H54" s="3">
        <f t="shared" si="53"/>
        <v>3.0550509148240453E-8</v>
      </c>
      <c r="I54" s="3"/>
      <c r="J54" s="3">
        <f t="shared" si="53"/>
        <v>3.148302205292222E-8</v>
      </c>
      <c r="K54" s="3"/>
      <c r="L54" s="3">
        <f t="shared" si="53"/>
        <v>3.0490934382426902E-8</v>
      </c>
      <c r="M54" s="3"/>
      <c r="N54" s="3">
        <f t="shared" si="53"/>
        <v>2.8498350395775268E-8</v>
      </c>
      <c r="O54" s="3"/>
      <c r="P54" s="3">
        <f t="shared" si="53"/>
        <v>2.6009267136014867E-8</v>
      </c>
      <c r="Q54" s="3"/>
      <c r="R54" s="3">
        <f t="shared" si="53"/>
        <v>2.3323629190477753E-8</v>
      </c>
      <c r="S54" s="3"/>
      <c r="T54" s="3">
        <f t="shared" si="53"/>
        <v>2.0625990775675245E-8</v>
      </c>
      <c r="U54" s="3"/>
      <c r="V54" s="3">
        <f t="shared" si="53"/>
        <v>1.8029816704877986E-8</v>
      </c>
      <c r="W54" s="3"/>
      <c r="X54" s="3">
        <f>SUM(X38:X53)</f>
        <v>1.5602539261706317E-8</v>
      </c>
      <c r="Y54" s="3"/>
      <c r="Z54" s="3">
        <f>SUM(Z38:Z53)</f>
        <v>6.6951297508897524E-9</v>
      </c>
      <c r="AA54" s="3"/>
      <c r="AB54" s="3">
        <f>SUM(AB38:AB53)</f>
        <v>2.4084736786872312E-9</v>
      </c>
      <c r="AC54" s="3"/>
      <c r="AD54" s="3">
        <f>SUM(AD38:AD53)</f>
        <v>7.3021443305858571E-10</v>
      </c>
      <c r="AE54" s="3"/>
      <c r="AF54" s="3">
        <f>SUM(AF38:AF53)</f>
        <v>1.8400811310326676E-10</v>
      </c>
      <c r="AG54" s="3"/>
      <c r="AH54" s="3">
        <f>SUM(AH38:AH53)</f>
        <v>3.7589344645744884E-11</v>
      </c>
      <c r="AI54" s="3"/>
      <c r="AJ54" s="3">
        <f>SUM(AJ38:AJ53)</f>
        <v>6.0145309376450797E-12</v>
      </c>
      <c r="AK54" s="3"/>
    </row>
    <row r="55" spans="1:37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</row>
    <row r="57" spans="1:37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</row>
  </sheetData>
  <mergeCells count="12">
    <mergeCell ref="Y36:Z36"/>
    <mergeCell ref="C36:D36"/>
    <mergeCell ref="E36:F36"/>
    <mergeCell ref="G36:H36"/>
    <mergeCell ref="I36:J36"/>
    <mergeCell ref="K36:L36"/>
    <mergeCell ref="M36:N36"/>
    <mergeCell ref="O36:P36"/>
    <mergeCell ref="Q36:R36"/>
    <mergeCell ref="S36:T36"/>
    <mergeCell ref="U36:V36"/>
    <mergeCell ref="W36:X3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J55"/>
  <sheetViews>
    <sheetView zoomScale="85" zoomScaleNormal="85" workbookViewId="0">
      <selection activeCell="Y7" sqref="Y7"/>
    </sheetView>
  </sheetViews>
  <sheetFormatPr defaultRowHeight="15" x14ac:dyDescent="0.25"/>
  <sheetData>
    <row r="1" spans="1:36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0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20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20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>
        <f>((10^5*(K11*K9)*10^-6))/((8314*293))</f>
        <v>6.5681391066181393E-6</v>
      </c>
      <c r="L6" s="3"/>
      <c r="M6" s="3"/>
      <c r="N6" s="12"/>
      <c r="O6" s="3"/>
      <c r="P6" s="3"/>
      <c r="Q6" s="3"/>
      <c r="R6" s="3"/>
      <c r="S6" s="3"/>
      <c r="T6" s="3"/>
      <c r="U6" s="3"/>
      <c r="V6" s="3"/>
      <c r="W6" s="3"/>
      <c r="X6" s="20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spans="1:36" x14ac:dyDescent="0.25">
      <c r="A8" s="3"/>
      <c r="B8" s="3" t="s">
        <v>1</v>
      </c>
      <c r="C8" s="3">
        <v>8</v>
      </c>
      <c r="D8" s="3" t="s">
        <v>7</v>
      </c>
      <c r="E8" s="3">
        <f>C8*C12</f>
        <v>8</v>
      </c>
      <c r="F8" s="3"/>
      <c r="G8" s="3"/>
      <c r="H8" s="3"/>
      <c r="I8" s="3"/>
      <c r="J8" s="3" t="s">
        <v>29</v>
      </c>
      <c r="K8" s="3">
        <v>1.17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spans="1:36" x14ac:dyDescent="0.25">
      <c r="A9" s="3"/>
      <c r="B9" s="3" t="s">
        <v>2</v>
      </c>
      <c r="C9" s="3">
        <v>18</v>
      </c>
      <c r="D9" s="3" t="s">
        <v>8</v>
      </c>
      <c r="E9" s="3">
        <f>C9/2</f>
        <v>9</v>
      </c>
      <c r="F9" s="3"/>
      <c r="G9" s="3"/>
      <c r="H9" s="3"/>
      <c r="I9" s="3"/>
      <c r="J9" s="3" t="s">
        <v>34</v>
      </c>
      <c r="K9" s="23">
        <v>0.4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</row>
    <row r="10" spans="1:36" x14ac:dyDescent="0.25">
      <c r="A10" s="3"/>
      <c r="B10" s="3" t="s">
        <v>3</v>
      </c>
      <c r="C10" s="3">
        <f>C13*2</f>
        <v>25</v>
      </c>
      <c r="D10" s="3" t="s">
        <v>9</v>
      </c>
      <c r="E10" s="3">
        <f>C13*(1-C12)</f>
        <v>0</v>
      </c>
      <c r="F10" s="3"/>
      <c r="G10" s="3"/>
      <c r="H10" s="3"/>
      <c r="I10" s="3"/>
      <c r="J10" s="3" t="s">
        <v>35</v>
      </c>
      <c r="K10" s="3">
        <v>40</v>
      </c>
      <c r="L10" s="3" t="s">
        <v>38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 x14ac:dyDescent="0.25">
      <c r="A11" s="3"/>
      <c r="B11" s="3" t="s">
        <v>4</v>
      </c>
      <c r="C11" s="3">
        <f>(79/21)*C13</f>
        <v>47.023809523809526</v>
      </c>
      <c r="D11" s="3" t="s">
        <v>10</v>
      </c>
      <c r="E11" s="3">
        <f>C11</f>
        <v>47.023809523809526</v>
      </c>
      <c r="F11" s="3"/>
      <c r="G11" s="3"/>
      <c r="H11" s="3"/>
      <c r="I11" s="3"/>
      <c r="J11" s="3" t="s">
        <v>37</v>
      </c>
      <c r="K11" s="3">
        <v>400</v>
      </c>
      <c r="L11" s="3" t="s">
        <v>38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</row>
    <row r="12" spans="1:36" x14ac:dyDescent="0.25">
      <c r="A12" s="3"/>
      <c r="B12" s="3" t="s">
        <v>5</v>
      </c>
      <c r="C12" s="3">
        <v>1</v>
      </c>
      <c r="D12" s="3"/>
      <c r="E12" s="3"/>
      <c r="F12" s="3"/>
      <c r="G12" s="3"/>
      <c r="H12" s="3"/>
      <c r="I12" s="3"/>
      <c r="J12" s="3" t="s">
        <v>36</v>
      </c>
      <c r="K12" s="3">
        <v>1800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36" x14ac:dyDescent="0.25">
      <c r="A13" s="3"/>
      <c r="B13" s="3" t="s">
        <v>6</v>
      </c>
      <c r="C13" s="3">
        <v>12.5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36" x14ac:dyDescent="0.25">
      <c r="A14" s="3"/>
      <c r="B14" s="3" t="s">
        <v>39</v>
      </c>
      <c r="C14" s="23">
        <v>1.1499999999999999</v>
      </c>
      <c r="D14" s="23">
        <v>0.15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36" x14ac:dyDescent="0.25">
      <c r="A15" s="1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36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36" ht="18" x14ac:dyDescent="0.35">
      <c r="A17" s="3"/>
      <c r="B17" s="3" t="s">
        <v>0</v>
      </c>
      <c r="C17" s="3"/>
      <c r="D17" s="3"/>
      <c r="E17" s="3"/>
      <c r="F17" s="3"/>
      <c r="G17" s="3"/>
      <c r="H17" s="3"/>
      <c r="I17" s="3"/>
      <c r="J17" s="3" t="s">
        <v>30</v>
      </c>
      <c r="K17" s="3"/>
      <c r="L17" s="3" t="s">
        <v>31</v>
      </c>
      <c r="M17" s="3"/>
      <c r="N17" s="3" t="s">
        <v>32</v>
      </c>
      <c r="O17" s="3"/>
      <c r="P17" s="3" t="s">
        <v>33</v>
      </c>
      <c r="Q17" s="3"/>
      <c r="R17" s="3" t="s">
        <v>0</v>
      </c>
      <c r="S17" s="3" t="s">
        <v>12</v>
      </c>
      <c r="T17" s="3" t="s">
        <v>27</v>
      </c>
      <c r="U17" s="3" t="s">
        <v>28</v>
      </c>
      <c r="V17" s="3" t="s">
        <v>16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x14ac:dyDescent="0.25">
      <c r="A18" s="15">
        <v>1</v>
      </c>
      <c r="B18" s="15">
        <v>5065</v>
      </c>
      <c r="C18" s="15">
        <f>$E$8*A18*$C$14</f>
        <v>9.1999999999999993</v>
      </c>
      <c r="D18" s="15">
        <f>$E$9*A18*$C$14</f>
        <v>10.35</v>
      </c>
      <c r="E18" s="15">
        <f>$C$13*(1-A18)*$C$14</f>
        <v>0</v>
      </c>
      <c r="F18" s="15">
        <f>$E$11*$C$14</f>
        <v>54.077380952380949</v>
      </c>
      <c r="G18" s="3">
        <f>(E18*I18)/($K$10*10^-6)</f>
        <v>0</v>
      </c>
      <c r="H18" s="3">
        <f>(F18*I18)/($K$10*10^-6)</f>
        <v>0.14677180190777694</v>
      </c>
      <c r="I18" s="3">
        <f t="shared" ref="I18:I34" si="0">$K$6/(A18+12.5*(1+3.76))</f>
        <v>1.0856428275401883E-7</v>
      </c>
      <c r="J18" s="16">
        <f t="shared" ref="J18:J34" si="1" xml:space="preserve"> (((8.6E-19*(S18^6) - 1.037488E-14*(S18^5) + 4.968947595E-11*(S18^4) - 0.0000001201911805397*(S18^3) + 0.000156509548934808*(S18^2) - 0.0482393620326645*(S18) + 5.20845196264969)))</f>
        <v>100.60468935060184</v>
      </c>
      <c r="K18" s="16">
        <f t="shared" ref="K18:K34" si="2">J18*C18</f>
        <v>925.56314202553688</v>
      </c>
      <c r="L18" s="16">
        <f t="shared" ref="L18:L34" si="3" xml:space="preserve"> 6.7E-19*(S18^ 6)- 7.89843E-15*(S18^5) + 3.687984988E-11*(S18^4) - 8.638622855912E-08*(S18^3) + 0.000110740178605573*(S18^2) - 0.031241611607915*(S18) + 3.30066945333761</f>
        <v>80.919859185083183</v>
      </c>
      <c r="M18" s="15">
        <f t="shared" ref="M18:M34" si="4">L18*D18</f>
        <v>837.52054256561087</v>
      </c>
      <c r="N18" s="16">
        <f t="shared" ref="N18:N34" si="5" xml:space="preserve"> 6.5E-19*(S18^6) - 7.82245E-15*(S18^5) + 0.0000000000371204177*(S18^4) - 8.798317617007E-08*(S18^3) + 0.000109823272345614*(S18^2) - 0.0326064446414848*(S18) + 3.57864890028521</f>
        <v>64.787111840262611</v>
      </c>
      <c r="O18" s="15">
        <f t="shared" ref="O18:O34" si="6">N18*E18</f>
        <v>0</v>
      </c>
      <c r="P18" s="16">
        <f t="shared" ref="P18:P34" si="7" xml:space="preserve"> 5.9E-19*(S18^6) - 7.10207E-15*(S18^5) + 3.346089681E-11*(S18^4) - 7.890960163412E-08*(S18^3) + 0.000098599769211504*(S18^2) - 0.028172899155961*(S18) + 3.05378907997741</f>
        <v>61.059101925203734</v>
      </c>
      <c r="Q18" s="15">
        <f t="shared" ref="Q18:Q34" si="8">P18*F18</f>
        <v>3301.9163154194994</v>
      </c>
      <c r="R18" s="15">
        <f t="shared" ref="R18:R34" si="9">K18+M18+O18+Q18</f>
        <v>5065.0000000106465</v>
      </c>
      <c r="S18" s="15">
        <v>2151.4592838644589</v>
      </c>
      <c r="T18" s="17">
        <f t="shared" ref="T18:T34" si="10">(C18+D18+E18+F18)*I18</f>
        <v>7.9933038041521449E-6</v>
      </c>
      <c r="U18" s="3">
        <f>D54</f>
        <v>0</v>
      </c>
      <c r="V18" s="18">
        <f>(U18/T18)*10^6</f>
        <v>0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x14ac:dyDescent="0.25">
      <c r="A19" s="15">
        <v>0.99</v>
      </c>
      <c r="B19" s="15">
        <f t="shared" ref="B19:B34" si="11">$B$18*A19</f>
        <v>5014.3500000000004</v>
      </c>
      <c r="C19" s="15">
        <f t="shared" ref="C19:C34" si="12">$E$8*A19*$C$14</f>
        <v>9.1079999999999988</v>
      </c>
      <c r="D19" s="15">
        <f t="shared" ref="D19:D34" si="13">$E$9*A19*$C$14</f>
        <v>10.246499999999999</v>
      </c>
      <c r="E19" s="15">
        <f t="shared" ref="E19:E34" si="14">$C$13*(1-A19)*$C$14</f>
        <v>0.14375000000000013</v>
      </c>
      <c r="F19" s="15">
        <f t="shared" ref="F19:F34" si="15">$E$11*$C$14</f>
        <v>54.077380952380949</v>
      </c>
      <c r="G19" s="3">
        <f t="shared" ref="G19:G34" si="16">(E19*I19)/($K$10*10^-6)</f>
        <v>3.9021738988938607E-4</v>
      </c>
      <c r="H19" s="3">
        <f t="shared" ref="H19:H34" si="17">(F19*I19)/($K$10*10^-6)</f>
        <v>0.14679606572029272</v>
      </c>
      <c r="I19" s="3">
        <f t="shared" si="0"/>
        <v>1.0858223023008992E-7</v>
      </c>
      <c r="J19" s="16">
        <f t="shared" si="1"/>
        <v>99.743812131971396</v>
      </c>
      <c r="K19" s="16">
        <f t="shared" si="2"/>
        <v>908.46664089799538</v>
      </c>
      <c r="L19" s="16">
        <f t="shared" si="3"/>
        <v>80.171140405501646</v>
      </c>
      <c r="M19" s="15">
        <f t="shared" si="4"/>
        <v>821.47359016497251</v>
      </c>
      <c r="N19" s="16">
        <f t="shared" si="5"/>
        <v>64.250410197235951</v>
      </c>
      <c r="O19" s="15">
        <f t="shared" si="6"/>
        <v>9.2359964658526756</v>
      </c>
      <c r="P19" s="16">
        <f t="shared" si="7"/>
        <v>60.564578291383839</v>
      </c>
      <c r="Q19" s="15">
        <f t="shared" si="8"/>
        <v>3275.1737724834652</v>
      </c>
      <c r="R19" s="15">
        <f t="shared" si="9"/>
        <v>5014.3500000122858</v>
      </c>
      <c r="S19" s="15">
        <v>2137.5544130693047</v>
      </c>
      <c r="T19" s="17">
        <f t="shared" si="10"/>
        <v>7.9890060993955579E-6</v>
      </c>
      <c r="U19" s="3">
        <f>F54</f>
        <v>1.1134217965912161E-8</v>
      </c>
      <c r="V19" s="18">
        <f t="shared" ref="V19:V34" si="18">(U19/T19)*10^6</f>
        <v>1393.6925103555207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15">
        <v>0.98</v>
      </c>
      <c r="B20" s="15">
        <f t="shared" si="11"/>
        <v>4963.7</v>
      </c>
      <c r="C20" s="15">
        <f t="shared" si="12"/>
        <v>9.016</v>
      </c>
      <c r="D20" s="15">
        <f t="shared" si="13"/>
        <v>10.142999999999999</v>
      </c>
      <c r="E20" s="15">
        <f t="shared" si="14"/>
        <v>0.28750000000000026</v>
      </c>
      <c r="F20" s="15">
        <f t="shared" si="15"/>
        <v>54.077380952380949</v>
      </c>
      <c r="G20" s="3">
        <f t="shared" si="16"/>
        <v>7.8056381992093135E-4</v>
      </c>
      <c r="H20" s="3">
        <f t="shared" si="17"/>
        <v>0.14682033755655599</v>
      </c>
      <c r="I20" s="3">
        <f t="shared" si="0"/>
        <v>1.0860018364117294E-7</v>
      </c>
      <c r="J20" s="16">
        <f t="shared" si="1"/>
        <v>98.880024483684721</v>
      </c>
      <c r="K20" s="16">
        <f t="shared" si="2"/>
        <v>891.5023007449015</v>
      </c>
      <c r="L20" s="16">
        <f t="shared" si="3"/>
        <v>79.420954158485017</v>
      </c>
      <c r="M20" s="15">
        <f t="shared" si="4"/>
        <v>805.56673802951343</v>
      </c>
      <c r="N20" s="16">
        <f t="shared" si="5"/>
        <v>63.712016223576477</v>
      </c>
      <c r="O20" s="15">
        <f t="shared" si="6"/>
        <v>18.317204664278254</v>
      </c>
      <c r="P20" s="16">
        <f t="shared" si="7"/>
        <v>60.067882345035244</v>
      </c>
      <c r="Q20" s="15">
        <f t="shared" si="8"/>
        <v>3248.3137565752686</v>
      </c>
      <c r="R20" s="15">
        <f t="shared" si="9"/>
        <v>4963.7000000139615</v>
      </c>
      <c r="S20" s="15">
        <v>2123.5772664203732</v>
      </c>
      <c r="T20" s="17">
        <f t="shared" si="10"/>
        <v>7.9847069734403087E-6</v>
      </c>
      <c r="U20" s="3">
        <f>H54</f>
        <v>1.3217961152333834E-8</v>
      </c>
      <c r="V20" s="18">
        <f t="shared" si="18"/>
        <v>1655.4096720519619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x14ac:dyDescent="0.25">
      <c r="A21" s="15">
        <v>0.97</v>
      </c>
      <c r="B21" s="15">
        <f t="shared" si="11"/>
        <v>4913.05</v>
      </c>
      <c r="C21" s="15">
        <f t="shared" si="12"/>
        <v>8.9239999999999995</v>
      </c>
      <c r="D21" s="15">
        <f t="shared" si="13"/>
        <v>10.0395</v>
      </c>
      <c r="E21" s="15">
        <f t="shared" si="14"/>
        <v>0.43125000000000036</v>
      </c>
      <c r="F21" s="15">
        <f t="shared" si="15"/>
        <v>54.077380952380949</v>
      </c>
      <c r="G21" s="3">
        <f t="shared" si="16"/>
        <v>1.1710393541132277E-3</v>
      </c>
      <c r="H21" s="3">
        <f t="shared" si="17"/>
        <v>0.14684461742054747</v>
      </c>
      <c r="I21" s="3">
        <f t="shared" si="0"/>
        <v>1.0861814299021233E-7</v>
      </c>
      <c r="J21" s="16">
        <f t="shared" si="1"/>
        <v>98.013298506445196</v>
      </c>
      <c r="K21" s="16">
        <f t="shared" si="2"/>
        <v>874.67067587151689</v>
      </c>
      <c r="L21" s="16">
        <f t="shared" si="3"/>
        <v>78.669290840466715</v>
      </c>
      <c r="M21" s="15">
        <f t="shared" si="4"/>
        <v>789.80034539286567</v>
      </c>
      <c r="N21" s="16">
        <f t="shared" si="5"/>
        <v>63.171917172761162</v>
      </c>
      <c r="O21" s="15">
        <f t="shared" si="6"/>
        <v>27.242889280753275</v>
      </c>
      <c r="P21" s="16">
        <f t="shared" si="7"/>
        <v>59.569010790428784</v>
      </c>
      <c r="Q21" s="15">
        <f t="shared" si="8"/>
        <v>3221.3360894705088</v>
      </c>
      <c r="R21" s="15">
        <f t="shared" si="9"/>
        <v>4913.0500000156444</v>
      </c>
      <c r="S21" s="15">
        <v>2109.5266413334289</v>
      </c>
      <c r="T21" s="17">
        <f t="shared" si="10"/>
        <v>7.9804064255813185E-6</v>
      </c>
      <c r="U21" s="3">
        <f>J54</f>
        <v>1.3545482196239743E-8</v>
      </c>
      <c r="V21" s="18">
        <f t="shared" si="18"/>
        <v>1697.3424001087822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x14ac:dyDescent="0.25">
      <c r="A22" s="15">
        <v>0.96</v>
      </c>
      <c r="B22" s="15">
        <f t="shared" si="11"/>
        <v>4862.3999999999996</v>
      </c>
      <c r="C22" s="15">
        <f t="shared" si="12"/>
        <v>8.831999999999999</v>
      </c>
      <c r="D22" s="15">
        <f t="shared" si="13"/>
        <v>9.9359999999999999</v>
      </c>
      <c r="E22" s="15">
        <f t="shared" si="14"/>
        <v>0.57500000000000051</v>
      </c>
      <c r="F22" s="15">
        <f t="shared" si="15"/>
        <v>54.077380952380949</v>
      </c>
      <c r="G22" s="3">
        <f t="shared" si="16"/>
        <v>1.561644056527222E-3</v>
      </c>
      <c r="H22" s="3">
        <f t="shared" si="17"/>
        <v>0.14686890531625052</v>
      </c>
      <c r="I22" s="3">
        <f t="shared" si="0"/>
        <v>1.0863610828015447E-7</v>
      </c>
      <c r="J22" s="16">
        <f t="shared" si="1"/>
        <v>97.143606278373312</v>
      </c>
      <c r="K22" s="16">
        <f t="shared" si="2"/>
        <v>857.97233065059299</v>
      </c>
      <c r="L22" s="16">
        <f t="shared" si="3"/>
        <v>77.916141527548874</v>
      </c>
      <c r="M22" s="15">
        <f t="shared" si="4"/>
        <v>774.17478221772558</v>
      </c>
      <c r="N22" s="16">
        <f t="shared" si="5"/>
        <v>62.630099917531844</v>
      </c>
      <c r="O22" s="15">
        <f t="shared" si="6"/>
        <v>36.012307452580842</v>
      </c>
      <c r="P22" s="16">
        <f t="shared" si="7"/>
        <v>59.067960086845751</v>
      </c>
      <c r="Q22" s="15">
        <f t="shared" si="8"/>
        <v>3194.2405796963908</v>
      </c>
      <c r="R22" s="15">
        <f t="shared" si="9"/>
        <v>4862.40000001729</v>
      </c>
      <c r="S22" s="15">
        <v>2095.4013476969967</v>
      </c>
      <c r="T22" s="17">
        <f t="shared" si="10"/>
        <v>7.9761044551130479E-6</v>
      </c>
      <c r="U22" s="3">
        <f>L54</f>
        <v>1.30436757218981E-8</v>
      </c>
      <c r="V22" s="18">
        <f t="shared" si="18"/>
        <v>1635.3441451655647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x14ac:dyDescent="0.25">
      <c r="A23" s="15">
        <v>0.95</v>
      </c>
      <c r="B23" s="15">
        <f t="shared" si="11"/>
        <v>4811.75</v>
      </c>
      <c r="C23" s="15">
        <f t="shared" si="12"/>
        <v>8.7399999999999984</v>
      </c>
      <c r="D23" s="15">
        <f t="shared" si="13"/>
        <v>9.8324999999999978</v>
      </c>
      <c r="E23" s="15">
        <f t="shared" si="14"/>
        <v>0.71875000000000056</v>
      </c>
      <c r="F23" s="15">
        <f t="shared" si="15"/>
        <v>54.077380952380949</v>
      </c>
      <c r="G23" s="3">
        <f t="shared" si="16"/>
        <v>1.9523779912662496E-3</v>
      </c>
      <c r="H23" s="3">
        <f t="shared" si="17"/>
        <v>0.14689320124765104</v>
      </c>
      <c r="I23" s="3">
        <f t="shared" si="0"/>
        <v>1.0865407951394771E-7</v>
      </c>
      <c r="J23" s="16">
        <f t="shared" si="1"/>
        <v>96.270919883657214</v>
      </c>
      <c r="K23" s="16">
        <f t="shared" si="2"/>
        <v>841.40783978316392</v>
      </c>
      <c r="L23" s="16">
        <f t="shared" si="3"/>
        <v>77.161498004631383</v>
      </c>
      <c r="M23" s="15">
        <f t="shared" si="4"/>
        <v>758.69042913053795</v>
      </c>
      <c r="N23" s="16">
        <f t="shared" si="5"/>
        <v>62.086550937817215</v>
      </c>
      <c r="O23" s="15">
        <f t="shared" si="6"/>
        <v>44.624708486556159</v>
      </c>
      <c r="P23" s="16">
        <f t="shared" si="7"/>
        <v>58.564726450184729</v>
      </c>
      <c r="Q23" s="15">
        <f t="shared" si="8"/>
        <v>3167.0270226186203</v>
      </c>
      <c r="R23" s="15">
        <f t="shared" si="9"/>
        <v>4811.7500000188784</v>
      </c>
      <c r="S23" s="15">
        <v>2081.2002103728992</v>
      </c>
      <c r="T23" s="17">
        <f t="shared" si="10"/>
        <v>7.9718010613294848E-6</v>
      </c>
      <c r="U23" s="3">
        <f>N54</f>
        <v>1.2119886638110767E-8</v>
      </c>
      <c r="V23" s="18">
        <f t="shared" si="18"/>
        <v>1520.3448436393235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x14ac:dyDescent="0.25">
      <c r="A24" s="15">
        <v>0.94</v>
      </c>
      <c r="B24" s="15">
        <f t="shared" si="11"/>
        <v>4761.0999999999995</v>
      </c>
      <c r="C24" s="15">
        <f t="shared" si="12"/>
        <v>8.6479999999999997</v>
      </c>
      <c r="D24" s="15">
        <f t="shared" si="13"/>
        <v>9.7289999999999974</v>
      </c>
      <c r="E24" s="15">
        <f t="shared" si="14"/>
        <v>0.86250000000000071</v>
      </c>
      <c r="F24" s="15">
        <f t="shared" si="15"/>
        <v>54.077380952380949</v>
      </c>
      <c r="G24" s="3">
        <f t="shared" si="16"/>
        <v>2.3432412224760712E-3</v>
      </c>
      <c r="H24" s="3">
        <f t="shared" si="17"/>
        <v>0.1469175052187377</v>
      </c>
      <c r="I24" s="3">
        <f t="shared" si="0"/>
        <v>1.0867205669454235E-7</v>
      </c>
      <c r="J24" s="16">
        <f t="shared" si="1"/>
        <v>95.395211397178443</v>
      </c>
      <c r="K24" s="16">
        <f t="shared" si="2"/>
        <v>824.97778816279913</v>
      </c>
      <c r="L24" s="16">
        <f t="shared" si="3"/>
        <v>76.405352755062822</v>
      </c>
      <c r="M24" s="15">
        <f t="shared" si="4"/>
        <v>743.34767695400603</v>
      </c>
      <c r="N24" s="16">
        <f t="shared" si="5"/>
        <v>61.541256279798581</v>
      </c>
      <c r="O24" s="15">
        <f t="shared" si="6"/>
        <v>53.079333541326321</v>
      </c>
      <c r="P24" s="16">
        <f t="shared" si="7"/>
        <v>58.059305828074535</v>
      </c>
      <c r="Q24" s="15">
        <f t="shared" si="8"/>
        <v>3139.6951990955781</v>
      </c>
      <c r="R24" s="15">
        <f t="shared" si="9"/>
        <v>4761.0999977537094</v>
      </c>
      <c r="S24" s="4">
        <v>2066.9220710740265</v>
      </c>
      <c r="T24" s="17">
        <f t="shared" si="10"/>
        <v>7.9674962435241529E-6</v>
      </c>
      <c r="U24" s="3">
        <f>P54</f>
        <v>1.0994972302765488E-8</v>
      </c>
      <c r="V24" s="18">
        <f t="shared" si="18"/>
        <v>1379.9783478658076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x14ac:dyDescent="0.25">
      <c r="A25" s="15">
        <v>0.93</v>
      </c>
      <c r="B25" s="15">
        <f t="shared" si="11"/>
        <v>4710.45</v>
      </c>
      <c r="C25" s="15">
        <f t="shared" si="12"/>
        <v>8.5559999999999992</v>
      </c>
      <c r="D25" s="15">
        <f t="shared" si="13"/>
        <v>9.6255000000000006</v>
      </c>
      <c r="E25" s="15">
        <f t="shared" si="14"/>
        <v>1.0062499999999992</v>
      </c>
      <c r="F25" s="15">
        <f t="shared" si="15"/>
        <v>54.077380952380949</v>
      </c>
      <c r="G25" s="3">
        <f t="shared" si="16"/>
        <v>2.7342338143449023E-3</v>
      </c>
      <c r="H25" s="3">
        <f t="shared" si="17"/>
        <v>0.14694181723350166</v>
      </c>
      <c r="I25" s="3">
        <f t="shared" si="0"/>
        <v>1.086900398248906E-7</v>
      </c>
      <c r="J25" s="16">
        <f t="shared" si="1"/>
        <v>94.516453150358529</v>
      </c>
      <c r="K25" s="16">
        <f t="shared" si="2"/>
        <v>808.68277315446755</v>
      </c>
      <c r="L25" s="16">
        <f t="shared" si="3"/>
        <v>75.647699191257601</v>
      </c>
      <c r="M25" s="15">
        <f t="shared" si="4"/>
        <v>728.14692856545014</v>
      </c>
      <c r="N25" s="16">
        <f t="shared" si="5"/>
        <v>60.994201688604726</v>
      </c>
      <c r="O25" s="15">
        <f t="shared" si="6"/>
        <v>61.375415449158453</v>
      </c>
      <c r="P25" s="16">
        <f t="shared" si="7"/>
        <v>57.551694036240988</v>
      </c>
      <c r="Q25" s="15">
        <f t="shared" si="8"/>
        <v>3112.2448828526749</v>
      </c>
      <c r="R25" s="15">
        <f t="shared" si="9"/>
        <v>4710.4500000217513</v>
      </c>
      <c r="S25" s="15">
        <v>2052.5657949276756</v>
      </c>
      <c r="T25" s="17">
        <f t="shared" si="10"/>
        <v>7.9631900009901099E-6</v>
      </c>
      <c r="U25" s="3">
        <f>R54</f>
        <v>9.7991010152735903E-9</v>
      </c>
      <c r="V25" s="18">
        <f t="shared" si="18"/>
        <v>1230.5496935342758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x14ac:dyDescent="0.25">
      <c r="A26" s="15">
        <v>0.92</v>
      </c>
      <c r="B26" s="15">
        <f t="shared" si="11"/>
        <v>4659.8</v>
      </c>
      <c r="C26" s="15">
        <f t="shared" si="12"/>
        <v>8.4640000000000004</v>
      </c>
      <c r="D26" s="15">
        <f t="shared" si="13"/>
        <v>9.5220000000000002</v>
      </c>
      <c r="E26" s="15">
        <f t="shared" si="14"/>
        <v>1.1499999999999995</v>
      </c>
      <c r="F26" s="15">
        <f t="shared" si="15"/>
        <v>54.077380952380949</v>
      </c>
      <c r="G26" s="3">
        <f t="shared" si="16"/>
        <v>3.1253558311034667E-3</v>
      </c>
      <c r="H26" s="3">
        <f t="shared" si="17"/>
        <v>0.14696613729593686</v>
      </c>
      <c r="I26" s="3">
        <f t="shared" si="0"/>
        <v>1.0870802890794669E-7</v>
      </c>
      <c r="J26" s="16">
        <f t="shared" si="1"/>
        <v>93.634617303015105</v>
      </c>
      <c r="K26" s="16">
        <f t="shared" si="2"/>
        <v>792.52340085271987</v>
      </c>
      <c r="L26" s="16">
        <f t="shared" si="3"/>
        <v>74.888531284653823</v>
      </c>
      <c r="M26" s="15">
        <f t="shared" si="4"/>
        <v>713.08859489247368</v>
      </c>
      <c r="N26" s="16">
        <f t="shared" si="5"/>
        <v>60.445372307456616</v>
      </c>
      <c r="O26" s="15">
        <f t="shared" si="6"/>
        <v>69.512178153575078</v>
      </c>
      <c r="P26" s="16">
        <f t="shared" si="7"/>
        <v>57.041886492996028</v>
      </c>
      <c r="Q26" s="15">
        <f t="shared" si="8"/>
        <v>3084.6758261242194</v>
      </c>
      <c r="R26" s="15">
        <f t="shared" si="9"/>
        <v>4659.8000000229877</v>
      </c>
      <c r="S26" s="15">
        <v>2038.1302658075847</v>
      </c>
      <c r="T26" s="17">
        <f t="shared" si="10"/>
        <v>7.9588823330199412E-6</v>
      </c>
      <c r="U26" s="3">
        <f>T54</f>
        <v>8.6112306950381878E-9</v>
      </c>
      <c r="V26" s="18">
        <f t="shared" si="18"/>
        <v>1081.9648205265923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x14ac:dyDescent="0.25">
      <c r="A27" s="15">
        <v>0.91</v>
      </c>
      <c r="B27" s="15">
        <f t="shared" si="11"/>
        <v>4609.1500000000005</v>
      </c>
      <c r="C27" s="15">
        <f t="shared" si="12"/>
        <v>8.3719999999999999</v>
      </c>
      <c r="D27" s="15">
        <f t="shared" si="13"/>
        <v>9.4184999999999981</v>
      </c>
      <c r="E27" s="15">
        <f t="shared" si="14"/>
        <v>1.2937499999999993</v>
      </c>
      <c r="F27" s="15">
        <f t="shared" si="15"/>
        <v>54.077380952380949</v>
      </c>
      <c r="G27" s="3">
        <f t="shared" si="16"/>
        <v>3.5166073370250014E-3</v>
      </c>
      <c r="H27" s="3">
        <f t="shared" si="17"/>
        <v>0.14699046541003982</v>
      </c>
      <c r="I27" s="3">
        <f t="shared" si="0"/>
        <v>1.0872602394666677E-7</v>
      </c>
      <c r="J27" s="16">
        <f t="shared" si="1"/>
        <v>92.749676346901097</v>
      </c>
      <c r="K27" s="16">
        <f t="shared" si="2"/>
        <v>776.50029037625598</v>
      </c>
      <c r="L27" s="16">
        <f t="shared" si="3"/>
        <v>74.127843997481094</v>
      </c>
      <c r="M27" s="15">
        <f t="shared" si="4"/>
        <v>698.17309869027554</v>
      </c>
      <c r="N27" s="16">
        <f t="shared" si="5"/>
        <v>59.894752955427812</v>
      </c>
      <c r="O27" s="15">
        <f t="shared" si="6"/>
        <v>77.488836636084685</v>
      </c>
      <c r="P27" s="16">
        <f t="shared" si="7"/>
        <v>56.529878490478602</v>
      </c>
      <c r="Q27" s="15">
        <f t="shared" si="8"/>
        <v>3056.987774321417</v>
      </c>
      <c r="R27" s="15">
        <f t="shared" si="9"/>
        <v>4609.150000024033</v>
      </c>
      <c r="S27" s="15">
        <v>2023.6143969650952</v>
      </c>
      <c r="T27" s="17">
        <f t="shared" si="10"/>
        <v>7.9545732389057676E-6</v>
      </c>
      <c r="U27" s="3">
        <f>V54</f>
        <v>7.4788978847662242E-9</v>
      </c>
      <c r="V27" s="18">
        <f t="shared" si="18"/>
        <v>940.20102149377192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15">
        <v>0.9</v>
      </c>
      <c r="B28" s="15">
        <f t="shared" si="11"/>
        <v>4558.5</v>
      </c>
      <c r="C28" s="15">
        <f t="shared" si="12"/>
        <v>8.2799999999999994</v>
      </c>
      <c r="D28" s="15">
        <f t="shared" si="13"/>
        <v>9.3149999999999995</v>
      </c>
      <c r="E28" s="15">
        <f t="shared" si="14"/>
        <v>1.4374999999999996</v>
      </c>
      <c r="F28" s="15">
        <f t="shared" si="15"/>
        <v>54.077380952380949</v>
      </c>
      <c r="G28" s="3">
        <f t="shared" si="16"/>
        <v>3.9079883964253199E-3</v>
      </c>
      <c r="H28" s="3">
        <f t="shared" si="17"/>
        <v>0.1470148015798097</v>
      </c>
      <c r="I28" s="3">
        <f t="shared" si="0"/>
        <v>1.0874402494400893E-7</v>
      </c>
      <c r="J28" s="16">
        <f t="shared" si="1"/>
        <v>91.861602915488874</v>
      </c>
      <c r="K28" s="16">
        <f t="shared" si="2"/>
        <v>760.6140721402478</v>
      </c>
      <c r="L28" s="16">
        <f t="shared" si="3"/>
        <v>73.365633113651185</v>
      </c>
      <c r="M28" s="15">
        <f t="shared" si="4"/>
        <v>683.40087245366078</v>
      </c>
      <c r="N28" s="16">
        <f t="shared" si="5"/>
        <v>59.342327971828091</v>
      </c>
      <c r="O28" s="15">
        <f t="shared" si="6"/>
        <v>85.304596459502861</v>
      </c>
      <c r="P28" s="16">
        <f t="shared" si="7"/>
        <v>56.015665064084409</v>
      </c>
      <c r="Q28" s="15">
        <f t="shared" si="8"/>
        <v>3029.1804589714693</v>
      </c>
      <c r="R28" s="15">
        <f t="shared" si="9"/>
        <v>4558.500000024881</v>
      </c>
      <c r="S28" s="15">
        <v>2009.0171304282512</v>
      </c>
      <c r="T28" s="17">
        <f t="shared" si="10"/>
        <v>7.9502627179392377E-6</v>
      </c>
      <c r="U28" s="3">
        <f>X54</f>
        <v>6.4294300607185499E-9</v>
      </c>
      <c r="V28" s="18">
        <f t="shared" si="18"/>
        <v>808.70661622426258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15">
        <v>0.85</v>
      </c>
      <c r="B29" s="15">
        <f t="shared" si="11"/>
        <v>4305.25</v>
      </c>
      <c r="C29" s="15">
        <f t="shared" si="12"/>
        <v>7.8199999999999994</v>
      </c>
      <c r="D29" s="15">
        <f t="shared" si="13"/>
        <v>8.7974999999999994</v>
      </c>
      <c r="E29" s="15">
        <f t="shared" si="14"/>
        <v>2.15625</v>
      </c>
      <c r="F29" s="15">
        <f t="shared" si="15"/>
        <v>54.077380952380949</v>
      </c>
      <c r="G29" s="3">
        <f t="shared" si="16"/>
        <v>5.8668392496459667E-3</v>
      </c>
      <c r="H29" s="3">
        <f t="shared" si="17"/>
        <v>0.14713660340381948</v>
      </c>
      <c r="I29" s="3">
        <f t="shared" si="0"/>
        <v>1.0883411941372227E-7</v>
      </c>
      <c r="J29" s="16">
        <f t="shared" si="1"/>
        <v>87.373309908429547</v>
      </c>
      <c r="K29" s="16">
        <f t="shared" si="2"/>
        <v>683.25928348391903</v>
      </c>
      <c r="L29" s="16">
        <f t="shared" si="3"/>
        <v>69.531641441364442</v>
      </c>
      <c r="M29" s="15">
        <f t="shared" si="4"/>
        <v>611.7046155804037</v>
      </c>
      <c r="N29" s="16">
        <f t="shared" si="5"/>
        <v>56.552537619603783</v>
      </c>
      <c r="O29" s="15">
        <f t="shared" si="6"/>
        <v>121.94140924227065</v>
      </c>
      <c r="P29" s="16">
        <f t="shared" si="7"/>
        <v>53.41132726568955</v>
      </c>
      <c r="Q29" s="15">
        <f t="shared" si="8"/>
        <v>2888.3446917189854</v>
      </c>
      <c r="R29" s="15">
        <f t="shared" si="9"/>
        <v>4305.2500000255786</v>
      </c>
      <c r="S29" s="15">
        <v>1934.7753004401293</v>
      </c>
      <c r="T29" s="17">
        <f t="shared" si="10"/>
        <v>7.9286886854961457E-6</v>
      </c>
      <c r="U29" s="3">
        <f>Z54</f>
        <v>2.6631778593309572E-9</v>
      </c>
      <c r="V29" s="18">
        <f t="shared" si="18"/>
        <v>335.89133903096439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x14ac:dyDescent="0.25">
      <c r="A30" s="15">
        <v>0.8</v>
      </c>
      <c r="B30" s="15">
        <f t="shared" si="11"/>
        <v>4052</v>
      </c>
      <c r="C30" s="15">
        <f t="shared" si="12"/>
        <v>7.3599999999999994</v>
      </c>
      <c r="D30" s="15">
        <f t="shared" si="13"/>
        <v>8.2799999999999994</v>
      </c>
      <c r="E30" s="15">
        <f t="shared" si="14"/>
        <v>2.8749999999999991</v>
      </c>
      <c r="F30" s="15">
        <f t="shared" si="15"/>
        <v>54.077380952380949</v>
      </c>
      <c r="G30" s="3">
        <f t="shared" si="16"/>
        <v>7.8289386117442565E-3</v>
      </c>
      <c r="H30" s="3">
        <f t="shared" si="17"/>
        <v>0.14725860722090392</v>
      </c>
      <c r="I30" s="3">
        <f t="shared" si="0"/>
        <v>1.0892436329383316E-7</v>
      </c>
      <c r="J30" s="16">
        <f t="shared" si="1"/>
        <v>82.80279605819382</v>
      </c>
      <c r="K30" s="16">
        <f t="shared" si="2"/>
        <v>609.42857898830653</v>
      </c>
      <c r="L30" s="16">
        <f t="shared" si="3"/>
        <v>65.65947694085817</v>
      </c>
      <c r="M30" s="15">
        <f t="shared" si="4"/>
        <v>543.66046907030557</v>
      </c>
      <c r="N30" s="16">
        <f t="shared" si="5"/>
        <v>53.714981743024452</v>
      </c>
      <c r="O30" s="15">
        <f t="shared" si="6"/>
        <v>154.43057251119527</v>
      </c>
      <c r="P30" s="16">
        <f t="shared" si="7"/>
        <v>50.750985552861579</v>
      </c>
      <c r="Q30" s="15">
        <f t="shared" si="8"/>
        <v>2744.4803794508775</v>
      </c>
      <c r="R30" s="15">
        <f t="shared" si="9"/>
        <v>4052.0000000206851</v>
      </c>
      <c r="S30" s="15">
        <v>1858.362978615522</v>
      </c>
      <c r="T30" s="17">
        <f t="shared" si="10"/>
        <v>7.907078875221476E-6</v>
      </c>
      <c r="U30" s="3">
        <f>AB54</f>
        <v>9.2124773949954793E-10</v>
      </c>
      <c r="V30" s="18">
        <f t="shared" si="18"/>
        <v>116.50923862495857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x14ac:dyDescent="0.25">
      <c r="A31" s="15">
        <v>0.75</v>
      </c>
      <c r="B31" s="15">
        <f t="shared" si="11"/>
        <v>3798.75</v>
      </c>
      <c r="C31" s="15">
        <f t="shared" si="12"/>
        <v>6.8999999999999995</v>
      </c>
      <c r="D31" s="15">
        <f t="shared" si="13"/>
        <v>7.7624999999999993</v>
      </c>
      <c r="E31" s="15">
        <f t="shared" si="14"/>
        <v>3.5937499999999996</v>
      </c>
      <c r="F31" s="15">
        <f t="shared" si="15"/>
        <v>54.077380952380949</v>
      </c>
      <c r="G31" s="3">
        <f t="shared" si="16"/>
        <v>9.7942945702941663E-3</v>
      </c>
      <c r="H31" s="3">
        <f t="shared" si="17"/>
        <v>0.1473808135339503</v>
      </c>
      <c r="I31" s="3">
        <f t="shared" si="0"/>
        <v>1.0901475695631767E-7</v>
      </c>
      <c r="J31" s="16">
        <f t="shared" si="1"/>
        <v>78.147181501540004</v>
      </c>
      <c r="K31" s="16">
        <f t="shared" si="2"/>
        <v>539.21555236062602</v>
      </c>
      <c r="L31" s="16">
        <f t="shared" si="3"/>
        <v>61.74976022621744</v>
      </c>
      <c r="M31" s="15">
        <f t="shared" si="4"/>
        <v>479.33251375601282</v>
      </c>
      <c r="N31" s="16">
        <f t="shared" si="5"/>
        <v>50.827148395157415</v>
      </c>
      <c r="O31" s="15">
        <f t="shared" si="6"/>
        <v>182.66006454509693</v>
      </c>
      <c r="P31" s="16">
        <f t="shared" si="7"/>
        <v>48.033795712821743</v>
      </c>
      <c r="Q31" s="15">
        <f t="shared" si="8"/>
        <v>2597.5418693511042</v>
      </c>
      <c r="R31" s="15">
        <f t="shared" si="9"/>
        <v>3798.7500000128402</v>
      </c>
      <c r="S31" s="15">
        <v>1779.7031108632764</v>
      </c>
      <c r="T31" s="17">
        <f t="shared" si="10"/>
        <v>7.8854331980417861E-6</v>
      </c>
      <c r="U31" s="3">
        <f>AD54</f>
        <v>2.6756535952627051E-10</v>
      </c>
      <c r="V31" s="18">
        <f t="shared" si="18"/>
        <v>33.931599292822092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25">
      <c r="A32" s="15">
        <v>0.7</v>
      </c>
      <c r="B32" s="15">
        <f t="shared" si="11"/>
        <v>3545.5</v>
      </c>
      <c r="C32" s="15">
        <f t="shared" si="12"/>
        <v>6.4399999999999995</v>
      </c>
      <c r="D32" s="15">
        <f t="shared" si="13"/>
        <v>7.2449999999999992</v>
      </c>
      <c r="E32" s="15">
        <f t="shared" si="14"/>
        <v>4.3125</v>
      </c>
      <c r="F32" s="15">
        <f t="shared" si="15"/>
        <v>54.077380952380949</v>
      </c>
      <c r="G32" s="3">
        <f t="shared" si="16"/>
        <v>1.1762915239738674E-2</v>
      </c>
      <c r="H32" s="3">
        <f t="shared" si="17"/>
        <v>0.14750322284751671</v>
      </c>
      <c r="I32" s="3">
        <f t="shared" si="0"/>
        <v>1.091053007743877E-7</v>
      </c>
      <c r="J32" s="16">
        <f t="shared" si="1"/>
        <v>73.40419874359867</v>
      </c>
      <c r="K32" s="16">
        <f t="shared" si="2"/>
        <v>472.72303990877538</v>
      </c>
      <c r="L32" s="16">
        <f t="shared" si="3"/>
        <v>57.803857549331667</v>
      </c>
      <c r="M32" s="15">
        <f t="shared" si="4"/>
        <v>418.78894794490787</v>
      </c>
      <c r="N32" s="16">
        <f t="shared" si="5"/>
        <v>47.88622516565939</v>
      </c>
      <c r="O32" s="15">
        <f t="shared" si="6"/>
        <v>206.50934602690612</v>
      </c>
      <c r="P32" s="16">
        <f t="shared" si="7"/>
        <v>45.258839100330512</v>
      </c>
      <c r="Q32" s="15">
        <f t="shared" si="8"/>
        <v>2447.4794834910872</v>
      </c>
      <c r="R32" s="15">
        <f t="shared" si="9"/>
        <v>3545.5008173716765</v>
      </c>
      <c r="S32" s="15">
        <v>1698.7659669046277</v>
      </c>
      <c r="T32" s="17">
        <f t="shared" si="10"/>
        <v>7.8637515645877105E-6</v>
      </c>
      <c r="U32" s="3">
        <f>AF54</f>
        <v>6.4359614931548984E-11</v>
      </c>
      <c r="V32" s="18">
        <f t="shared" si="18"/>
        <v>8.1843398030750603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x14ac:dyDescent="0.25">
      <c r="A33" s="15">
        <v>0.65</v>
      </c>
      <c r="B33" s="15">
        <f t="shared" si="11"/>
        <v>3292.25</v>
      </c>
      <c r="C33" s="15">
        <f t="shared" si="12"/>
        <v>5.9799999999999995</v>
      </c>
      <c r="D33" s="15">
        <f t="shared" si="13"/>
        <v>6.7275</v>
      </c>
      <c r="E33" s="15">
        <f t="shared" si="14"/>
        <v>5.03125</v>
      </c>
      <c r="F33" s="15">
        <f t="shared" si="15"/>
        <v>54.077380952380949</v>
      </c>
      <c r="G33" s="3">
        <f t="shared" si="16"/>
        <v>1.3734808761501462E-2</v>
      </c>
      <c r="H33" s="3">
        <f t="shared" si="17"/>
        <v>0.14762583566783882</v>
      </c>
      <c r="I33" s="3">
        <f t="shared" si="0"/>
        <v>1.0919599512249608E-7</v>
      </c>
      <c r="J33" s="16">
        <f t="shared" si="1"/>
        <v>68.572381174272991</v>
      </c>
      <c r="K33" s="16">
        <f t="shared" si="2"/>
        <v>410.06283942215248</v>
      </c>
      <c r="L33" s="16">
        <f t="shared" si="3"/>
        <v>53.823828360298307</v>
      </c>
      <c r="M33" s="15">
        <f t="shared" si="4"/>
        <v>362.09980529390685</v>
      </c>
      <c r="N33" s="16">
        <f t="shared" si="5"/>
        <v>44.889091045759265</v>
      </c>
      <c r="O33" s="15">
        <f t="shared" si="6"/>
        <v>225.84823932397632</v>
      </c>
      <c r="P33" s="16">
        <f t="shared" si="7"/>
        <v>42.425123071195586</v>
      </c>
      <c r="Q33" s="15">
        <f t="shared" si="8"/>
        <v>2294.2395422726895</v>
      </c>
      <c r="R33" s="15">
        <f t="shared" si="9"/>
        <v>3292.2504263127248</v>
      </c>
      <c r="S33" s="15">
        <v>1615.5784937694725</v>
      </c>
      <c r="T33" s="17">
        <f t="shared" si="10"/>
        <v>7.8420338851927293E-6</v>
      </c>
      <c r="U33" s="3">
        <f>AH54</f>
        <v>1.2510290385978113E-11</v>
      </c>
      <c r="V33" s="18">
        <f t="shared" si="18"/>
        <v>1.5952864485321787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x14ac:dyDescent="0.25">
      <c r="A34" s="15">
        <v>0.6</v>
      </c>
      <c r="B34" s="15">
        <f t="shared" si="11"/>
        <v>3039</v>
      </c>
      <c r="C34" s="15">
        <f t="shared" si="12"/>
        <v>5.52</v>
      </c>
      <c r="D34" s="15">
        <f t="shared" si="13"/>
        <v>6.2099999999999991</v>
      </c>
      <c r="E34" s="15">
        <f t="shared" si="14"/>
        <v>5.75</v>
      </c>
      <c r="F34" s="15">
        <f t="shared" si="15"/>
        <v>54.077380952380949</v>
      </c>
      <c r="G34" s="3">
        <f t="shared" si="16"/>
        <v>1.5709983304099128E-2</v>
      </c>
      <c r="H34" s="3">
        <f t="shared" si="17"/>
        <v>0.14774865250283703</v>
      </c>
      <c r="I34" s="3">
        <f t="shared" si="0"/>
        <v>1.0928684037634175E-7</v>
      </c>
      <c r="J34" s="16">
        <f t="shared" si="1"/>
        <v>63.651468854417772</v>
      </c>
      <c r="K34" s="16">
        <f t="shared" si="2"/>
        <v>351.35610807638608</v>
      </c>
      <c r="L34" s="16">
        <f t="shared" si="3"/>
        <v>49.812464667683727</v>
      </c>
      <c r="M34" s="15">
        <f t="shared" si="4"/>
        <v>309.33540558631591</v>
      </c>
      <c r="N34" s="16">
        <f t="shared" si="5"/>
        <v>41.832490258617028</v>
      </c>
      <c r="O34" s="15">
        <f t="shared" si="6"/>
        <v>240.53681898704792</v>
      </c>
      <c r="P34" s="16">
        <f t="shared" si="7"/>
        <v>39.531718925651425</v>
      </c>
      <c r="Q34" s="15">
        <f t="shared" si="8"/>
        <v>2137.7718240448999</v>
      </c>
      <c r="R34" s="15">
        <f t="shared" si="9"/>
        <v>3039.0001566946498</v>
      </c>
      <c r="S34" s="15">
        <v>1530.2319835294893</v>
      </c>
      <c r="T34" s="17">
        <f t="shared" si="10"/>
        <v>7.8202800698919349E-6</v>
      </c>
      <c r="U34" s="3">
        <f>AJ54</f>
        <v>1.8998728893118035E-12</v>
      </c>
      <c r="V34" s="18">
        <f t="shared" si="18"/>
        <v>0.24294179649988637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ht="15.75" thickBo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ht="16.5" thickTop="1" thickBot="1" x14ac:dyDescent="0.3">
      <c r="A36" s="1"/>
      <c r="B36" s="2"/>
      <c r="C36" s="50">
        <v>1</v>
      </c>
      <c r="D36" s="50"/>
      <c r="E36" s="50">
        <v>0.99</v>
      </c>
      <c r="F36" s="50"/>
      <c r="G36" s="50">
        <v>0.98</v>
      </c>
      <c r="H36" s="50"/>
      <c r="I36" s="50">
        <v>0.97</v>
      </c>
      <c r="J36" s="50"/>
      <c r="K36" s="50">
        <v>0.96</v>
      </c>
      <c r="L36" s="50"/>
      <c r="M36" s="50">
        <v>0.95</v>
      </c>
      <c r="N36" s="50"/>
      <c r="O36" s="50">
        <v>0.94</v>
      </c>
      <c r="P36" s="50"/>
      <c r="Q36" s="50">
        <v>0.93</v>
      </c>
      <c r="R36" s="50"/>
      <c r="S36" s="50">
        <v>0.92</v>
      </c>
      <c r="T36" s="50"/>
      <c r="U36" s="50">
        <v>0.91</v>
      </c>
      <c r="V36" s="50"/>
      <c r="W36" s="50">
        <v>0.9</v>
      </c>
      <c r="X36" s="50"/>
      <c r="Y36" s="50">
        <v>0.85</v>
      </c>
      <c r="Z36" s="50"/>
      <c r="AA36" s="21">
        <v>0.8</v>
      </c>
      <c r="AB36" s="21"/>
      <c r="AC36" s="21">
        <v>0.75</v>
      </c>
      <c r="AD36" s="21"/>
      <c r="AE36" s="21">
        <v>0.7</v>
      </c>
      <c r="AF36" s="21"/>
      <c r="AG36" s="21">
        <v>0.65</v>
      </c>
      <c r="AH36" s="21"/>
      <c r="AI36" s="21">
        <v>0.6</v>
      </c>
      <c r="AJ36" s="21"/>
    </row>
    <row r="37" spans="1:36" ht="16.5" thickTop="1" thickBot="1" x14ac:dyDescent="0.3">
      <c r="A37" s="2"/>
      <c r="B37" s="1" t="s">
        <v>14</v>
      </c>
      <c r="C37" s="2" t="s">
        <v>13</v>
      </c>
      <c r="D37" s="1" t="s">
        <v>15</v>
      </c>
      <c r="E37" s="2" t="s">
        <v>13</v>
      </c>
      <c r="F37" s="1" t="s">
        <v>15</v>
      </c>
      <c r="G37" s="2" t="s">
        <v>13</v>
      </c>
      <c r="H37" s="1" t="s">
        <v>15</v>
      </c>
      <c r="I37" s="2" t="s">
        <v>13</v>
      </c>
      <c r="J37" s="1" t="s">
        <v>15</v>
      </c>
      <c r="K37" s="2" t="s">
        <v>13</v>
      </c>
      <c r="L37" s="1" t="s">
        <v>15</v>
      </c>
      <c r="M37" s="2" t="s">
        <v>13</v>
      </c>
      <c r="N37" s="1" t="s">
        <v>15</v>
      </c>
      <c r="O37" s="2" t="s">
        <v>13</v>
      </c>
      <c r="P37" s="1" t="s">
        <v>15</v>
      </c>
      <c r="Q37" s="2" t="s">
        <v>13</v>
      </c>
      <c r="R37" s="1" t="s">
        <v>15</v>
      </c>
      <c r="S37" s="2" t="s">
        <v>13</v>
      </c>
      <c r="T37" s="1" t="s">
        <v>15</v>
      </c>
      <c r="U37" s="2" t="s">
        <v>13</v>
      </c>
      <c r="V37" s="1" t="s">
        <v>15</v>
      </c>
      <c r="W37" s="2" t="s">
        <v>13</v>
      </c>
      <c r="X37" s="1" t="s">
        <v>15</v>
      </c>
      <c r="Y37" s="2" t="s">
        <v>13</v>
      </c>
      <c r="Z37" s="1" t="s">
        <v>15</v>
      </c>
      <c r="AA37" s="2" t="s">
        <v>13</v>
      </c>
      <c r="AB37" s="1" t="s">
        <v>15</v>
      </c>
      <c r="AC37" s="2" t="s">
        <v>13</v>
      </c>
      <c r="AD37" s="1" t="s">
        <v>15</v>
      </c>
      <c r="AE37" s="2" t="s">
        <v>13</v>
      </c>
      <c r="AF37" s="1" t="s">
        <v>15</v>
      </c>
      <c r="AG37" s="2" t="s">
        <v>13</v>
      </c>
      <c r="AH37" s="1" t="s">
        <v>15</v>
      </c>
      <c r="AI37" s="2" t="s">
        <v>13</v>
      </c>
      <c r="AJ37" s="1" t="s">
        <v>15</v>
      </c>
    </row>
    <row r="38" spans="1:36" ht="15.75" thickTop="1" x14ac:dyDescent="0.25">
      <c r="A38" s="3">
        <v>0</v>
      </c>
      <c r="B38" s="3">
        <v>10</v>
      </c>
      <c r="C38" s="4">
        <f>S18</f>
        <v>2151.4592838644589</v>
      </c>
      <c r="D38" s="3">
        <f>((4.17*10^13*$H$18*$G$18^0.5*EXP(-67837/C38))/($K$12*6)*$K$10*10^-6)</f>
        <v>0</v>
      </c>
      <c r="E38" s="4">
        <f>S19</f>
        <v>2137.5544130693047</v>
      </c>
      <c r="F38" s="3">
        <f>((4.17*10^13*$H$19*$G$19^0.5*EXP(-67837/E38))/($K$12*6)*$K$10*10^-6)</f>
        <v>7.3868123130790162E-12</v>
      </c>
      <c r="G38" s="4">
        <f>S20</f>
        <v>2123.5772664203732</v>
      </c>
      <c r="H38" s="3">
        <f>((4.17*10^13*$H$20*$G$20^0.5*EXP(-67837/G38))/($K$12*6)*$K$10*10^-6)</f>
        <v>8.4793721575401104E-12</v>
      </c>
      <c r="I38" s="4">
        <f>S21</f>
        <v>2109.5266413334289</v>
      </c>
      <c r="J38" s="3">
        <f>((4.17*10^13*$H$21*$G$21^0.5*EXP(-67837/I38))/($K$12*6)*$K$10*10^-6)</f>
        <v>8.3967740090551448E-12</v>
      </c>
      <c r="K38" s="4">
        <f>S22</f>
        <v>2095.4013476969967</v>
      </c>
      <c r="L38" s="3">
        <f>((4.17*10^13*$H$22*$G$22^0.5*EXP(-67837/K38))/($K$12*6)*$K$10*10^-6)</f>
        <v>7.8080898499870551E-12</v>
      </c>
      <c r="M38" s="4">
        <f>S23</f>
        <v>2081.2002103728992</v>
      </c>
      <c r="N38" s="3">
        <f>((4.17*10^13*$H$23*$G$23^0.5*EXP(-67837/M38))/($K$12*6)*$K$10*10^-6)</f>
        <v>7.0011446426736194E-12</v>
      </c>
      <c r="O38" s="4">
        <f>S24</f>
        <v>2066.9220710740265</v>
      </c>
      <c r="P38" s="3">
        <f>((4.17*10^13*$H$24*$G$24^0.5*EXP(-67837/O38))/($K$12*6)*$K$10*10^-6)</f>
        <v>6.1246272954469455E-12</v>
      </c>
      <c r="Q38" s="15">
        <f>S25</f>
        <v>2052.5657949276756</v>
      </c>
      <c r="R38" s="3">
        <f>((4.17*10^13*$H$25*$G$25^0.5*EXP(-67837/Q38))/($K$12*6)*$K$10*10^-6)</f>
        <v>5.2597641437779282E-12</v>
      </c>
      <c r="S38" s="15">
        <f>S26</f>
        <v>2038.1302658075847</v>
      </c>
      <c r="T38" s="3">
        <f>((4.17*10^13*$H$26*$G$26^0.5*EXP(-67837/S38))/($K$12*6)*$K$10*10^-6)</f>
        <v>4.4505019460121457E-12</v>
      </c>
      <c r="U38" s="15">
        <f>S27</f>
        <v>2023.6143969650952</v>
      </c>
      <c r="V38" s="3">
        <f>((4.17*10^13*$H$27*$G$27^0.5*EXP(-67837/U38))/($K$12*6)*$K$10*10^-6)</f>
        <v>3.7188075444841409E-12</v>
      </c>
      <c r="W38" s="4">
        <f>S28</f>
        <v>2009.0171304282512</v>
      </c>
      <c r="X38" s="3">
        <f>((4.17*10^13*$H$28*$G$28^0.5*EXP(-67837/W38))/($K$12*6)*$K$10*10^-6)</f>
        <v>3.0733248157033842E-12</v>
      </c>
      <c r="Y38" s="4">
        <f>S29</f>
        <v>1934.7753004401293</v>
      </c>
      <c r="Z38" s="3">
        <f>((4.17*10^13*$H$29*$G$29^0.5*EXP(-67837/Y38))/($K$12*6)*$K$10*10^-6)</f>
        <v>1.0315316188653502E-12</v>
      </c>
      <c r="AA38" s="4">
        <f>S30</f>
        <v>1858.362978615522</v>
      </c>
      <c r="AB38" s="3">
        <f>((4.17*10^13*$H$30*$G$30^0.5*EXP(-67837/AA38))/($K$12*6)*$K$10*10^-6)</f>
        <v>2.8208375585171192E-13</v>
      </c>
      <c r="AC38" s="4">
        <f>S31</f>
        <v>1779.7031108632764</v>
      </c>
      <c r="AD38" s="3">
        <f>((4.17*10^13*$H$31*$G$31^0.5*EXP(-67837/AC38))/($K$12*6)*$K$10*10^-6)</f>
        <v>6.2904724005156005E-14</v>
      </c>
      <c r="AE38" s="4">
        <f>S32</f>
        <v>1698.7659669046277</v>
      </c>
      <c r="AF38" s="3">
        <f>((4.17*10^13*$H$32*$G$32^0.5*EXP(-67837/AE38))/($K$12*6)*$K$10*10^-6)</f>
        <v>1.1222873493552836E-14</v>
      </c>
      <c r="AG38" s="4">
        <f>S33</f>
        <v>1615.5784937694725</v>
      </c>
      <c r="AH38" s="3">
        <f>((4.17*10^13*$H$33*$G$33^0.5*EXP(-67837/AG38))/($K$12*6)*$K$10*10^-6)</f>
        <v>1.5528423986969605E-15</v>
      </c>
      <c r="AI38" s="4">
        <f>S34</f>
        <v>1530.2319835294893</v>
      </c>
      <c r="AJ38" s="3">
        <f>((4.17*10^13*$H$34*$G$34^0.5*EXP(-67837/AI38))/($K$12*6)*$K$10*10^-6)</f>
        <v>1.5980628368192333E-16</v>
      </c>
    </row>
    <row r="39" spans="1:36" x14ac:dyDescent="0.25">
      <c r="A39" s="3">
        <v>1</v>
      </c>
      <c r="B39" s="3">
        <v>12</v>
      </c>
      <c r="C39" s="3">
        <f t="shared" ref="C39:C53" si="19">POWER($B39^($K$8-1)/$B38^($K$8-1)*((C38^$K$8)),1/$K$8)</f>
        <v>2209.2155879714205</v>
      </c>
      <c r="D39" s="3">
        <f t="shared" ref="D39:D53" si="20">((4.17*10^13*$H$18*$G$18^0.5*EXP(-67837/C39))/($K$12*6)*$K$10*10^-6)</f>
        <v>0</v>
      </c>
      <c r="E39" s="3">
        <f t="shared" ref="E39:E53" si="21">POWER($B39^($K$8-1)/$B38^($K$8-1)*((E38^$K$8)),1/$K$8)</f>
        <v>2194.9374384662142</v>
      </c>
      <c r="F39" s="3">
        <f t="shared" ref="F39:F53" si="22">((4.17*10^13*$H$19*$G$19^0.5*EXP(-67837/E39))/($K$12*6)*$K$10*10^-6)</f>
        <v>1.6934899249645371E-11</v>
      </c>
      <c r="G39" s="3">
        <f t="shared" ref="G39:G53" si="23">POWER($B39^($K$8-1)/$B38^($K$8-1)*((G38^$K$8)),1/$K$8)</f>
        <v>2180.5850728491814</v>
      </c>
      <c r="H39" s="3">
        <f t="shared" ref="H39:H53" si="24">((4.17*10^13*$H$20*$G$20^0.5*EXP(-67837/G39))/($K$12*6)*$K$10*10^-6)</f>
        <v>1.9546134001577799E-11</v>
      </c>
      <c r="I39" s="3">
        <f t="shared" ref="I39:I53" si="25">POWER($B39^($K$8-1)/$B38^($K$8-1)*((I38^$K$8)),1/$K$8)</f>
        <v>2166.157256252503</v>
      </c>
      <c r="J39" s="3">
        <f t="shared" ref="J39:J53" si="26">((4.17*10^13*$H$21*$G$21^0.5*EXP(-67837/I39))/($K$12*6)*$K$10*10^-6)</f>
        <v>1.9463700152134745E-11</v>
      </c>
      <c r="K39" s="3">
        <f t="shared" ref="K39:K53" si="27">POWER($B39^($K$8-1)/$B38^($K$8-1)*((K38^$K$8)),1/$K$8)</f>
        <v>2151.6527666159468</v>
      </c>
      <c r="L39" s="3">
        <f t="shared" ref="L39:L53" si="28">((4.17*10^13*$H$22*$G$22^0.5*EXP(-67837/K39))/($K$12*6)*$K$10*10^-6)</f>
        <v>1.8201995512149601E-11</v>
      </c>
      <c r="M39" s="3">
        <f t="shared" ref="M39:M53" si="29">POWER($B39^($K$8-1)/$B38^($K$8-1)*((M38^$K$8)),1/$K$8)</f>
        <v>2137.0703972545493</v>
      </c>
      <c r="N39" s="3">
        <f t="shared" ref="N39:N53" si="30">((4.17*10^13*$H$23*$G$23^0.5*EXP(-67837/M39))/($K$12*6)*$K$10*10^-6)</f>
        <v>1.6415397566843065E-11</v>
      </c>
      <c r="O39" s="3">
        <f t="shared" ref="O39:O53" si="31">POWER($B39^($K$8-1)/$B38^($K$8-1)*((O38^$K$8)),1/$K$8)</f>
        <v>2122.4089587867766</v>
      </c>
      <c r="P39" s="3">
        <f t="shared" ref="P39:P53" si="32">((4.17*10^13*$H$24*$G$24^0.5*EXP(-67837/O39))/($K$12*6)*$K$10*10^-6)</f>
        <v>1.4445032433738313E-11</v>
      </c>
      <c r="Q39" s="3">
        <f t="shared" ref="Q39:Q53" si="33">POWER($B39^($K$8-1)/$B38^($K$8-1)*((Q38^$K$8)),1/$K$8)</f>
        <v>2107.6672858740676</v>
      </c>
      <c r="R39" s="3">
        <f t="shared" ref="R39:R53" si="34">((4.17*10^13*$H$25*$G$25^0.5*EXP(-67837/Q39))/($K$12*6)*$K$10*10^-6)</f>
        <v>1.2479910667156754E-11</v>
      </c>
      <c r="S39" s="3">
        <f t="shared" ref="S39:S53" si="35">POWER($B39^($K$8-1)/$B38^($K$8-1)*((S38^$K$8)),1/$K$8)</f>
        <v>2092.8442324275561</v>
      </c>
      <c r="T39" s="3">
        <f t="shared" ref="T39:T53" si="36">((4.17*10^13*$H$26*$G$26^0.5*EXP(-67837/S39))/($K$12*6)*$K$10*10^-6)</f>
        <v>1.0624584691401535E-11</v>
      </c>
      <c r="U39" s="3">
        <f t="shared" ref="U39:U53" si="37">POWER($B39^($K$8-1)/$B38^($K$8-1)*((U38^$K$8)),1/$K$8)</f>
        <v>2077.9386825246188</v>
      </c>
      <c r="V39" s="3">
        <f t="shared" ref="V39:V53" si="38">((4.17*10^13*$H$27*$G$27^0.5*EXP(-67837/U39))/($K$12*6)*$K$10*10^-6)</f>
        <v>8.9334139602540215E-12</v>
      </c>
      <c r="W39" s="3">
        <f t="shared" ref="W39:W53" si="39">POWER($B39^($K$8-1)/$B38^($K$8-1)*((W38^$K$8)),1/$K$8)</f>
        <v>2062.9495497918606</v>
      </c>
      <c r="X39" s="3">
        <f t="shared" ref="X39:X53" si="40">((4.17*10^13*$H$28*$G$28^0.5*EXP(-67837/W39))/($K$12*6)*$K$10*10^-6)</f>
        <v>7.4299811189922713E-12</v>
      </c>
      <c r="Y39" s="3">
        <f t="shared" ref="Y39:Y53" si="41">POWER($B39^($K$8-1)/$B38^($K$8-1)*((Y38^$K$8)),1/$K$8)</f>
        <v>1986.7146847775086</v>
      </c>
      <c r="Z39" s="3">
        <f t="shared" ref="Z39:Z53" si="42">((4.17*10^13*$H$29*$G$29^0.5*EXP(-67837/Y39))/($K$12*6)*$K$10*10^-6)</f>
        <v>2.5797222285132008E-12</v>
      </c>
      <c r="AA39" s="3">
        <f t="shared" ref="AA39:AA53" si="43">POWER($B39^($K$8-1)/$B38^($K$8-1)*((AA38^$K$8)),1/$K$8)</f>
        <v>1908.2510606903288</v>
      </c>
      <c r="AB39" s="3">
        <f t="shared" ref="AB39:AB53" si="44">((4.17*10^13*$H$30*$G$30^0.5*EXP(-67837/AA39))/($K$12*6)*$K$10*10^-6)</f>
        <v>7.3254986478288941E-13</v>
      </c>
      <c r="AC39" s="3">
        <f t="shared" ref="AC39:AC53" si="45">POWER($B39^($K$8-1)/$B38^($K$8-1)*((AC38^$K$8)),1/$K$8)</f>
        <v>1827.4795549084995</v>
      </c>
      <c r="AD39" s="3">
        <f t="shared" ref="AD39:AD53" si="46">((4.17*10^13*$H$31*$G$31^0.5*EXP(-67837/AC39))/($K$12*6)*$K$10*10^-6)</f>
        <v>1.7039653855508821E-13</v>
      </c>
      <c r="AE39" s="3">
        <f t="shared" ref="AE39:AE53" si="47">POWER($B39^($K$8-1)/$B38^($K$8-1)*((AE38^$K$8)),1/$K$8)</f>
        <v>1744.3696390386724</v>
      </c>
      <c r="AF39" s="3">
        <f t="shared" ref="AF39:AF53" si="48">((4.17*10^13*$H$32*$G$32^0.5*EXP(-67837/AE39))/($K$12*6)*$K$10*10^-6)</f>
        <v>3.1878737677243839E-14</v>
      </c>
      <c r="AG39" s="3">
        <f t="shared" ref="AG39:AG53" si="49">POWER($B39^($K$8-1)/$B38^($K$8-1)*((AG38^$K$8)),1/$K$8)</f>
        <v>1658.9489835085153</v>
      </c>
      <c r="AH39" s="3">
        <f t="shared" ref="AH39:AH53" si="50">((4.17*10^13*$H$33*$G$33^0.5*EXP(-67837/AG39))/($K$12*6)*$K$10*10^-6)</f>
        <v>4.6544698144453512E-15</v>
      </c>
      <c r="AI39" s="3">
        <f t="shared" ref="AI39:AI53" si="51">POWER($B39^($K$8-1)/$B38^($K$8-1)*((AI38^$K$8)),1/$K$8)</f>
        <v>1571.3113311414863</v>
      </c>
      <c r="AJ39" s="3">
        <f t="shared" ref="AJ39:AJ53" si="52">((4.17*10^13*$H$34*$G$34^0.5*EXP(-67837/AI39))/($K$12*6)*$K$10*10^-6)</f>
        <v>5.0924449473979901E-16</v>
      </c>
    </row>
    <row r="40" spans="1:36" x14ac:dyDescent="0.25">
      <c r="A40" s="3">
        <v>2</v>
      </c>
      <c r="B40" s="3">
        <v>14</v>
      </c>
      <c r="C40" s="3">
        <f t="shared" si="19"/>
        <v>2259.2558225040725</v>
      </c>
      <c r="D40" s="3">
        <f t="shared" si="20"/>
        <v>0</v>
      </c>
      <c r="E40" s="3">
        <f t="shared" si="21"/>
        <v>2244.6542632086098</v>
      </c>
      <c r="F40" s="3">
        <f t="shared" si="22"/>
        <v>3.3579503971379318E-11</v>
      </c>
      <c r="G40" s="3">
        <f t="shared" si="23"/>
        <v>2229.9768067559498</v>
      </c>
      <c r="H40" s="3">
        <f t="shared" si="24"/>
        <v>3.8932229191391404E-11</v>
      </c>
      <c r="I40" s="3">
        <f t="shared" si="25"/>
        <v>2215.2221903076756</v>
      </c>
      <c r="J40" s="3">
        <f t="shared" si="26"/>
        <v>3.8946368293413192E-11</v>
      </c>
      <c r="K40" s="3">
        <f t="shared" si="27"/>
        <v>2200.3891641230625</v>
      </c>
      <c r="L40" s="3">
        <f t="shared" si="28"/>
        <v>3.6592430869616529E-11</v>
      </c>
      <c r="M40" s="3">
        <f t="shared" si="29"/>
        <v>2185.4764941849089</v>
      </c>
      <c r="N40" s="3">
        <f t="shared" si="30"/>
        <v>3.3158360707356252E-11</v>
      </c>
      <c r="O40" s="3">
        <f t="shared" si="31"/>
        <v>2170.48296417138</v>
      </c>
      <c r="P40" s="3">
        <f t="shared" si="32"/>
        <v>2.9320369848117337E-11</v>
      </c>
      <c r="Q40" s="3">
        <f t="shared" si="33"/>
        <v>2155.4073823482108</v>
      </c>
      <c r="R40" s="3">
        <f t="shared" si="34"/>
        <v>2.5457327273408854E-11</v>
      </c>
      <c r="S40" s="3">
        <f t="shared" si="35"/>
        <v>2140.2485766668356</v>
      </c>
      <c r="T40" s="3">
        <f t="shared" si="36"/>
        <v>2.1782419361357281E-11</v>
      </c>
      <c r="U40" s="3">
        <f t="shared" si="37"/>
        <v>2125.005405928232</v>
      </c>
      <c r="V40" s="3">
        <f t="shared" si="38"/>
        <v>1.8409762466326168E-11</v>
      </c>
      <c r="W40" s="3">
        <f t="shared" si="39"/>
        <v>2109.6767591519047</v>
      </c>
      <c r="X40" s="3">
        <f t="shared" si="40"/>
        <v>1.5392180375045195E-11</v>
      </c>
      <c r="Y40" s="3">
        <f t="shared" si="41"/>
        <v>2031.7151226329256</v>
      </c>
      <c r="Z40" s="3">
        <f t="shared" si="42"/>
        <v>5.4957000815956778E-12</v>
      </c>
      <c r="AA40" s="3">
        <f t="shared" si="43"/>
        <v>1951.4742441333733</v>
      </c>
      <c r="AB40" s="3">
        <f t="shared" si="44"/>
        <v>1.6098763034297409E-12</v>
      </c>
      <c r="AC40" s="3">
        <f t="shared" si="45"/>
        <v>1868.8732088502672</v>
      </c>
      <c r="AD40" s="3">
        <f t="shared" si="46"/>
        <v>3.8773046873006454E-13</v>
      </c>
      <c r="AE40" s="3">
        <f t="shared" si="47"/>
        <v>1783.8807969013963</v>
      </c>
      <c r="AF40" s="3">
        <f t="shared" si="48"/>
        <v>7.5436706698760183E-14</v>
      </c>
      <c r="AG40" s="3">
        <f t="shared" si="49"/>
        <v>1696.5253054684276</v>
      </c>
      <c r="AH40" s="3">
        <f t="shared" si="50"/>
        <v>1.1513665122177145E-14</v>
      </c>
      <c r="AI40" s="3">
        <f t="shared" si="51"/>
        <v>1606.9026007134767</v>
      </c>
      <c r="AJ40" s="3">
        <f t="shared" si="52"/>
        <v>1.3249756135518775E-15</v>
      </c>
    </row>
    <row r="41" spans="1:36" x14ac:dyDescent="0.25">
      <c r="A41" s="3">
        <v>3</v>
      </c>
      <c r="B41" s="3">
        <v>16</v>
      </c>
      <c r="C41" s="3">
        <f t="shared" si="19"/>
        <v>2303.5178955146325</v>
      </c>
      <c r="D41" s="3">
        <f t="shared" si="20"/>
        <v>0</v>
      </c>
      <c r="E41" s="3">
        <f t="shared" si="21"/>
        <v>2288.6302706584829</v>
      </c>
      <c r="F41" s="3">
        <f t="shared" si="22"/>
        <v>6.0016723424174191E-11</v>
      </c>
      <c r="G41" s="3">
        <f t="shared" si="23"/>
        <v>2273.665261710596</v>
      </c>
      <c r="H41" s="3">
        <f t="shared" si="24"/>
        <v>6.985012946696557E-11</v>
      </c>
      <c r="I41" s="3">
        <f t="shared" si="25"/>
        <v>2258.6215810917347</v>
      </c>
      <c r="J41" s="3">
        <f t="shared" si="26"/>
        <v>7.0148073131738391E-11</v>
      </c>
      <c r="K41" s="3">
        <f t="shared" si="27"/>
        <v>2243.4979545769529</v>
      </c>
      <c r="L41" s="3">
        <f t="shared" si="28"/>
        <v>6.6170241332575739E-11</v>
      </c>
      <c r="M41" s="3">
        <f t="shared" si="29"/>
        <v>2228.2931239728796</v>
      </c>
      <c r="N41" s="3">
        <f t="shared" si="30"/>
        <v>6.0203260061410293E-11</v>
      </c>
      <c r="O41" s="3">
        <f t="shared" si="31"/>
        <v>2213.0058491281839</v>
      </c>
      <c r="P41" s="3">
        <f t="shared" si="32"/>
        <v>5.3454680769419489E-11</v>
      </c>
      <c r="Q41" s="3">
        <f t="shared" si="33"/>
        <v>2197.6349149608104</v>
      </c>
      <c r="R41" s="3">
        <f t="shared" si="34"/>
        <v>4.660723417170833E-11</v>
      </c>
      <c r="S41" s="3">
        <f t="shared" si="35"/>
        <v>2182.1791264600774</v>
      </c>
      <c r="T41" s="3">
        <f t="shared" si="36"/>
        <v>4.0050399515133768E-11</v>
      </c>
      <c r="U41" s="3">
        <f t="shared" si="37"/>
        <v>2166.6373200692256</v>
      </c>
      <c r="V41" s="3">
        <f t="shared" si="38"/>
        <v>3.399744263283546E-11</v>
      </c>
      <c r="W41" s="3">
        <f t="shared" si="39"/>
        <v>2151.008363042059</v>
      </c>
      <c r="X41" s="3">
        <f t="shared" si="40"/>
        <v>2.8551821746883352E-11</v>
      </c>
      <c r="Y41" s="3">
        <f t="shared" si="41"/>
        <v>2071.5193458638141</v>
      </c>
      <c r="Z41" s="3">
        <f t="shared" si="42"/>
        <v>1.0438865236822164E-11</v>
      </c>
      <c r="AA41" s="3">
        <f t="shared" si="43"/>
        <v>1989.7064330743876</v>
      </c>
      <c r="AB41" s="3">
        <f t="shared" si="44"/>
        <v>3.1396375691389087E-12</v>
      </c>
      <c r="AC41" s="3">
        <f t="shared" si="45"/>
        <v>1905.4871246333528</v>
      </c>
      <c r="AD41" s="3">
        <f t="shared" si="46"/>
        <v>7.7882215054422117E-13</v>
      </c>
      <c r="AE41" s="3">
        <f t="shared" si="47"/>
        <v>1818.8295890160823</v>
      </c>
      <c r="AF41" s="3">
        <f t="shared" si="48"/>
        <v>1.56647350640033E-13</v>
      </c>
      <c r="AG41" s="3">
        <f t="shared" si="49"/>
        <v>1729.7626777867501</v>
      </c>
      <c r="AH41" s="3">
        <f t="shared" si="50"/>
        <v>2.4825273611920091E-14</v>
      </c>
      <c r="AI41" s="3">
        <f t="shared" si="51"/>
        <v>1638.3841352635598</v>
      </c>
      <c r="AJ41" s="3">
        <f t="shared" si="52"/>
        <v>2.9819399067612757E-15</v>
      </c>
    </row>
    <row r="42" spans="1:36" x14ac:dyDescent="0.25">
      <c r="A42" s="3">
        <v>4</v>
      </c>
      <c r="B42" s="3">
        <v>18</v>
      </c>
      <c r="C42" s="3">
        <f t="shared" si="19"/>
        <v>2343.2790423436259</v>
      </c>
      <c r="D42" s="3">
        <f t="shared" si="20"/>
        <v>0</v>
      </c>
      <c r="E42" s="3">
        <f t="shared" si="21"/>
        <v>2328.1344413906145</v>
      </c>
      <c r="F42" s="3">
        <f t="shared" si="22"/>
        <v>9.9243308294021227E-11</v>
      </c>
      <c r="G42" s="3">
        <f t="shared" si="23"/>
        <v>2312.9111206148782</v>
      </c>
      <c r="H42" s="3">
        <f t="shared" si="24"/>
        <v>1.1588676553455774E-10</v>
      </c>
      <c r="I42" s="3">
        <f t="shared" si="25"/>
        <v>2297.6077702122052</v>
      </c>
      <c r="J42" s="3">
        <f t="shared" si="26"/>
        <v>1.167741747429958E-10</v>
      </c>
      <c r="K42" s="3">
        <f t="shared" si="27"/>
        <v>2282.2230939631831</v>
      </c>
      <c r="L42" s="3">
        <f t="shared" si="28"/>
        <v>1.1053143091831538E-10</v>
      </c>
      <c r="M42" s="3">
        <f t="shared" si="29"/>
        <v>2266.7558119566984</v>
      </c>
      <c r="N42" s="3">
        <f t="shared" si="30"/>
        <v>1.0091681224619495E-10</v>
      </c>
      <c r="O42" s="3">
        <f t="shared" si="31"/>
        <v>2251.2046626350998</v>
      </c>
      <c r="P42" s="3">
        <f t="shared" si="32"/>
        <v>8.9924700978124399E-11</v>
      </c>
      <c r="Q42" s="3">
        <f t="shared" si="33"/>
        <v>2235.5684099427353</v>
      </c>
      <c r="R42" s="3">
        <f t="shared" si="34"/>
        <v>7.8691271041348463E-11</v>
      </c>
      <c r="S42" s="3">
        <f t="shared" si="35"/>
        <v>2219.8458382417798</v>
      </c>
      <c r="T42" s="3">
        <f t="shared" si="36"/>
        <v>6.7872088545690828E-11</v>
      </c>
      <c r="U42" s="3">
        <f t="shared" si="37"/>
        <v>2204.0357638912574</v>
      </c>
      <c r="V42" s="3">
        <f t="shared" si="38"/>
        <v>5.783275576007016E-11</v>
      </c>
      <c r="W42" s="3">
        <f t="shared" si="39"/>
        <v>2188.1370345925789</v>
      </c>
      <c r="X42" s="3">
        <f t="shared" si="40"/>
        <v>4.8757103668417204E-11</v>
      </c>
      <c r="Y42" s="3">
        <f t="shared" si="41"/>
        <v>2107.2759531948764</v>
      </c>
      <c r="Z42" s="3">
        <f t="shared" si="42"/>
        <v>1.8195971658563925E-11</v>
      </c>
      <c r="AA42" s="3">
        <f t="shared" si="43"/>
        <v>2024.0508632983119</v>
      </c>
      <c r="AB42" s="3">
        <f t="shared" si="44"/>
        <v>5.5991767120677978E-12</v>
      </c>
      <c r="AC42" s="3">
        <f t="shared" si="45"/>
        <v>1938.3778408248049</v>
      </c>
      <c r="AD42" s="3">
        <f t="shared" si="46"/>
        <v>1.424910349035485E-12</v>
      </c>
      <c r="AE42" s="3">
        <f t="shared" si="47"/>
        <v>1850.224504804062</v>
      </c>
      <c r="AF42" s="3">
        <f t="shared" si="48"/>
        <v>2.9496592152066072E-13</v>
      </c>
      <c r="AG42" s="3">
        <f t="shared" si="49"/>
        <v>1759.6202048086645</v>
      </c>
      <c r="AH42" s="3">
        <f t="shared" si="50"/>
        <v>4.8294205353468366E-14</v>
      </c>
      <c r="AI42" s="3">
        <f t="shared" si="51"/>
        <v>1666.6643723267728</v>
      </c>
      <c r="AJ42" s="3">
        <f t="shared" si="52"/>
        <v>6.0203048899302595E-15</v>
      </c>
    </row>
    <row r="43" spans="1:36" x14ac:dyDescent="0.25">
      <c r="A43" s="3">
        <v>5</v>
      </c>
      <c r="B43" s="3">
        <v>20</v>
      </c>
      <c r="C43" s="3">
        <f t="shared" si="19"/>
        <v>2379.4278068414901</v>
      </c>
      <c r="D43" s="3">
        <f t="shared" si="20"/>
        <v>0</v>
      </c>
      <c r="E43" s="3">
        <f t="shared" si="21"/>
        <v>2364.0495766008985</v>
      </c>
      <c r="F43" s="3">
        <f t="shared" si="22"/>
        <v>1.5450769430863434E-10</v>
      </c>
      <c r="G43" s="3">
        <f t="shared" si="23"/>
        <v>2348.5914121605142</v>
      </c>
      <c r="H43" s="3">
        <f t="shared" si="24"/>
        <v>1.8094562237334704E-10</v>
      </c>
      <c r="I43" s="3">
        <f t="shared" si="25"/>
        <v>2333.051983510335</v>
      </c>
      <c r="J43" s="3">
        <f t="shared" si="26"/>
        <v>1.8287315545534951E-10</v>
      </c>
      <c r="K43" s="3">
        <f t="shared" si="27"/>
        <v>2317.4299744347259</v>
      </c>
      <c r="L43" s="3">
        <f t="shared" si="28"/>
        <v>1.736209508135888E-10</v>
      </c>
      <c r="M43" s="3">
        <f t="shared" si="29"/>
        <v>2301.724085277931</v>
      </c>
      <c r="N43" s="3">
        <f t="shared" si="30"/>
        <v>1.5900766778967664E-10</v>
      </c>
      <c r="O43" s="3">
        <f t="shared" si="31"/>
        <v>2285.9330350207888</v>
      </c>
      <c r="P43" s="3">
        <f t="shared" si="32"/>
        <v>1.4213385894639752E-10</v>
      </c>
      <c r="Q43" s="3">
        <f t="shared" si="33"/>
        <v>2270.0555685395452</v>
      </c>
      <c r="R43" s="3">
        <f t="shared" si="34"/>
        <v>1.2477733427710303E-10</v>
      </c>
      <c r="S43" s="3">
        <f t="shared" si="35"/>
        <v>2254.0904514432491</v>
      </c>
      <c r="T43" s="3">
        <f t="shared" si="36"/>
        <v>1.0797379947847233E-10</v>
      </c>
      <c r="U43" s="3">
        <f t="shared" si="37"/>
        <v>2238.0364818314015</v>
      </c>
      <c r="V43" s="3">
        <f t="shared" si="38"/>
        <v>9.2309708070473321E-11</v>
      </c>
      <c r="W43" s="3">
        <f t="shared" si="39"/>
        <v>2221.8924896293947</v>
      </c>
      <c r="X43" s="3">
        <f t="shared" si="40"/>
        <v>7.8088466829622842E-11</v>
      </c>
      <c r="Y43" s="3">
        <f t="shared" si="41"/>
        <v>2139.7839988810906</v>
      </c>
      <c r="Z43" s="3">
        <f t="shared" si="42"/>
        <v>2.9673807126466836E-11</v>
      </c>
      <c r="AA43" s="3">
        <f t="shared" si="43"/>
        <v>2055.2750310849583</v>
      </c>
      <c r="AB43" s="3">
        <f t="shared" si="44"/>
        <v>9.3165601279485844E-12</v>
      </c>
      <c r="AC43" s="3">
        <f t="shared" si="45"/>
        <v>1968.2803675020268</v>
      </c>
      <c r="AD43" s="3">
        <f t="shared" si="46"/>
        <v>2.4248930701163236E-12</v>
      </c>
      <c r="AE43" s="3">
        <f t="shared" si="47"/>
        <v>1878.7671276346091</v>
      </c>
      <c r="AF43" s="3">
        <f t="shared" si="48"/>
        <v>5.1484712263977637E-13</v>
      </c>
      <c r="AG43" s="3">
        <f t="shared" si="49"/>
        <v>1786.7651138186025</v>
      </c>
      <c r="AH43" s="3">
        <f t="shared" si="50"/>
        <v>8.6747593194672514E-14</v>
      </c>
      <c r="AI43" s="3">
        <f t="shared" si="51"/>
        <v>1692.3752914292477</v>
      </c>
      <c r="AJ43" s="3">
        <f t="shared" si="52"/>
        <v>1.1172943356156688E-14</v>
      </c>
    </row>
    <row r="44" spans="1:36" x14ac:dyDescent="0.25">
      <c r="A44" s="3">
        <v>6</v>
      </c>
      <c r="B44" s="3">
        <v>22</v>
      </c>
      <c r="C44" s="3">
        <f t="shared" si="19"/>
        <v>2412.60850442939</v>
      </c>
      <c r="D44" s="3">
        <f t="shared" si="20"/>
        <v>0</v>
      </c>
      <c r="E44" s="3">
        <f t="shared" si="21"/>
        <v>2397.0158275030944</v>
      </c>
      <c r="F44" s="3">
        <f t="shared" si="22"/>
        <v>2.2926781336768566E-10</v>
      </c>
      <c r="G44" s="3">
        <f t="shared" si="23"/>
        <v>2381.3421017088053</v>
      </c>
      <c r="H44" s="3">
        <f t="shared" si="24"/>
        <v>2.6919633770544978E-10</v>
      </c>
      <c r="I44" s="3">
        <f t="shared" si="25"/>
        <v>2365.5859784897689</v>
      </c>
      <c r="J44" s="3">
        <f t="shared" si="26"/>
        <v>2.7278476528830211E-10</v>
      </c>
      <c r="K44" s="3">
        <f t="shared" si="27"/>
        <v>2349.746123275957</v>
      </c>
      <c r="L44" s="3">
        <f t="shared" si="28"/>
        <v>2.5968269517363952E-10</v>
      </c>
      <c r="M44" s="3">
        <f t="shared" si="29"/>
        <v>2333.8212182881448</v>
      </c>
      <c r="N44" s="3">
        <f t="shared" si="30"/>
        <v>2.3848000921738853E-10</v>
      </c>
      <c r="O44" s="3">
        <f t="shared" si="31"/>
        <v>2317.8099646435894</v>
      </c>
      <c r="P44" s="3">
        <f t="shared" si="32"/>
        <v>2.1377035980064542E-10</v>
      </c>
      <c r="Q44" s="3">
        <f t="shared" si="33"/>
        <v>2301.7110897160519</v>
      </c>
      <c r="R44" s="3">
        <f t="shared" si="34"/>
        <v>1.8820249850186194E-10</v>
      </c>
      <c r="S44" s="3">
        <f t="shared" si="35"/>
        <v>2285.5233419012256</v>
      </c>
      <c r="T44" s="3">
        <f t="shared" si="36"/>
        <v>1.633323685145159E-10</v>
      </c>
      <c r="U44" s="3">
        <f t="shared" si="37"/>
        <v>2269.2455025383206</v>
      </c>
      <c r="V44" s="3">
        <f t="shared" si="38"/>
        <v>1.400524372077718E-10</v>
      </c>
      <c r="W44" s="3">
        <f t="shared" si="39"/>
        <v>2252.8763852362472</v>
      </c>
      <c r="X44" s="3">
        <f t="shared" si="40"/>
        <v>1.1883534389167315E-10</v>
      </c>
      <c r="Y44" s="3">
        <f t="shared" si="41"/>
        <v>2169.622906187361</v>
      </c>
      <c r="Z44" s="3">
        <f t="shared" si="42"/>
        <v>4.5891212199327106E-11</v>
      </c>
      <c r="AA44" s="3">
        <f t="shared" si="43"/>
        <v>2083.935475865133</v>
      </c>
      <c r="AB44" s="3">
        <f t="shared" si="44"/>
        <v>1.4668909105108603E-11</v>
      </c>
      <c r="AC44" s="3">
        <f t="shared" si="45"/>
        <v>1995.7276871704382</v>
      </c>
      <c r="AD44" s="3">
        <f t="shared" si="46"/>
        <v>3.8953651248556923E-12</v>
      </c>
      <c r="AE44" s="3">
        <f t="shared" si="47"/>
        <v>1904.9662010928964</v>
      </c>
      <c r="AF44" s="3">
        <f t="shared" si="48"/>
        <v>8.4594434267154915E-13</v>
      </c>
      <c r="AG44" s="3">
        <f t="shared" si="49"/>
        <v>1811.6812355566781</v>
      </c>
      <c r="AH44" s="3">
        <f t="shared" si="50"/>
        <v>1.4622634565863471E-13</v>
      </c>
      <c r="AI44" s="3">
        <f t="shared" si="51"/>
        <v>1715.9751638812252</v>
      </c>
      <c r="AJ44" s="3">
        <f t="shared" si="52"/>
        <v>1.9390252415663012E-14</v>
      </c>
    </row>
    <row r="45" spans="1:36" x14ac:dyDescent="0.25">
      <c r="A45" s="3">
        <v>7</v>
      </c>
      <c r="B45" s="3">
        <v>24</v>
      </c>
      <c r="C45" s="3">
        <f t="shared" si="19"/>
        <v>2443.3039661735179</v>
      </c>
      <c r="D45" s="3">
        <f t="shared" si="20"/>
        <v>0</v>
      </c>
      <c r="E45" s="3">
        <f t="shared" si="21"/>
        <v>2427.5129046285815</v>
      </c>
      <c r="F45" s="3">
        <f t="shared" si="22"/>
        <v>3.271549893088938E-10</v>
      </c>
      <c r="G45" s="3">
        <f t="shared" si="23"/>
        <v>2411.6397630361521</v>
      </c>
      <c r="H45" s="3">
        <f t="shared" si="24"/>
        <v>3.8503119612554229E-10</v>
      </c>
      <c r="I45" s="3">
        <f t="shared" si="25"/>
        <v>2395.6831756818806</v>
      </c>
      <c r="J45" s="3">
        <f t="shared" si="26"/>
        <v>3.9109486353390565E-10</v>
      </c>
      <c r="K45" s="3">
        <f t="shared" si="27"/>
        <v>2379.6417910160853</v>
      </c>
      <c r="L45" s="3">
        <f t="shared" si="28"/>
        <v>3.7321555406501462E-10</v>
      </c>
      <c r="M45" s="3">
        <f t="shared" si="29"/>
        <v>2363.5142744935238</v>
      </c>
      <c r="N45" s="3">
        <f t="shared" si="30"/>
        <v>3.4359238133471822E-10</v>
      </c>
      <c r="O45" s="3">
        <f t="shared" si="31"/>
        <v>2347.2993107058492</v>
      </c>
      <c r="P45" s="3">
        <f t="shared" si="32"/>
        <v>3.0876962621863168E-10</v>
      </c>
      <c r="Q45" s="3">
        <f t="shared" si="33"/>
        <v>2330.995610835289</v>
      </c>
      <c r="R45" s="3">
        <f t="shared" si="34"/>
        <v>2.7253944617169847E-10</v>
      </c>
      <c r="S45" s="3">
        <f t="shared" si="35"/>
        <v>2314.6019073534485</v>
      </c>
      <c r="T45" s="3">
        <f t="shared" si="36"/>
        <v>2.371456570952203E-10</v>
      </c>
      <c r="U45" s="3">
        <f t="shared" si="37"/>
        <v>2298.1169660945984</v>
      </c>
      <c r="V45" s="3">
        <f t="shared" si="38"/>
        <v>2.0388967887420052E-10</v>
      </c>
      <c r="W45" s="3">
        <f t="shared" si="39"/>
        <v>2281.5395855732713</v>
      </c>
      <c r="X45" s="3">
        <f t="shared" si="40"/>
        <v>1.7347436069049952E-10</v>
      </c>
      <c r="Y45" s="3">
        <f t="shared" si="41"/>
        <v>2197.226877902533</v>
      </c>
      <c r="Z45" s="3">
        <f t="shared" si="42"/>
        <v>6.797095545452524E-11</v>
      </c>
      <c r="AA45" s="3">
        <f t="shared" si="43"/>
        <v>2110.449251954044</v>
      </c>
      <c r="AB45" s="3">
        <f t="shared" si="44"/>
        <v>2.208036023203468E-11</v>
      </c>
      <c r="AC45" s="3">
        <f t="shared" si="45"/>
        <v>2021.119201276754</v>
      </c>
      <c r="AD45" s="3">
        <f t="shared" si="46"/>
        <v>5.9704421793666822E-12</v>
      </c>
      <c r="AE45" s="3">
        <f t="shared" si="47"/>
        <v>1929.2029626902088</v>
      </c>
      <c r="AF45" s="3">
        <f t="shared" si="48"/>
        <v>1.323232673937687E-12</v>
      </c>
      <c r="AG45" s="3">
        <f t="shared" si="49"/>
        <v>1834.7311385792725</v>
      </c>
      <c r="AH45" s="3">
        <f t="shared" si="50"/>
        <v>2.3405850846722402E-13</v>
      </c>
      <c r="AI45" s="3">
        <f t="shared" si="51"/>
        <v>1737.8074047525004</v>
      </c>
      <c r="AJ45" s="3">
        <f t="shared" si="52"/>
        <v>3.1862272249769257E-14</v>
      </c>
    </row>
    <row r="46" spans="1:36" x14ac:dyDescent="0.25">
      <c r="A46" s="3">
        <v>8</v>
      </c>
      <c r="B46" s="3">
        <v>26</v>
      </c>
      <c r="C46" s="3">
        <f t="shared" si="19"/>
        <v>2471.885809274218</v>
      </c>
      <c r="D46" s="3">
        <f t="shared" si="20"/>
        <v>0</v>
      </c>
      <c r="E46" s="3">
        <f t="shared" si="21"/>
        <v>2455.910023417563</v>
      </c>
      <c r="F46" s="3">
        <f t="shared" si="22"/>
        <v>4.5194311409638036E-10</v>
      </c>
      <c r="G46" s="3">
        <f t="shared" si="23"/>
        <v>2439.8511973385589</v>
      </c>
      <c r="H46" s="3">
        <f t="shared" si="24"/>
        <v>5.330277041327404E-10</v>
      </c>
      <c r="I46" s="3">
        <f t="shared" si="25"/>
        <v>2423.7079493466831</v>
      </c>
      <c r="J46" s="3">
        <f t="shared" si="26"/>
        <v>5.4259627175267505E-10</v>
      </c>
      <c r="K46" s="3">
        <f t="shared" si="27"/>
        <v>2407.4789120817909</v>
      </c>
      <c r="L46" s="3">
        <f t="shared" si="28"/>
        <v>5.1893501519549658E-10</v>
      </c>
      <c r="M46" s="3">
        <f t="shared" si="29"/>
        <v>2391.1627353870881</v>
      </c>
      <c r="N46" s="3">
        <f t="shared" si="30"/>
        <v>4.7882142734492308E-10</v>
      </c>
      <c r="O46" s="3">
        <f t="shared" si="31"/>
        <v>2374.7580884665435</v>
      </c>
      <c r="P46" s="3">
        <f t="shared" si="32"/>
        <v>4.3128093755016243E-10</v>
      </c>
      <c r="Q46" s="3">
        <f t="shared" si="33"/>
        <v>2358.2636674257487</v>
      </c>
      <c r="R46" s="3">
        <f t="shared" si="34"/>
        <v>3.8156639036199461E-10</v>
      </c>
      <c r="S46" s="3">
        <f t="shared" si="35"/>
        <v>2341.6781899087314</v>
      </c>
      <c r="T46" s="3">
        <f t="shared" si="36"/>
        <v>3.3280588393314001E-10</v>
      </c>
      <c r="U46" s="3">
        <f t="shared" si="37"/>
        <v>2325.000407312451</v>
      </c>
      <c r="V46" s="3">
        <f t="shared" si="38"/>
        <v>2.8683146383076159E-10</v>
      </c>
      <c r="W46" s="3">
        <f t="shared" si="39"/>
        <v>2308.2291040964287</v>
      </c>
      <c r="X46" s="3">
        <f t="shared" si="40"/>
        <v>2.4464924224169969E-10</v>
      </c>
      <c r="Y46" s="3">
        <f t="shared" si="41"/>
        <v>2222.9301038417962</v>
      </c>
      <c r="Z46" s="3">
        <f t="shared" si="42"/>
        <v>9.713176302950081E-11</v>
      </c>
      <c r="AA46" s="3">
        <f t="shared" si="43"/>
        <v>2135.1373506214454</v>
      </c>
      <c r="AB46" s="3">
        <f t="shared" si="44"/>
        <v>3.201982192731333E-11</v>
      </c>
      <c r="AC46" s="3">
        <f t="shared" si="45"/>
        <v>2044.762314331236</v>
      </c>
      <c r="AD46" s="3">
        <f t="shared" si="46"/>
        <v>8.8014337760141276E-12</v>
      </c>
      <c r="AE46" s="3">
        <f t="shared" si="47"/>
        <v>1951.7708368280194</v>
      </c>
      <c r="AF46" s="3">
        <f t="shared" si="48"/>
        <v>1.9870715610582525E-12</v>
      </c>
      <c r="AG46" s="3">
        <f t="shared" si="49"/>
        <v>1856.193878484276</v>
      </c>
      <c r="AH46" s="3">
        <f t="shared" si="50"/>
        <v>3.5891684013151072E-13</v>
      </c>
      <c r="AI46" s="3">
        <f t="shared" si="51"/>
        <v>1758.136327911275</v>
      </c>
      <c r="AJ46" s="3">
        <f t="shared" si="52"/>
        <v>5.0038190154408659E-14</v>
      </c>
    </row>
    <row r="47" spans="1:36" x14ac:dyDescent="0.25">
      <c r="A47" s="3">
        <v>9</v>
      </c>
      <c r="B47" s="3">
        <v>28</v>
      </c>
      <c r="C47" s="3">
        <f t="shared" si="19"/>
        <v>2498.64646156762</v>
      </c>
      <c r="D47" s="3">
        <f t="shared" si="20"/>
        <v>0</v>
      </c>
      <c r="E47" s="3">
        <f t="shared" si="21"/>
        <v>2482.497721746498</v>
      </c>
      <c r="F47" s="3">
        <f t="shared" si="22"/>
        <v>6.075223363996158E-10</v>
      </c>
      <c r="G47" s="3">
        <f t="shared" si="23"/>
        <v>2466.2650427090243</v>
      </c>
      <c r="H47" s="3">
        <f t="shared" si="24"/>
        <v>7.1791642441037132E-10</v>
      </c>
      <c r="I47" s="3">
        <f t="shared" si="25"/>
        <v>2449.9470278064864</v>
      </c>
      <c r="J47" s="3">
        <f t="shared" si="26"/>
        <v>7.3225489440602613E-10</v>
      </c>
      <c r="K47" s="3">
        <f t="shared" si="27"/>
        <v>2433.5422948756891</v>
      </c>
      <c r="L47" s="3">
        <f t="shared" si="28"/>
        <v>7.0173969845924418E-10</v>
      </c>
      <c r="M47" s="3">
        <f t="shared" si="29"/>
        <v>2417.0494791430315</v>
      </c>
      <c r="N47" s="3">
        <f t="shared" si="30"/>
        <v>6.4883005682114975E-10</v>
      </c>
      <c r="O47" s="3">
        <f t="shared" si="31"/>
        <v>2400.4672354052755</v>
      </c>
      <c r="P47" s="3">
        <f t="shared" si="32"/>
        <v>5.8563793107011512E-10</v>
      </c>
      <c r="Q47" s="3">
        <f t="shared" si="33"/>
        <v>2383.7942456520418</v>
      </c>
      <c r="R47" s="3">
        <f t="shared" si="34"/>
        <v>5.1924027895056461E-10</v>
      </c>
      <c r="S47" s="3">
        <f t="shared" si="35"/>
        <v>2367.0292136445687</v>
      </c>
      <c r="T47" s="3">
        <f t="shared" si="36"/>
        <v>4.5387568148002565E-10</v>
      </c>
      <c r="U47" s="3">
        <f t="shared" si="37"/>
        <v>2350.170877262422</v>
      </c>
      <c r="V47" s="3">
        <f t="shared" si="38"/>
        <v>3.9204802648709207E-10</v>
      </c>
      <c r="W47" s="3">
        <f t="shared" si="39"/>
        <v>2333.2180078056867</v>
      </c>
      <c r="X47" s="3">
        <f t="shared" si="40"/>
        <v>3.3515247241821224E-10</v>
      </c>
      <c r="Y47" s="3">
        <f t="shared" si="41"/>
        <v>2246.9955600041512</v>
      </c>
      <c r="Z47" s="3">
        <f t="shared" si="42"/>
        <v>1.3468066923509958E-10</v>
      </c>
      <c r="AA47" s="3">
        <f t="shared" si="43"/>
        <v>2158.2523618506266</v>
      </c>
      <c r="AB47" s="3">
        <f t="shared" si="44"/>
        <v>4.4998638242421734E-11</v>
      </c>
      <c r="AC47" s="3">
        <f t="shared" si="45"/>
        <v>2066.8989248134721</v>
      </c>
      <c r="AD47" s="3">
        <f t="shared" si="46"/>
        <v>1.2556411236518283E-11</v>
      </c>
      <c r="AE47" s="3">
        <f t="shared" si="47"/>
        <v>1972.9007209532463</v>
      </c>
      <c r="AF47" s="3">
        <f t="shared" si="48"/>
        <v>2.8832198708330662E-12</v>
      </c>
      <c r="AG47" s="3">
        <f t="shared" si="49"/>
        <v>1876.2890458196327</v>
      </c>
      <c r="AH47" s="3">
        <f t="shared" si="50"/>
        <v>5.308628281907611E-13</v>
      </c>
      <c r="AI47" s="3">
        <f t="shared" si="51"/>
        <v>1777.169923548704</v>
      </c>
      <c r="AJ47" s="3">
        <f t="shared" si="52"/>
        <v>7.564338229752576E-14</v>
      </c>
    </row>
    <row r="48" spans="1:36" x14ac:dyDescent="0.25">
      <c r="A48" s="3">
        <v>10</v>
      </c>
      <c r="B48" s="3">
        <v>30</v>
      </c>
      <c r="C48" s="3">
        <f t="shared" si="19"/>
        <v>2523.8203744801117</v>
      </c>
      <c r="D48" s="3">
        <f t="shared" si="20"/>
        <v>0</v>
      </c>
      <c r="E48" s="3">
        <f t="shared" si="21"/>
        <v>2507.5089357833535</v>
      </c>
      <c r="F48" s="3">
        <f t="shared" si="22"/>
        <v>7.9787658016990828E-10</v>
      </c>
      <c r="G48" s="3">
        <f t="shared" si="23"/>
        <v>2491.1127121809682</v>
      </c>
      <c r="H48" s="3">
        <f t="shared" si="24"/>
        <v>9.4455331721302122E-10</v>
      </c>
      <c r="I48" s="3">
        <f t="shared" si="25"/>
        <v>2474.6302929529766</v>
      </c>
      <c r="J48" s="3">
        <f t="shared" si="26"/>
        <v>9.6518040060057727E-10</v>
      </c>
      <c r="K48" s="3">
        <f t="shared" si="27"/>
        <v>2458.0602820108643</v>
      </c>
      <c r="L48" s="3">
        <f t="shared" si="28"/>
        <v>9.26682209565251E-10</v>
      </c>
      <c r="M48" s="3">
        <f t="shared" si="29"/>
        <v>2441.4013008309043</v>
      </c>
      <c r="N48" s="3">
        <f t="shared" si="30"/>
        <v>8.5843954162537785E-10</v>
      </c>
      <c r="O48" s="3">
        <f t="shared" si="31"/>
        <v>2424.6519906569106</v>
      </c>
      <c r="P48" s="3">
        <f t="shared" si="32"/>
        <v>7.7633257249770176E-10</v>
      </c>
      <c r="Q48" s="3">
        <f t="shared" si="33"/>
        <v>2407.8110201995255</v>
      </c>
      <c r="R48" s="3">
        <f t="shared" si="34"/>
        <v>6.8967299097519542E-10</v>
      </c>
      <c r="S48" s="3">
        <f t="shared" si="35"/>
        <v>2390.877080160355</v>
      </c>
      <c r="T48" s="3">
        <f t="shared" si="36"/>
        <v>6.0406667937997401E-10</v>
      </c>
      <c r="U48" s="3">
        <f t="shared" si="37"/>
        <v>2373.8488957030781</v>
      </c>
      <c r="V48" s="3">
        <f t="shared" si="38"/>
        <v>5.2285080557968215E-10</v>
      </c>
      <c r="W48" s="3">
        <f t="shared" si="39"/>
        <v>2356.7252257485998</v>
      </c>
      <c r="X48" s="3">
        <f t="shared" si="40"/>
        <v>4.4790865156829095E-10</v>
      </c>
      <c r="Y48" s="3">
        <f t="shared" si="41"/>
        <v>2269.6340850665592</v>
      </c>
      <c r="Z48" s="3">
        <f t="shared" si="42"/>
        <v>1.820057755989615E-10</v>
      </c>
      <c r="AA48" s="3">
        <f t="shared" si="43"/>
        <v>2179.9967974224824</v>
      </c>
      <c r="AB48" s="3">
        <f t="shared" si="44"/>
        <v>6.1568233635356713E-11</v>
      </c>
      <c r="AC48" s="3">
        <f t="shared" si="45"/>
        <v>2087.7229726859882</v>
      </c>
      <c r="AD48" s="3">
        <f t="shared" si="46"/>
        <v>1.7419704240334122E-11</v>
      </c>
      <c r="AE48" s="3">
        <f t="shared" si="47"/>
        <v>1992.7777350479512</v>
      </c>
      <c r="AF48" s="3">
        <f t="shared" si="48"/>
        <v>4.0628136350820325E-12</v>
      </c>
      <c r="AG48" s="3">
        <f t="shared" si="49"/>
        <v>1895.1926953613481</v>
      </c>
      <c r="AH48" s="3">
        <f t="shared" si="50"/>
        <v>7.6137913251285734E-13</v>
      </c>
      <c r="AI48" s="3">
        <f t="shared" si="51"/>
        <v>1795.0749459575352</v>
      </c>
      <c r="AJ48" s="3">
        <f t="shared" si="52"/>
        <v>1.1069417687718881E-13</v>
      </c>
    </row>
    <row r="49" spans="1:36" x14ac:dyDescent="0.25">
      <c r="A49" s="3">
        <v>11</v>
      </c>
      <c r="B49" s="3">
        <v>32</v>
      </c>
      <c r="C49" s="3">
        <f t="shared" si="19"/>
        <v>2547.5985417206803</v>
      </c>
      <c r="D49" s="3">
        <f t="shared" si="20"/>
        <v>0</v>
      </c>
      <c r="E49" s="3">
        <f t="shared" si="21"/>
        <v>2531.1334248457179</v>
      </c>
      <c r="F49" s="3">
        <f t="shared" si="22"/>
        <v>1.0270643065275786E-9</v>
      </c>
      <c r="G49" s="3">
        <f t="shared" si="23"/>
        <v>2514.582724264355</v>
      </c>
      <c r="H49" s="3">
        <f t="shared" si="24"/>
        <v>1.2178959294164617E-9</v>
      </c>
      <c r="I49" s="3">
        <f t="shared" si="25"/>
        <v>2497.9450159655185</v>
      </c>
      <c r="J49" s="3">
        <f t="shared" si="26"/>
        <v>1.2466008330236464E-9</v>
      </c>
      <c r="K49" s="3">
        <f t="shared" si="27"/>
        <v>2481.2188907074492</v>
      </c>
      <c r="L49" s="3">
        <f t="shared" si="28"/>
        <v>1.1989437464931003E-9</v>
      </c>
      <c r="M49" s="3">
        <f t="shared" si="29"/>
        <v>2464.4029569786635</v>
      </c>
      <c r="N49" s="3">
        <f t="shared" si="30"/>
        <v>1.112605058358535E-9</v>
      </c>
      <c r="O49" s="3">
        <f t="shared" si="31"/>
        <v>2447.4958432214553</v>
      </c>
      <c r="P49" s="3">
        <f t="shared" si="32"/>
        <v>1.0079922030489088E-9</v>
      </c>
      <c r="Q49" s="3">
        <f t="shared" si="33"/>
        <v>2430.4962056037293</v>
      </c>
      <c r="R49" s="3">
        <f t="shared" si="34"/>
        <v>8.971102174623636E-10</v>
      </c>
      <c r="S49" s="3">
        <f t="shared" si="35"/>
        <v>2413.4027224915399</v>
      </c>
      <c r="T49" s="3">
        <f t="shared" si="36"/>
        <v>7.8722038445108331E-10</v>
      </c>
      <c r="U49" s="3">
        <f t="shared" si="37"/>
        <v>2396.2141070376983</v>
      </c>
      <c r="V49" s="3">
        <f t="shared" si="38"/>
        <v>6.8267537389903567E-10</v>
      </c>
      <c r="W49" s="3">
        <f t="shared" si="39"/>
        <v>2378.9291064702857</v>
      </c>
      <c r="X49" s="3">
        <f t="shared" si="40"/>
        <v>5.8595944590709248E-10</v>
      </c>
      <c r="Y49" s="3">
        <f t="shared" si="41"/>
        <v>2291.0174368277653</v>
      </c>
      <c r="Z49" s="3">
        <f t="shared" si="42"/>
        <v>2.4056945743835089E-10</v>
      </c>
      <c r="AA49" s="3">
        <f t="shared" si="43"/>
        <v>2200.5356317060805</v>
      </c>
      <c r="AB49" s="3">
        <f t="shared" si="44"/>
        <v>8.2317787181640528E-11</v>
      </c>
      <c r="AC49" s="3">
        <f t="shared" si="45"/>
        <v>2107.3924493644645</v>
      </c>
      <c r="AD49" s="3">
        <f t="shared" si="46"/>
        <v>2.3591351002645909E-11</v>
      </c>
      <c r="AE49" s="3">
        <f t="shared" si="47"/>
        <v>2011.5526854114505</v>
      </c>
      <c r="AF49" s="3">
        <f t="shared" si="48"/>
        <v>5.5823146613696211E-12</v>
      </c>
      <c r="AG49" s="3">
        <f t="shared" si="49"/>
        <v>1913.04824852158</v>
      </c>
      <c r="AH49" s="3">
        <f t="shared" si="50"/>
        <v>1.0633921924522049E-12</v>
      </c>
      <c r="AI49" s="3">
        <f t="shared" si="51"/>
        <v>1811.9872399963394</v>
      </c>
      <c r="AJ49" s="3">
        <f t="shared" si="52"/>
        <v>1.5751053270813177E-13</v>
      </c>
    </row>
    <row r="50" spans="1:36" x14ac:dyDescent="0.25">
      <c r="A50" s="3">
        <v>12</v>
      </c>
      <c r="B50" s="3">
        <v>34</v>
      </c>
      <c r="C50" s="3">
        <f t="shared" si="19"/>
        <v>2570.1387167405483</v>
      </c>
      <c r="D50" s="3">
        <f t="shared" si="20"/>
        <v>0</v>
      </c>
      <c r="E50" s="3">
        <f t="shared" si="21"/>
        <v>2553.5279228250315</v>
      </c>
      <c r="F50" s="3">
        <f t="shared" si="22"/>
        <v>1.2992020225038924E-9</v>
      </c>
      <c r="G50" s="3">
        <f t="shared" si="23"/>
        <v>2536.8307879912923</v>
      </c>
      <c r="H50" s="3">
        <f t="shared" si="24"/>
        <v>1.5429828651804375E-9</v>
      </c>
      <c r="I50" s="3">
        <f t="shared" si="25"/>
        <v>2520.0458756291632</v>
      </c>
      <c r="J50" s="3">
        <f t="shared" si="26"/>
        <v>1.5818405909883497E-9</v>
      </c>
      <c r="K50" s="3">
        <f t="shared" si="27"/>
        <v>2503.1717640284455</v>
      </c>
      <c r="L50" s="3">
        <f t="shared" si="28"/>
        <v>1.5238119552829984E-9</v>
      </c>
      <c r="M50" s="3">
        <f t="shared" si="29"/>
        <v>2486.2070493661008</v>
      </c>
      <c r="N50" s="3">
        <f t="shared" si="30"/>
        <v>1.4163942395371624E-9</v>
      </c>
      <c r="O50" s="3">
        <f t="shared" si="31"/>
        <v>2469.1503479494058</v>
      </c>
      <c r="P50" s="3">
        <f t="shared" si="32"/>
        <v>1.2853592959025257E-9</v>
      </c>
      <c r="Q50" s="3">
        <f t="shared" si="33"/>
        <v>2452.0003040565534</v>
      </c>
      <c r="R50" s="3">
        <f t="shared" si="34"/>
        <v>1.1459127288987072E-9</v>
      </c>
      <c r="S50" s="3">
        <f t="shared" si="35"/>
        <v>2434.75558436029</v>
      </c>
      <c r="T50" s="3">
        <f t="shared" si="36"/>
        <v>1.0072911236026573E-9</v>
      </c>
      <c r="U50" s="3">
        <f t="shared" si="37"/>
        <v>2417.4148906278892</v>
      </c>
      <c r="V50" s="3">
        <f t="shared" si="38"/>
        <v>8.7506612069458505E-10</v>
      </c>
      <c r="W50" s="3">
        <f t="shared" si="39"/>
        <v>2399.9769590033939</v>
      </c>
      <c r="X50" s="3">
        <f t="shared" si="40"/>
        <v>7.5245000166184444E-10</v>
      </c>
      <c r="Y50" s="3">
        <f t="shared" si="41"/>
        <v>2311.2874806176296</v>
      </c>
      <c r="Z50" s="3">
        <f t="shared" si="42"/>
        <v>3.1190202783275549E-10</v>
      </c>
      <c r="AA50" s="3">
        <f t="shared" si="43"/>
        <v>2220.0051271794978</v>
      </c>
      <c r="AB50" s="3">
        <f t="shared" si="44"/>
        <v>1.0787196755447566E-10</v>
      </c>
      <c r="AC50" s="3">
        <f t="shared" si="45"/>
        <v>2126.0378496762987</v>
      </c>
      <c r="AD50" s="3">
        <f t="shared" si="46"/>
        <v>3.1286520457988195E-11</v>
      </c>
      <c r="AE50" s="3">
        <f t="shared" si="47"/>
        <v>2029.3501322416075</v>
      </c>
      <c r="AF50" s="3">
        <f t="shared" si="48"/>
        <v>7.5034365598040627E-12</v>
      </c>
      <c r="AG50" s="3">
        <f t="shared" si="49"/>
        <v>1929.9741658656856</v>
      </c>
      <c r="AH50" s="3">
        <f t="shared" si="50"/>
        <v>1.4512864990755552E-12</v>
      </c>
      <c r="AI50" s="3">
        <f t="shared" si="51"/>
        <v>1828.0190082888819</v>
      </c>
      <c r="AJ50" s="3">
        <f t="shared" si="52"/>
        <v>2.1872682553237989E-13</v>
      </c>
    </row>
    <row r="51" spans="1:36" x14ac:dyDescent="0.25">
      <c r="A51" s="3">
        <v>13</v>
      </c>
      <c r="B51" s="3">
        <v>36</v>
      </c>
      <c r="C51" s="3">
        <f t="shared" si="19"/>
        <v>2591.5727777689117</v>
      </c>
      <c r="D51" s="3">
        <f t="shared" si="20"/>
        <v>0</v>
      </c>
      <c r="E51" s="3">
        <f t="shared" si="21"/>
        <v>2574.8234556221355</v>
      </c>
      <c r="F51" s="3">
        <f t="shared" si="22"/>
        <v>1.6184501196367286E-9</v>
      </c>
      <c r="G51" s="3">
        <f t="shared" si="23"/>
        <v>2557.98707250398</v>
      </c>
      <c r="H51" s="3">
        <f t="shared" si="24"/>
        <v>1.9249160574397389E-9</v>
      </c>
      <c r="I51" s="3">
        <f t="shared" si="25"/>
        <v>2541.0621798234392</v>
      </c>
      <c r="J51" s="3">
        <f t="shared" si="26"/>
        <v>1.9763013119444416E-9</v>
      </c>
      <c r="K51" s="3">
        <f t="shared" si="27"/>
        <v>2524.0473440137539</v>
      </c>
      <c r="L51" s="3">
        <f t="shared" si="28"/>
        <v>1.9066615960301669E-9</v>
      </c>
      <c r="M51" s="3">
        <f t="shared" si="29"/>
        <v>2506.941149544492</v>
      </c>
      <c r="N51" s="3">
        <f t="shared" si="30"/>
        <v>1.7749683454282435E-9</v>
      </c>
      <c r="O51" s="3">
        <f t="shared" si="31"/>
        <v>2489.7422011834096</v>
      </c>
      <c r="P51" s="3">
        <f t="shared" si="32"/>
        <v>1.613273590418688E-9</v>
      </c>
      <c r="Q51" s="3">
        <f t="shared" si="33"/>
        <v>2472.4491319024551</v>
      </c>
      <c r="R51" s="3">
        <f t="shared" si="34"/>
        <v>1.4405397540466077E-9</v>
      </c>
      <c r="S51" s="3">
        <f t="shared" si="35"/>
        <v>2455.0605972548874</v>
      </c>
      <c r="T51" s="3">
        <f t="shared" si="36"/>
        <v>1.2683308275261229E-9</v>
      </c>
      <c r="U51" s="3">
        <f t="shared" si="37"/>
        <v>2437.5752881811791</v>
      </c>
      <c r="V51" s="3">
        <f t="shared" si="38"/>
        <v>1.1036625127149651E-9</v>
      </c>
      <c r="W51" s="3">
        <f t="shared" si="39"/>
        <v>2419.9919302852481</v>
      </c>
      <c r="X51" s="3">
        <f t="shared" si="40"/>
        <v>9.5061669214978007E-10</v>
      </c>
      <c r="Y51" s="3">
        <f t="shared" si="41"/>
        <v>2330.5628125640983</v>
      </c>
      <c r="Z51" s="3">
        <f t="shared" si="42"/>
        <v>3.9759585141249224E-10</v>
      </c>
      <c r="AA51" s="3">
        <f t="shared" si="43"/>
        <v>2238.5191961164405</v>
      </c>
      <c r="AB51" s="3">
        <f t="shared" si="44"/>
        <v>1.3888874839846707E-10</v>
      </c>
      <c r="AC51" s="3">
        <f t="shared" si="45"/>
        <v>2143.7682642728928</v>
      </c>
      <c r="AD51" s="3">
        <f t="shared" si="46"/>
        <v>4.073492003983331E-11</v>
      </c>
      <c r="AE51" s="3">
        <f t="shared" si="47"/>
        <v>2046.274204977085</v>
      </c>
      <c r="AF51" s="3">
        <f t="shared" si="48"/>
        <v>9.8930534219336238E-12</v>
      </c>
      <c r="AG51" s="3">
        <f t="shared" si="49"/>
        <v>1946.0694776809139</v>
      </c>
      <c r="AH51" s="3">
        <f t="shared" si="50"/>
        <v>1.9409118215012388E-12</v>
      </c>
      <c r="AI51" s="3">
        <f t="shared" si="51"/>
        <v>1843.2640496282702</v>
      </c>
      <c r="AJ51" s="3">
        <f t="shared" si="52"/>
        <v>2.9730092590442192E-13</v>
      </c>
    </row>
    <row r="52" spans="1:36" x14ac:dyDescent="0.25">
      <c r="A52" s="3">
        <v>14</v>
      </c>
      <c r="B52" s="3">
        <v>38</v>
      </c>
      <c r="C52" s="3">
        <f t="shared" si="19"/>
        <v>2612.0121488023356</v>
      </c>
      <c r="D52" s="3">
        <f t="shared" si="20"/>
        <v>0</v>
      </c>
      <c r="E52" s="3">
        <f t="shared" si="21"/>
        <v>2595.1307271008618</v>
      </c>
      <c r="F52" s="3">
        <f t="shared" si="22"/>
        <v>1.9890006931451438E-9</v>
      </c>
      <c r="G52" s="3">
        <f t="shared" si="23"/>
        <v>2578.1615577903349</v>
      </c>
      <c r="H52" s="3">
        <f t="shared" si="24"/>
        <v>2.3688454338366666E-9</v>
      </c>
      <c r="I52" s="3">
        <f t="shared" si="25"/>
        <v>2561.1031808549178</v>
      </c>
      <c r="J52" s="3">
        <f t="shared" si="26"/>
        <v>2.4354452453778025E-9</v>
      </c>
      <c r="K52" s="3">
        <f t="shared" si="27"/>
        <v>2543.9541514215111</v>
      </c>
      <c r="L52" s="3">
        <f t="shared" si="28"/>
        <v>2.3529376400018018E-9</v>
      </c>
      <c r="M52" s="3">
        <f t="shared" si="29"/>
        <v>2526.7130427955899</v>
      </c>
      <c r="N52" s="3">
        <f t="shared" si="30"/>
        <v>2.193565717335867E-9</v>
      </c>
      <c r="O52" s="3">
        <f t="shared" si="31"/>
        <v>2509.3784487409171</v>
      </c>
      <c r="P52" s="3">
        <f t="shared" si="32"/>
        <v>1.9966563100469292E-9</v>
      </c>
      <c r="Q52" s="3">
        <f t="shared" si="33"/>
        <v>2491.948991447875</v>
      </c>
      <c r="R52" s="3">
        <f t="shared" si="34"/>
        <v>1.7855342219244348E-9</v>
      </c>
      <c r="S52" s="3">
        <f t="shared" si="35"/>
        <v>2474.4233158662623</v>
      </c>
      <c r="T52" s="3">
        <f t="shared" si="36"/>
        <v>1.5744754508720307E-9</v>
      </c>
      <c r="U52" s="3">
        <f t="shared" si="37"/>
        <v>2456.8001026121801</v>
      </c>
      <c r="V52" s="3">
        <f t="shared" si="38"/>
        <v>1.3721867698965562E-9</v>
      </c>
      <c r="W52" s="3">
        <f t="shared" si="39"/>
        <v>2439.0780672385681</v>
      </c>
      <c r="X52" s="3">
        <f t="shared" si="40"/>
        <v>1.1837760696635001E-9</v>
      </c>
      <c r="Y52" s="3">
        <f t="shared" si="41"/>
        <v>2348.9436346082753</v>
      </c>
      <c r="Z52" s="3">
        <f t="shared" si="42"/>
        <v>4.9929989028036434E-10</v>
      </c>
      <c r="AA52" s="3">
        <f t="shared" si="43"/>
        <v>2256.1740830666968</v>
      </c>
      <c r="AB52" s="3">
        <f t="shared" si="44"/>
        <v>1.7605731569344181E-10</v>
      </c>
      <c r="AC52" s="3">
        <f t="shared" si="45"/>
        <v>2160.6758639123982</v>
      </c>
      <c r="AD52" s="3">
        <f t="shared" si="46"/>
        <v>5.2180199069597703E-11</v>
      </c>
      <c r="AE52" s="3">
        <f t="shared" si="47"/>
        <v>2062.4128826443443</v>
      </c>
      <c r="AF52" s="3">
        <f t="shared" si="48"/>
        <v>1.2823095343285352E-11</v>
      </c>
      <c r="AG52" s="3">
        <f t="shared" si="49"/>
        <v>1961.4178547175759</v>
      </c>
      <c r="AH52" s="3">
        <f t="shared" si="50"/>
        <v>2.5495844901281139E-12</v>
      </c>
      <c r="AI52" s="3">
        <f t="shared" si="51"/>
        <v>1857.8016146722118</v>
      </c>
      <c r="AJ52" s="3">
        <f t="shared" si="52"/>
        <v>3.9652174059339539E-13</v>
      </c>
    </row>
    <row r="53" spans="1:36" x14ac:dyDescent="0.25">
      <c r="A53" s="3">
        <v>15</v>
      </c>
      <c r="B53" s="3">
        <v>40</v>
      </c>
      <c r="C53" s="3">
        <f t="shared" si="19"/>
        <v>2631.5518636267138</v>
      </c>
      <c r="D53" s="3">
        <f t="shared" si="20"/>
        <v>0</v>
      </c>
      <c r="E53" s="3">
        <f t="shared" si="21"/>
        <v>2614.5441568442025</v>
      </c>
      <c r="F53" s="3">
        <f t="shared" si="22"/>
        <v>2.4150670491953984E-9</v>
      </c>
      <c r="G53" s="3">
        <f t="shared" si="23"/>
        <v>2597.4480460379073</v>
      </c>
      <c r="H53" s="3">
        <f t="shared" si="24"/>
        <v>2.8799556341480256E-9</v>
      </c>
      <c r="I53" s="3">
        <f t="shared" si="25"/>
        <v>2580.2620602700326</v>
      </c>
      <c r="J53" s="3">
        <f t="shared" si="26"/>
        <v>2.9647807735393293E-9</v>
      </c>
      <c r="K53" s="3">
        <f t="shared" si="27"/>
        <v>2562.9847438587867</v>
      </c>
      <c r="L53" s="3">
        <f t="shared" si="28"/>
        <v>2.8681404723351518E-9</v>
      </c>
      <c r="M53" s="3">
        <f t="shared" si="29"/>
        <v>2545.6146594369625</v>
      </c>
      <c r="N53" s="3">
        <f t="shared" si="30"/>
        <v>2.6774872180932466E-9</v>
      </c>
      <c r="O53" s="3">
        <f t="shared" si="31"/>
        <v>2528.1503902486606</v>
      </c>
      <c r="P53" s="3">
        <f t="shared" si="32"/>
        <v>2.440496205939936E-9</v>
      </c>
      <c r="Q53" s="3">
        <f t="shared" si="33"/>
        <v>2510.5905481772757</v>
      </c>
      <c r="R53" s="3">
        <f t="shared" si="34"/>
        <v>2.1855096464056592E-9</v>
      </c>
      <c r="S53" s="3">
        <f t="shared" si="35"/>
        <v>2492.9337680358599</v>
      </c>
      <c r="T53" s="3">
        <f t="shared" si="36"/>
        <v>1.9299328446453495E-9</v>
      </c>
      <c r="U53" s="3">
        <f t="shared" si="37"/>
        <v>2475.1787205705873</v>
      </c>
      <c r="V53" s="3">
        <f t="shared" si="38"/>
        <v>1.6844328051471314E-9</v>
      </c>
      <c r="W53" s="3">
        <f t="shared" si="39"/>
        <v>2457.3241117257999</v>
      </c>
      <c r="X53" s="3">
        <f t="shared" si="40"/>
        <v>1.4553149019712933E-9</v>
      </c>
      <c r="Y53" s="3">
        <f t="shared" si="41"/>
        <v>2366.5154092188272</v>
      </c>
      <c r="Z53" s="3">
        <f t="shared" si="42"/>
        <v>6.1871465889875295E-10</v>
      </c>
      <c r="AA53" s="3">
        <f t="shared" si="43"/>
        <v>2273.0518752306789</v>
      </c>
      <c r="AB53" s="3">
        <f t="shared" si="44"/>
        <v>2.2009607319606819E-10</v>
      </c>
      <c r="AC53" s="3">
        <f t="shared" si="45"/>
        <v>2176.8392612488651</v>
      </c>
      <c r="AD53" s="3">
        <f t="shared" si="46"/>
        <v>6.587935509813016E-11</v>
      </c>
      <c r="AE53" s="3">
        <f t="shared" si="47"/>
        <v>2077.8412027597265</v>
      </c>
      <c r="AF53" s="3">
        <f t="shared" si="48"/>
        <v>1.6370434148903718E-11</v>
      </c>
      <c r="AG53" s="3">
        <f t="shared" si="49"/>
        <v>1976.0906599532648</v>
      </c>
      <c r="AH53" s="3">
        <f t="shared" si="50"/>
        <v>3.2960836783646314E-12</v>
      </c>
      <c r="AI53" s="3">
        <f t="shared" si="51"/>
        <v>1871.6992964910385</v>
      </c>
      <c r="AJ53" s="3">
        <f t="shared" si="52"/>
        <v>5.2001537603409723E-13</v>
      </c>
    </row>
    <row r="54" spans="1:36" x14ac:dyDescent="0.25">
      <c r="A54" s="3" t="s">
        <v>11</v>
      </c>
      <c r="B54" s="3"/>
      <c r="C54" s="3"/>
      <c r="D54" s="3">
        <f>SUM(D38:D53)</f>
        <v>0</v>
      </c>
      <c r="E54" s="3"/>
      <c r="F54" s="3">
        <f t="shared" ref="F54:V54" si="53">SUM(F38:F53)</f>
        <v>1.1134217965912161E-8</v>
      </c>
      <c r="G54" s="3"/>
      <c r="H54" s="3">
        <f t="shared" si="53"/>
        <v>1.3217961152333834E-8</v>
      </c>
      <c r="I54" s="3"/>
      <c r="J54" s="3">
        <f t="shared" si="53"/>
        <v>1.3545482196239743E-8</v>
      </c>
      <c r="K54" s="3"/>
      <c r="L54" s="3">
        <f t="shared" si="53"/>
        <v>1.30436757218981E-8</v>
      </c>
      <c r="M54" s="3"/>
      <c r="N54" s="3">
        <f t="shared" si="53"/>
        <v>1.2119886638110767E-8</v>
      </c>
      <c r="O54" s="3"/>
      <c r="P54" s="3">
        <f t="shared" si="53"/>
        <v>1.0994972302765488E-8</v>
      </c>
      <c r="Q54" s="3"/>
      <c r="R54" s="3">
        <f t="shared" si="53"/>
        <v>9.7991010152735903E-9</v>
      </c>
      <c r="S54" s="3"/>
      <c r="T54" s="3">
        <f t="shared" si="53"/>
        <v>8.6112306950381878E-9</v>
      </c>
      <c r="U54" s="3"/>
      <c r="V54" s="3">
        <f t="shared" si="53"/>
        <v>7.4788978847662242E-9</v>
      </c>
      <c r="W54" s="3"/>
      <c r="X54" s="3">
        <f>SUM(X38:X53)</f>
        <v>6.4294300607185499E-9</v>
      </c>
      <c r="Y54" s="3"/>
      <c r="Z54" s="3">
        <f>SUM(Z38:Z53)</f>
        <v>2.6631778593309572E-9</v>
      </c>
      <c r="AA54" s="3"/>
      <c r="AB54" s="3">
        <f>SUM(AB38:AB53)</f>
        <v>9.2124773949954793E-10</v>
      </c>
      <c r="AC54" s="3"/>
      <c r="AD54" s="3">
        <f>SUM(AD38:AD53)</f>
        <v>2.6756535952627051E-10</v>
      </c>
      <c r="AE54" s="3"/>
      <c r="AF54" s="3">
        <f>SUM(AF38:AF53)</f>
        <v>6.4359614931548984E-11</v>
      </c>
      <c r="AG54" s="3"/>
      <c r="AH54" s="3">
        <f>SUM(AH38:AH53)</f>
        <v>1.2510290385978113E-11</v>
      </c>
      <c r="AI54" s="3"/>
      <c r="AJ54" s="3">
        <f>SUM(AJ38:AJ53)</f>
        <v>1.8998728893118035E-12</v>
      </c>
    </row>
    <row r="55" spans="1:3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</row>
  </sheetData>
  <mergeCells count="12">
    <mergeCell ref="Y36:Z36"/>
    <mergeCell ref="C36:D36"/>
    <mergeCell ref="E36:F36"/>
    <mergeCell ref="G36:H36"/>
    <mergeCell ref="I36:J36"/>
    <mergeCell ref="K36:L36"/>
    <mergeCell ref="M36:N36"/>
    <mergeCell ref="O36:P36"/>
    <mergeCell ref="Q36:R36"/>
    <mergeCell ref="S36:T36"/>
    <mergeCell ref="U36:V36"/>
    <mergeCell ref="W36:X36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J55"/>
  <sheetViews>
    <sheetView topLeftCell="A4" zoomScale="85" zoomScaleNormal="85" workbookViewId="0">
      <selection activeCell="F18" sqref="F18"/>
    </sheetView>
  </sheetViews>
  <sheetFormatPr defaultRowHeight="15" x14ac:dyDescent="0.25"/>
  <sheetData>
    <row r="1" spans="1:36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0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20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20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>
        <f>((10^5*(K11*K9)*10^-6))/((8314*293))</f>
        <v>6.5681391066181393E-6</v>
      </c>
      <c r="L6" s="3"/>
      <c r="M6" s="3"/>
      <c r="N6" s="12"/>
      <c r="O6" s="3"/>
      <c r="P6" s="3"/>
      <c r="Q6" s="3"/>
      <c r="R6" s="3"/>
      <c r="S6" s="3"/>
      <c r="T6" s="3"/>
      <c r="U6" s="3"/>
      <c r="V6" s="3"/>
      <c r="W6" s="3"/>
      <c r="X6" s="20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spans="1:36" x14ac:dyDescent="0.25">
      <c r="A8" s="3"/>
      <c r="B8" s="3" t="s">
        <v>1</v>
      </c>
      <c r="C8" s="3">
        <v>8</v>
      </c>
      <c r="D8" s="3" t="s">
        <v>7</v>
      </c>
      <c r="E8" s="3">
        <f>C8*C12</f>
        <v>8</v>
      </c>
      <c r="F8" s="3"/>
      <c r="G8" s="3"/>
      <c r="H8" s="3"/>
      <c r="I8" s="3"/>
      <c r="J8" s="3" t="s">
        <v>29</v>
      </c>
      <c r="K8" s="3">
        <v>1.17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spans="1:36" x14ac:dyDescent="0.25">
      <c r="A9" s="3"/>
      <c r="B9" s="3" t="s">
        <v>2</v>
      </c>
      <c r="C9" s="3">
        <v>18</v>
      </c>
      <c r="D9" s="3" t="s">
        <v>8</v>
      </c>
      <c r="E9" s="3">
        <f>C9/2</f>
        <v>9</v>
      </c>
      <c r="F9" s="3"/>
      <c r="G9" s="3"/>
      <c r="H9" s="3"/>
      <c r="I9" s="3"/>
      <c r="J9" s="3" t="s">
        <v>34</v>
      </c>
      <c r="K9" s="23">
        <v>0.4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</row>
    <row r="10" spans="1:36" x14ac:dyDescent="0.25">
      <c r="A10" s="3"/>
      <c r="B10" s="3" t="s">
        <v>3</v>
      </c>
      <c r="C10" s="3">
        <f>C13*2</f>
        <v>25</v>
      </c>
      <c r="D10" s="3" t="s">
        <v>9</v>
      </c>
      <c r="E10" s="3">
        <f>C13*(1-C12)</f>
        <v>0</v>
      </c>
      <c r="F10" s="3"/>
      <c r="G10" s="3"/>
      <c r="H10" s="3"/>
      <c r="I10" s="3"/>
      <c r="J10" s="3" t="s">
        <v>35</v>
      </c>
      <c r="K10" s="3">
        <v>40</v>
      </c>
      <c r="L10" s="3" t="s">
        <v>38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 x14ac:dyDescent="0.25">
      <c r="A11" s="3"/>
      <c r="B11" s="3" t="s">
        <v>4</v>
      </c>
      <c r="C11" s="3">
        <f>(79/21)*C13</f>
        <v>47.023809523809526</v>
      </c>
      <c r="D11" s="3" t="s">
        <v>10</v>
      </c>
      <c r="E11" s="3">
        <f>C11</f>
        <v>47.023809523809526</v>
      </c>
      <c r="F11" s="3"/>
      <c r="G11" s="3"/>
      <c r="H11" s="3"/>
      <c r="I11" s="3"/>
      <c r="J11" s="3" t="s">
        <v>37</v>
      </c>
      <c r="K11" s="3">
        <v>400</v>
      </c>
      <c r="L11" s="3" t="s">
        <v>38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</row>
    <row r="12" spans="1:36" x14ac:dyDescent="0.25">
      <c r="A12" s="3"/>
      <c r="B12" s="3" t="s">
        <v>5</v>
      </c>
      <c r="C12" s="3">
        <v>1</v>
      </c>
      <c r="D12" s="3"/>
      <c r="E12" s="3"/>
      <c r="F12" s="3"/>
      <c r="G12" s="3"/>
      <c r="H12" s="3"/>
      <c r="I12" s="3"/>
      <c r="J12" s="3" t="s">
        <v>36</v>
      </c>
      <c r="K12" s="3">
        <v>1800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36" x14ac:dyDescent="0.25">
      <c r="A13" s="3"/>
      <c r="B13" s="3" t="s">
        <v>6</v>
      </c>
      <c r="C13" s="3">
        <v>12.5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36" x14ac:dyDescent="0.25">
      <c r="A14" s="3"/>
      <c r="B14" s="3" t="s">
        <v>39</v>
      </c>
      <c r="C14" s="23">
        <v>1.2</v>
      </c>
      <c r="D14" s="23">
        <v>0.2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36" x14ac:dyDescent="0.25">
      <c r="A15" s="1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36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36" ht="18" x14ac:dyDescent="0.35">
      <c r="A17" s="3"/>
      <c r="B17" s="3" t="s">
        <v>0</v>
      </c>
      <c r="C17" s="3"/>
      <c r="D17" s="3"/>
      <c r="E17" s="3"/>
      <c r="F17" s="3"/>
      <c r="G17" s="3"/>
      <c r="H17" s="3"/>
      <c r="I17" s="3"/>
      <c r="J17" s="3" t="s">
        <v>30</v>
      </c>
      <c r="K17" s="3"/>
      <c r="L17" s="3" t="s">
        <v>31</v>
      </c>
      <c r="M17" s="3"/>
      <c r="N17" s="3" t="s">
        <v>32</v>
      </c>
      <c r="O17" s="3"/>
      <c r="P17" s="3" t="s">
        <v>33</v>
      </c>
      <c r="Q17" s="3"/>
      <c r="R17" s="3" t="s">
        <v>0</v>
      </c>
      <c r="S17" s="3" t="s">
        <v>12</v>
      </c>
      <c r="T17" s="3" t="s">
        <v>27</v>
      </c>
      <c r="U17" s="3" t="s">
        <v>28</v>
      </c>
      <c r="V17" s="3" t="s">
        <v>16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x14ac:dyDescent="0.25">
      <c r="A18" s="15">
        <v>1</v>
      </c>
      <c r="B18" s="15">
        <v>5065</v>
      </c>
      <c r="C18" s="15">
        <f>$E$8*A18*$C$14</f>
        <v>9.6</v>
      </c>
      <c r="D18" s="15">
        <f>$E$9*A18*$C$14</f>
        <v>10.799999999999999</v>
      </c>
      <c r="E18" s="15">
        <f>$C$13*(1-A18)*$C$14</f>
        <v>0</v>
      </c>
      <c r="F18" s="15">
        <f>$E$11*$C$14</f>
        <v>56.428571428571431</v>
      </c>
      <c r="G18" s="3">
        <f>(E18*I18)/($K$10*10^-6)</f>
        <v>0</v>
      </c>
      <c r="H18" s="3">
        <f>(F18*I18)/($K$10*10^-6)</f>
        <v>0.15315318459941943</v>
      </c>
      <c r="I18" s="3">
        <f t="shared" ref="I18:I34" si="0">$K$6/(A18+12.5*(1+3.76))</f>
        <v>1.0856428275401883E-7</v>
      </c>
      <c r="J18" s="16">
        <f t="shared" ref="J18:J34" si="1" xml:space="preserve"> (((8.6E-19*(S18^6) - 1.037488E-14*(S18^5) + 4.968947595E-11*(S18^4) - 0.0000001201911805397*(S18^3) + 0.000156509548934808*(S18^2) - 0.0482393620326645*(S18) + 5.20845196264969)))</f>
        <v>96.323966366950472</v>
      </c>
      <c r="K18" s="16">
        <f t="shared" ref="K18:K34" si="2">J18*C18</f>
        <v>924.71007712272444</v>
      </c>
      <c r="L18" s="16">
        <f t="shared" ref="L18:L34" si="3" xml:space="preserve"> 6.7E-19*(S18^ 6)- 7.89843E-15*(S18^5) + 3.687984988E-11*(S18^4) - 8.638622855912E-08*(S18^3) + 0.000110740178605573*(S18^2) - 0.031241611607915*(S18) + 3.30066945333761</f>
        <v>77.207337708037599</v>
      </c>
      <c r="M18" s="15">
        <f t="shared" ref="M18:M34" si="4">L18*D18</f>
        <v>833.83924724680594</v>
      </c>
      <c r="N18" s="16">
        <f t="shared" ref="N18:N34" si="5" xml:space="preserve"> 6.5E-19*(S18^6) - 7.82245E-15*(S18^5) + 0.0000000000371204177*(S18^4) - 8.798317617007E-08*(S18^3) + 0.000109823272345614*(S18^2) - 0.0326064446414848*(S18) + 3.57864890028521</f>
        <v>62.119586851095782</v>
      </c>
      <c r="O18" s="15">
        <f t="shared" ref="O18:O34" si="6">N18*E18</f>
        <v>0</v>
      </c>
      <c r="P18" s="16">
        <f t="shared" ref="P18:P34" si="7" xml:space="preserve"> 5.9E-19*(S18^6) - 7.10207E-15*(S18^5) + 3.346089681E-11*(S18^4) - 7.890960163412E-08*(S18^3) + 0.000098599769211504*(S18^2) - 0.028172899155961*(S18) + 3.05378907997741</f>
        <v>58.595328429171389</v>
      </c>
      <c r="Q18" s="15">
        <f t="shared" ref="Q18:Q34" si="8">P18*F18</f>
        <v>3306.4506756461001</v>
      </c>
      <c r="R18" s="15">
        <f t="shared" ref="R18:R34" si="9">K18+M18+O18+Q18</f>
        <v>5065.0000000156306</v>
      </c>
      <c r="S18" s="15">
        <v>2082.0642164532246</v>
      </c>
      <c r="T18" s="17">
        <f>(C18+D18+E18+F18)*I18</f>
        <v>8.3408387521587592E-6</v>
      </c>
      <c r="U18" s="3">
        <f>D54</f>
        <v>0</v>
      </c>
      <c r="V18" s="18">
        <f>(U18/T18)*10^6</f>
        <v>0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x14ac:dyDescent="0.25">
      <c r="A19" s="15">
        <v>0.99</v>
      </c>
      <c r="B19" s="15">
        <f t="shared" ref="B19:B34" si="10">$B$18*A19</f>
        <v>5014.3500000000004</v>
      </c>
      <c r="C19" s="15">
        <f t="shared" ref="C19:C34" si="11">$E$8*A19*$C$14</f>
        <v>9.5039999999999996</v>
      </c>
      <c r="D19" s="15">
        <f t="shared" ref="D19:D34" si="12">$E$9*A19*$C$14</f>
        <v>10.692</v>
      </c>
      <c r="E19" s="15">
        <f t="shared" ref="E19:E34" si="13">$C$13*(1-A19)*$C$14</f>
        <v>0.15000000000000013</v>
      </c>
      <c r="F19" s="15">
        <f t="shared" ref="F19:F34" si="14">$E$11*$C$14</f>
        <v>56.428571428571431</v>
      </c>
      <c r="G19" s="3">
        <f t="shared" ref="G19:G34" si="15">(E19*I19)/($K$10*10^-6)</f>
        <v>4.0718336336283763E-4</v>
      </c>
      <c r="H19" s="3">
        <f t="shared" ref="H19:H34" si="16">(F19*I19)/($K$10*10^-6)</f>
        <v>0.15317850336030545</v>
      </c>
      <c r="I19" s="3">
        <f t="shared" si="0"/>
        <v>1.0858223023008992E-7</v>
      </c>
      <c r="J19" s="16">
        <f t="shared" si="1"/>
        <v>95.499347322031753</v>
      </c>
      <c r="K19" s="16">
        <f t="shared" si="2"/>
        <v>907.62579694858971</v>
      </c>
      <c r="L19" s="16">
        <f t="shared" si="3"/>
        <v>76.495212157387854</v>
      </c>
      <c r="M19" s="15">
        <f t="shared" si="4"/>
        <v>817.8868083867909</v>
      </c>
      <c r="N19" s="16">
        <f t="shared" si="5"/>
        <v>61.606093423021314</v>
      </c>
      <c r="O19" s="15">
        <f t="shared" si="6"/>
        <v>9.2409140134532048</v>
      </c>
      <c r="P19" s="16">
        <f t="shared" si="7"/>
        <v>58.119431302975862</v>
      </c>
      <c r="Q19" s="15">
        <f t="shared" si="8"/>
        <v>3279.596480667924</v>
      </c>
      <c r="R19" s="15">
        <f t="shared" si="9"/>
        <v>5014.3500000167578</v>
      </c>
      <c r="S19" s="15">
        <v>2068.621446423575</v>
      </c>
      <c r="T19" s="17">
        <f t="shared" ref="T19:T34" si="17">(C19+D19+E19+F19)*I19</f>
        <v>8.3363541906736262E-6</v>
      </c>
      <c r="U19" s="3">
        <f>F54</f>
        <v>4.8879139069190568E-9</v>
      </c>
      <c r="V19" s="18">
        <f t="shared" ref="V19:V34" si="18">(U19/T19)*10^6</f>
        <v>586.33711993516965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15">
        <v>0.98</v>
      </c>
      <c r="B20" s="15">
        <f t="shared" si="10"/>
        <v>4963.7</v>
      </c>
      <c r="C20" s="15">
        <f t="shared" si="11"/>
        <v>9.4079999999999995</v>
      </c>
      <c r="D20" s="15">
        <f t="shared" si="12"/>
        <v>10.584</v>
      </c>
      <c r="E20" s="15">
        <f t="shared" si="13"/>
        <v>0.30000000000000027</v>
      </c>
      <c r="F20" s="15">
        <f t="shared" si="14"/>
        <v>56.428571428571431</v>
      </c>
      <c r="G20" s="3">
        <f t="shared" si="15"/>
        <v>8.1450137730879773E-4</v>
      </c>
      <c r="H20" s="3">
        <f t="shared" si="16"/>
        <v>0.15320383049379754</v>
      </c>
      <c r="I20" s="3">
        <f t="shared" si="0"/>
        <v>1.0860018364117294E-7</v>
      </c>
      <c r="J20" s="16">
        <f t="shared" si="1"/>
        <v>94.671862296564399</v>
      </c>
      <c r="K20" s="16">
        <f t="shared" si="2"/>
        <v>890.67288048607782</v>
      </c>
      <c r="L20" s="16">
        <f t="shared" si="3"/>
        <v>75.781608572344226</v>
      </c>
      <c r="M20" s="15">
        <f t="shared" si="4"/>
        <v>802.07254512969121</v>
      </c>
      <c r="N20" s="16">
        <f t="shared" si="5"/>
        <v>61.090938564326542</v>
      </c>
      <c r="O20" s="15">
        <f t="shared" si="6"/>
        <v>18.32728156929798</v>
      </c>
      <c r="P20" s="16">
        <f t="shared" si="7"/>
        <v>57.641496328681448</v>
      </c>
      <c r="Q20" s="15">
        <f t="shared" si="8"/>
        <v>3252.6272928327389</v>
      </c>
      <c r="R20" s="15">
        <f t="shared" si="9"/>
        <v>4963.7000000178059</v>
      </c>
      <c r="S20" s="15">
        <v>2055.1068026393755</v>
      </c>
      <c r="T20" s="17">
        <f t="shared" si="17"/>
        <v>8.3318681461985827E-6</v>
      </c>
      <c r="U20" s="3">
        <f>H54</f>
        <v>5.7705555190741511E-9</v>
      </c>
      <c r="V20" s="18">
        <f t="shared" si="18"/>
        <v>692.58843488863522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x14ac:dyDescent="0.25">
      <c r="A21" s="15">
        <v>0.97</v>
      </c>
      <c r="B21" s="15">
        <f t="shared" si="10"/>
        <v>4913.05</v>
      </c>
      <c r="C21" s="15">
        <f t="shared" si="11"/>
        <v>9.3119999999999994</v>
      </c>
      <c r="D21" s="15">
        <f t="shared" si="12"/>
        <v>10.476000000000001</v>
      </c>
      <c r="E21" s="15">
        <f t="shared" si="13"/>
        <v>0.4500000000000004</v>
      </c>
      <c r="F21" s="15">
        <f t="shared" si="14"/>
        <v>56.428571428571431</v>
      </c>
      <c r="G21" s="3">
        <f t="shared" si="15"/>
        <v>1.22195410863989E-3</v>
      </c>
      <c r="H21" s="3">
        <f t="shared" si="16"/>
        <v>0.15322916600404954</v>
      </c>
      <c r="I21" s="3">
        <f t="shared" si="0"/>
        <v>1.0861814299021233E-7</v>
      </c>
      <c r="J21" s="16">
        <f t="shared" si="1"/>
        <v>93.84148683447377</v>
      </c>
      <c r="K21" s="16">
        <f t="shared" si="2"/>
        <v>873.85192540261971</v>
      </c>
      <c r="L21" s="16">
        <f t="shared" si="3"/>
        <v>75.066521401205307</v>
      </c>
      <c r="M21" s="15">
        <f t="shared" si="4"/>
        <v>786.3968781990269</v>
      </c>
      <c r="N21" s="16">
        <f t="shared" si="5"/>
        <v>60.574109256061568</v>
      </c>
      <c r="O21" s="15">
        <f t="shared" si="6"/>
        <v>27.258349165227731</v>
      </c>
      <c r="P21" s="16">
        <f t="shared" si="7"/>
        <v>57.161518812058496</v>
      </c>
      <c r="Q21" s="15">
        <f t="shared" si="8"/>
        <v>3225.5428472518724</v>
      </c>
      <c r="R21" s="15">
        <f t="shared" si="9"/>
        <v>4913.0500000187467</v>
      </c>
      <c r="S21" s="15">
        <v>2041.5193148044557</v>
      </c>
      <c r="T21" s="17">
        <f t="shared" si="17"/>
        <v>8.3273806179978992E-6</v>
      </c>
      <c r="U21" s="3">
        <f>J54</f>
        <v>5.8800702643797636E-9</v>
      </c>
      <c r="V21" s="18">
        <f t="shared" si="18"/>
        <v>706.11282636357657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x14ac:dyDescent="0.25">
      <c r="A22" s="15">
        <v>0.96</v>
      </c>
      <c r="B22" s="15">
        <f t="shared" si="10"/>
        <v>4862.3999999999996</v>
      </c>
      <c r="C22" s="15">
        <f t="shared" si="11"/>
        <v>9.2159999999999993</v>
      </c>
      <c r="D22" s="15">
        <f t="shared" si="12"/>
        <v>10.368</v>
      </c>
      <c r="E22" s="15">
        <f t="shared" si="13"/>
        <v>0.60000000000000053</v>
      </c>
      <c r="F22" s="15">
        <f t="shared" si="14"/>
        <v>56.428571428571431</v>
      </c>
      <c r="G22" s="3">
        <f t="shared" si="15"/>
        <v>1.6295416242023187E-3</v>
      </c>
      <c r="H22" s="3">
        <f t="shared" si="16"/>
        <v>0.15325450989521794</v>
      </c>
      <c r="I22" s="3">
        <f t="shared" si="0"/>
        <v>1.0863610828015447E-7</v>
      </c>
      <c r="J22" s="16">
        <f t="shared" si="1"/>
        <v>93.008196551120093</v>
      </c>
      <c r="K22" s="16">
        <f t="shared" si="2"/>
        <v>857.16353941512273</v>
      </c>
      <c r="L22" s="16">
        <f t="shared" si="3"/>
        <v>74.349945726144114</v>
      </c>
      <c r="M22" s="15">
        <f t="shared" si="4"/>
        <v>770.86023728866223</v>
      </c>
      <c r="N22" s="16">
        <f t="shared" si="5"/>
        <v>60.055592112542222</v>
      </c>
      <c r="O22" s="15">
        <f t="shared" si="6"/>
        <v>36.033355267525366</v>
      </c>
      <c r="P22" s="16">
        <f t="shared" si="7"/>
        <v>56.679493864146274</v>
      </c>
      <c r="Q22" s="15">
        <f t="shared" si="8"/>
        <v>3198.3428680482543</v>
      </c>
      <c r="R22" s="15">
        <f t="shared" si="9"/>
        <v>4862.4000000195647</v>
      </c>
      <c r="S22" s="15">
        <v>2027.858031723671</v>
      </c>
      <c r="T22" s="17">
        <f t="shared" si="17"/>
        <v>8.3228916053353534E-6</v>
      </c>
      <c r="U22" s="3">
        <f>L54</f>
        <v>5.6294758219612976E-9</v>
      </c>
      <c r="V22" s="18">
        <f t="shared" si="18"/>
        <v>676.38461353414084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x14ac:dyDescent="0.25">
      <c r="A23" s="15">
        <v>0.95</v>
      </c>
      <c r="B23" s="15">
        <f t="shared" si="10"/>
        <v>4811.75</v>
      </c>
      <c r="C23" s="15">
        <f t="shared" si="11"/>
        <v>9.1199999999999992</v>
      </c>
      <c r="D23" s="15">
        <f t="shared" si="12"/>
        <v>10.259999999999998</v>
      </c>
      <c r="E23" s="15">
        <f t="shared" si="13"/>
        <v>0.75000000000000067</v>
      </c>
      <c r="F23" s="15">
        <f t="shared" si="14"/>
        <v>56.428571428571431</v>
      </c>
      <c r="G23" s="3">
        <f t="shared" si="15"/>
        <v>2.0372639908865214E-3</v>
      </c>
      <c r="H23" s="3">
        <f t="shared" si="16"/>
        <v>0.15327986217146194</v>
      </c>
      <c r="I23" s="3">
        <f t="shared" si="0"/>
        <v>1.0865407951394771E-7</v>
      </c>
      <c r="J23" s="16">
        <f t="shared" si="1"/>
        <v>92.17196716438427</v>
      </c>
      <c r="K23" s="16">
        <f t="shared" si="2"/>
        <v>840.6083405391845</v>
      </c>
      <c r="L23" s="16">
        <f t="shared" si="3"/>
        <v>73.631877287817019</v>
      </c>
      <c r="M23" s="15">
        <f t="shared" si="4"/>
        <v>755.46306097300248</v>
      </c>
      <c r="N23" s="16">
        <f t="shared" si="5"/>
        <v>59.535373372461883</v>
      </c>
      <c r="O23" s="15">
        <f t="shared" si="6"/>
        <v>44.651530029346453</v>
      </c>
      <c r="P23" s="16">
        <f t="shared" si="7"/>
        <v>56.195416403419927</v>
      </c>
      <c r="Q23" s="15">
        <f t="shared" si="8"/>
        <v>3171.027068478696</v>
      </c>
      <c r="R23" s="15">
        <f t="shared" si="9"/>
        <v>4811.7500000202299</v>
      </c>
      <c r="S23" s="15">
        <v>2014.1220236945019</v>
      </c>
      <c r="T23" s="17">
        <f t="shared" si="17"/>
        <v>8.318401107474245E-6</v>
      </c>
      <c r="U23" s="3">
        <f>N54</f>
        <v>5.199851751325562E-9</v>
      </c>
      <c r="V23" s="18">
        <f t="shared" si="18"/>
        <v>625.10231042518421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x14ac:dyDescent="0.25">
      <c r="A24" s="15">
        <v>0.94</v>
      </c>
      <c r="B24" s="15">
        <f t="shared" si="10"/>
        <v>4761.0999999999995</v>
      </c>
      <c r="C24" s="15">
        <f t="shared" si="11"/>
        <v>9.0239999999999991</v>
      </c>
      <c r="D24" s="15">
        <f t="shared" si="12"/>
        <v>10.151999999999999</v>
      </c>
      <c r="E24" s="15">
        <f t="shared" si="13"/>
        <v>0.9000000000000008</v>
      </c>
      <c r="F24" s="15">
        <f t="shared" si="14"/>
        <v>56.428571428571431</v>
      </c>
      <c r="G24" s="3">
        <f t="shared" si="15"/>
        <v>2.4451212756272053E-3</v>
      </c>
      <c r="H24" s="3">
        <f t="shared" si="16"/>
        <v>0.15330522283694367</v>
      </c>
      <c r="I24" s="3">
        <f t="shared" si="0"/>
        <v>1.0867205669454235E-7</v>
      </c>
      <c r="J24" s="16">
        <f t="shared" si="1"/>
        <v>91.332774477977253</v>
      </c>
      <c r="K24" s="16">
        <f t="shared" si="2"/>
        <v>824.18695688926664</v>
      </c>
      <c r="L24" s="16">
        <f t="shared" si="3"/>
        <v>72.912312467312447</v>
      </c>
      <c r="M24" s="15">
        <f t="shared" si="4"/>
        <v>740.20579616815587</v>
      </c>
      <c r="N24" s="16">
        <f t="shared" si="5"/>
        <v>59.013438859221701</v>
      </c>
      <c r="O24" s="15">
        <f t="shared" si="6"/>
        <v>53.112094973299577</v>
      </c>
      <c r="P24" s="16">
        <f t="shared" si="7"/>
        <v>55.709281129344916</v>
      </c>
      <c r="Q24" s="15">
        <f t="shared" si="8"/>
        <v>3143.5951494416063</v>
      </c>
      <c r="R24" s="15">
        <f t="shared" si="9"/>
        <v>4761.0999974723281</v>
      </c>
      <c r="S24" s="4">
        <v>2000.3103841777645</v>
      </c>
      <c r="T24" s="17">
        <f t="shared" si="17"/>
        <v>8.3139091236773793E-6</v>
      </c>
      <c r="U24" s="3">
        <f>P54</f>
        <v>4.6887280082187019E-9</v>
      </c>
      <c r="V24" s="18">
        <f t="shared" si="18"/>
        <v>563.96190269455337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x14ac:dyDescent="0.25">
      <c r="A25" s="15">
        <v>0.93</v>
      </c>
      <c r="B25" s="15">
        <f t="shared" si="10"/>
        <v>4710.45</v>
      </c>
      <c r="C25" s="15">
        <f t="shared" si="11"/>
        <v>8.9280000000000008</v>
      </c>
      <c r="D25" s="15">
        <f t="shared" si="12"/>
        <v>10.044</v>
      </c>
      <c r="E25" s="15">
        <f t="shared" si="13"/>
        <v>1.0499999999999992</v>
      </c>
      <c r="F25" s="15">
        <f t="shared" si="14"/>
        <v>56.428571428571431</v>
      </c>
      <c r="G25" s="3">
        <f t="shared" si="15"/>
        <v>2.8531135454033761E-3</v>
      </c>
      <c r="H25" s="3">
        <f t="shared" si="16"/>
        <v>0.15333059189582784</v>
      </c>
      <c r="I25" s="3">
        <f t="shared" si="0"/>
        <v>1.086900398248906E-7</v>
      </c>
      <c r="J25" s="16">
        <f t="shared" si="1"/>
        <v>90.490594666948112</v>
      </c>
      <c r="K25" s="16">
        <f t="shared" si="2"/>
        <v>807.90002918651282</v>
      </c>
      <c r="L25" s="16">
        <f t="shared" si="3"/>
        <v>72.191248525146435</v>
      </c>
      <c r="M25" s="15">
        <f t="shared" si="4"/>
        <v>725.08890018657087</v>
      </c>
      <c r="N25" s="16">
        <f t="shared" si="5"/>
        <v>58.489774128150906</v>
      </c>
      <c r="O25" s="15">
        <f t="shared" si="6"/>
        <v>61.4142628345584</v>
      </c>
      <c r="P25" s="16">
        <f t="shared" si="7"/>
        <v>55.221082670111329</v>
      </c>
      <c r="Q25" s="15">
        <f t="shared" si="8"/>
        <v>3116.0468078134249</v>
      </c>
      <c r="R25" s="15">
        <f t="shared" si="9"/>
        <v>4710.4500000210674</v>
      </c>
      <c r="S25" s="15">
        <v>1986.422236509912</v>
      </c>
      <c r="T25" s="17">
        <f t="shared" si="17"/>
        <v>8.3094156532070737E-6</v>
      </c>
      <c r="U25" s="3">
        <f>R54</f>
        <v>4.1529745904361926E-9</v>
      </c>
      <c r="V25" s="18">
        <f t="shared" si="18"/>
        <v>499.79141298983217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x14ac:dyDescent="0.25">
      <c r="A26" s="15">
        <v>0.92</v>
      </c>
      <c r="B26" s="15">
        <f t="shared" si="10"/>
        <v>4659.8</v>
      </c>
      <c r="C26" s="15">
        <f t="shared" si="11"/>
        <v>8.8320000000000007</v>
      </c>
      <c r="D26" s="15">
        <f t="shared" si="12"/>
        <v>9.9360000000000017</v>
      </c>
      <c r="E26" s="15">
        <f t="shared" si="13"/>
        <v>1.1999999999999995</v>
      </c>
      <c r="F26" s="15">
        <f t="shared" si="14"/>
        <v>56.428571428571431</v>
      </c>
      <c r="G26" s="3">
        <f t="shared" si="15"/>
        <v>3.2612408672383999E-3</v>
      </c>
      <c r="H26" s="3">
        <f t="shared" si="16"/>
        <v>0.15335596935228196</v>
      </c>
      <c r="I26" s="3">
        <f t="shared" si="0"/>
        <v>1.0870802890794669E-7</v>
      </c>
      <c r="J26" s="16">
        <f t="shared" si="1"/>
        <v>89.645403815754449</v>
      </c>
      <c r="K26" s="16">
        <f t="shared" si="2"/>
        <v>791.74820650074332</v>
      </c>
      <c r="L26" s="16">
        <f t="shared" si="3"/>
        <v>71.468683197778688</v>
      </c>
      <c r="M26" s="15">
        <f t="shared" si="4"/>
        <v>710.11283625312922</v>
      </c>
      <c r="N26" s="16">
        <f t="shared" si="5"/>
        <v>57.964364147909755</v>
      </c>
      <c r="O26" s="15">
        <f t="shared" si="6"/>
        <v>69.557236977491684</v>
      </c>
      <c r="P26" s="16">
        <f t="shared" si="7"/>
        <v>54.73081529627634</v>
      </c>
      <c r="Q26" s="15">
        <f t="shared" si="8"/>
        <v>3088.3817202898795</v>
      </c>
      <c r="R26" s="15">
        <f t="shared" si="9"/>
        <v>4659.8000000212432</v>
      </c>
      <c r="S26" s="15">
        <v>1972.4567283604008</v>
      </c>
      <c r="T26" s="17">
        <f t="shared" si="17"/>
        <v>8.3049206953251574E-6</v>
      </c>
      <c r="U26" s="3">
        <f>T54</f>
        <v>3.626550059118756E-9</v>
      </c>
      <c r="V26" s="18">
        <f t="shared" si="18"/>
        <v>436.67485725181484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x14ac:dyDescent="0.25">
      <c r="A27" s="15">
        <v>0.91</v>
      </c>
      <c r="B27" s="15">
        <f t="shared" si="10"/>
        <v>4609.1500000000005</v>
      </c>
      <c r="C27" s="15">
        <f t="shared" si="11"/>
        <v>8.7360000000000007</v>
      </c>
      <c r="D27" s="15">
        <f t="shared" si="12"/>
        <v>9.8279999999999994</v>
      </c>
      <c r="E27" s="15">
        <f t="shared" si="13"/>
        <v>1.3499999999999994</v>
      </c>
      <c r="F27" s="15">
        <f t="shared" si="14"/>
        <v>56.428571428571431</v>
      </c>
      <c r="G27" s="3">
        <f t="shared" si="15"/>
        <v>3.6695033082000026E-3</v>
      </c>
      <c r="H27" s="3">
        <f t="shared" si="16"/>
        <v>0.15338135521047636</v>
      </c>
      <c r="I27" s="3">
        <f t="shared" si="0"/>
        <v>1.0872602394666677E-7</v>
      </c>
      <c r="J27" s="16">
        <f t="shared" si="1"/>
        <v>88.797178458470455</v>
      </c>
      <c r="K27" s="16">
        <f t="shared" si="2"/>
        <v>775.73215101319795</v>
      </c>
      <c r="L27" s="16">
        <f t="shared" si="3"/>
        <v>70.744615150551567</v>
      </c>
      <c r="M27" s="15">
        <f t="shared" si="4"/>
        <v>695.27807769962078</v>
      </c>
      <c r="N27" s="16">
        <f t="shared" si="5"/>
        <v>57.437193604141179</v>
      </c>
      <c r="O27" s="15">
        <f t="shared" si="6"/>
        <v>77.540211365590551</v>
      </c>
      <c r="P27" s="16">
        <f t="shared" si="7"/>
        <v>54.238473214176807</v>
      </c>
      <c r="Q27" s="15">
        <f t="shared" si="8"/>
        <v>3060.5995599428343</v>
      </c>
      <c r="R27" s="15">
        <f t="shared" si="9"/>
        <v>4609.1500000212436</v>
      </c>
      <c r="S27" s="15">
        <v>1958.4130427521379</v>
      </c>
      <c r="T27" s="17">
        <f t="shared" si="17"/>
        <v>8.3004242492929755E-6</v>
      </c>
      <c r="U27" s="3">
        <f>V54</f>
        <v>3.129424173695572E-9</v>
      </c>
      <c r="V27" s="18">
        <f t="shared" si="18"/>
        <v>377.0197859419215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15">
        <v>0.9</v>
      </c>
      <c r="B28" s="15">
        <f t="shared" si="10"/>
        <v>4558.5</v>
      </c>
      <c r="C28" s="15">
        <f t="shared" si="11"/>
        <v>8.64</v>
      </c>
      <c r="D28" s="15">
        <f t="shared" si="12"/>
        <v>9.7199999999999989</v>
      </c>
      <c r="E28" s="15">
        <f t="shared" si="13"/>
        <v>1.4999999999999998</v>
      </c>
      <c r="F28" s="15">
        <f t="shared" si="14"/>
        <v>56.428571428571431</v>
      </c>
      <c r="G28" s="3">
        <f t="shared" si="15"/>
        <v>4.0779009354003342E-3</v>
      </c>
      <c r="H28" s="3">
        <f t="shared" si="16"/>
        <v>0.15340674947458405</v>
      </c>
      <c r="I28" s="3">
        <f t="shared" si="0"/>
        <v>1.0874402494400893E-7</v>
      </c>
      <c r="J28" s="16">
        <f t="shared" si="1"/>
        <v>87.945895371664946</v>
      </c>
      <c r="K28" s="16">
        <f t="shared" si="2"/>
        <v>759.85253601118518</v>
      </c>
      <c r="L28" s="16">
        <f t="shared" si="3"/>
        <v>70.019043787886091</v>
      </c>
      <c r="M28" s="15">
        <f t="shared" si="4"/>
        <v>680.58510561825267</v>
      </c>
      <c r="N28" s="16">
        <f t="shared" si="5"/>
        <v>56.908246737487808</v>
      </c>
      <c r="O28" s="15">
        <f t="shared" si="6"/>
        <v>85.362370106231694</v>
      </c>
      <c r="P28" s="16">
        <f t="shared" si="7"/>
        <v>53.744050425310839</v>
      </c>
      <c r="Q28" s="15">
        <f t="shared" si="8"/>
        <v>3032.6999882853975</v>
      </c>
      <c r="R28" s="15">
        <f t="shared" si="9"/>
        <v>4558.5000000210675</v>
      </c>
      <c r="S28" s="15">
        <v>1944.2903968168732</v>
      </c>
      <c r="T28" s="17">
        <f t="shared" si="17"/>
        <v>8.2959263143713782E-6</v>
      </c>
      <c r="U28" s="3">
        <f>X54</f>
        <v>2.6726395717142755E-9</v>
      </c>
      <c r="V28" s="18">
        <f t="shared" si="18"/>
        <v>322.16288699242074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15">
        <v>0.85</v>
      </c>
      <c r="B29" s="15">
        <f t="shared" si="10"/>
        <v>4305.25</v>
      </c>
      <c r="C29" s="15">
        <f t="shared" si="11"/>
        <v>8.16</v>
      </c>
      <c r="D29" s="15">
        <f t="shared" si="12"/>
        <v>9.18</v>
      </c>
      <c r="E29" s="15">
        <f t="shared" si="13"/>
        <v>2.25</v>
      </c>
      <c r="F29" s="15">
        <f t="shared" si="14"/>
        <v>56.428571428571431</v>
      </c>
      <c r="G29" s="3">
        <f t="shared" si="15"/>
        <v>6.1219192170218787E-3</v>
      </c>
      <c r="H29" s="3">
        <f t="shared" si="16"/>
        <v>0.1535338470300725</v>
      </c>
      <c r="I29" s="3">
        <f t="shared" si="0"/>
        <v>1.0883411941372227E-7</v>
      </c>
      <c r="J29" s="16">
        <f t="shared" si="1"/>
        <v>83.642827569873475</v>
      </c>
      <c r="K29" s="16">
        <f t="shared" si="2"/>
        <v>682.52547297016758</v>
      </c>
      <c r="L29" s="16">
        <f t="shared" si="3"/>
        <v>66.368674081004926</v>
      </c>
      <c r="M29" s="15">
        <f t="shared" si="4"/>
        <v>609.26442806362525</v>
      </c>
      <c r="N29" s="16">
        <f t="shared" si="5"/>
        <v>54.236286352262546</v>
      </c>
      <c r="O29" s="15">
        <f t="shared" si="6"/>
        <v>122.03164429259073</v>
      </c>
      <c r="P29" s="16">
        <f t="shared" si="7"/>
        <v>51.240504260353617</v>
      </c>
      <c r="Q29" s="15">
        <f t="shared" si="8"/>
        <v>2891.4284546913827</v>
      </c>
      <c r="R29" s="15">
        <f t="shared" si="9"/>
        <v>4305.2500000177661</v>
      </c>
      <c r="S29" s="15">
        <v>1872.4681847554646</v>
      </c>
      <c r="T29" s="17">
        <f t="shared" si="17"/>
        <v>8.2734142805177196E-6</v>
      </c>
      <c r="U29" s="3">
        <f>Z54</f>
        <v>1.0690796405741076E-9</v>
      </c>
      <c r="V29" s="18">
        <f t="shared" si="18"/>
        <v>129.2186761506168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x14ac:dyDescent="0.25">
      <c r="A30" s="15">
        <v>0.8</v>
      </c>
      <c r="B30" s="15">
        <f t="shared" si="10"/>
        <v>4052</v>
      </c>
      <c r="C30" s="15">
        <f t="shared" si="11"/>
        <v>7.68</v>
      </c>
      <c r="D30" s="15">
        <f t="shared" si="12"/>
        <v>8.64</v>
      </c>
      <c r="E30" s="15">
        <f t="shared" si="13"/>
        <v>2.9999999999999996</v>
      </c>
      <c r="F30" s="15">
        <f t="shared" si="14"/>
        <v>56.428571428571431</v>
      </c>
      <c r="G30" s="3">
        <f t="shared" si="15"/>
        <v>8.1693272470374865E-3</v>
      </c>
      <c r="H30" s="3">
        <f t="shared" si="16"/>
        <v>0.15366115536094321</v>
      </c>
      <c r="I30" s="3">
        <f t="shared" si="0"/>
        <v>1.0892436329383316E-7</v>
      </c>
      <c r="J30" s="16">
        <f t="shared" si="1"/>
        <v>79.260087611670144</v>
      </c>
      <c r="K30" s="16">
        <f t="shared" si="2"/>
        <v>608.71747285762672</v>
      </c>
      <c r="L30" s="16">
        <f t="shared" si="3"/>
        <v>62.68112109248689</v>
      </c>
      <c r="M30" s="15">
        <f t="shared" si="4"/>
        <v>541.56488623908672</v>
      </c>
      <c r="N30" s="16">
        <f t="shared" si="5"/>
        <v>51.517308630417773</v>
      </c>
      <c r="O30" s="15">
        <f t="shared" si="6"/>
        <v>154.55192589125329</v>
      </c>
      <c r="P30" s="16">
        <f t="shared" si="7"/>
        <v>48.683949380171704</v>
      </c>
      <c r="Q30" s="15">
        <f t="shared" si="8"/>
        <v>2747.1657150239748</v>
      </c>
      <c r="R30" s="15">
        <f t="shared" si="9"/>
        <v>4052.0000000119417</v>
      </c>
      <c r="S30" s="15">
        <v>1798.5799474275191</v>
      </c>
      <c r="T30" s="17">
        <f t="shared" si="17"/>
        <v>8.2508649132745854E-6</v>
      </c>
      <c r="U30" s="3">
        <f>AB54</f>
        <v>3.559589662088534E-10</v>
      </c>
      <c r="V30" s="18">
        <f t="shared" si="18"/>
        <v>43.14201843689878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x14ac:dyDescent="0.25">
      <c r="A31" s="15">
        <v>0.75</v>
      </c>
      <c r="B31" s="15">
        <f t="shared" si="10"/>
        <v>3798.75</v>
      </c>
      <c r="C31" s="15">
        <f t="shared" si="11"/>
        <v>7.1999999999999993</v>
      </c>
      <c r="D31" s="15">
        <f t="shared" si="12"/>
        <v>8.1</v>
      </c>
      <c r="E31" s="15">
        <f t="shared" si="13"/>
        <v>3.75</v>
      </c>
      <c r="F31" s="15">
        <f t="shared" si="14"/>
        <v>56.428571428571431</v>
      </c>
      <c r="G31" s="3">
        <f t="shared" si="15"/>
        <v>1.0220133464654783E-2</v>
      </c>
      <c r="H31" s="3">
        <f t="shared" si="16"/>
        <v>0.15378867499194815</v>
      </c>
      <c r="I31" s="3">
        <f t="shared" si="0"/>
        <v>1.0901475695631767E-7</v>
      </c>
      <c r="J31" s="16">
        <f t="shared" si="1"/>
        <v>74.795435838880053</v>
      </c>
      <c r="K31" s="16">
        <f t="shared" si="2"/>
        <v>538.52713803993629</v>
      </c>
      <c r="L31" s="16">
        <f t="shared" si="3"/>
        <v>58.957327473416555</v>
      </c>
      <c r="M31" s="15">
        <f t="shared" si="4"/>
        <v>477.55435253467408</v>
      </c>
      <c r="N31" s="16">
        <f t="shared" si="5"/>
        <v>48.748874349417555</v>
      </c>
      <c r="O31" s="15">
        <f t="shared" si="6"/>
        <v>182.80827881031584</v>
      </c>
      <c r="P31" s="16">
        <f t="shared" si="7"/>
        <v>46.073487362513951</v>
      </c>
      <c r="Q31" s="15">
        <f t="shared" si="8"/>
        <v>2599.8610725990015</v>
      </c>
      <c r="R31" s="15">
        <f t="shared" si="9"/>
        <v>3798.7508419839278</v>
      </c>
      <c r="S31" s="15">
        <v>1722.585867349457</v>
      </c>
      <c r="T31" s="17">
        <f t="shared" si="17"/>
        <v>8.2282781196957778E-6</v>
      </c>
      <c r="U31" s="3">
        <f>AD54</f>
        <v>9.9197785858633688E-11</v>
      </c>
      <c r="V31" s="18">
        <f t="shared" si="18"/>
        <v>12.055716203999836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25">
      <c r="A32" s="15">
        <v>0.7</v>
      </c>
      <c r="B32" s="15">
        <f t="shared" si="10"/>
        <v>3545.5</v>
      </c>
      <c r="C32" s="15">
        <f t="shared" si="11"/>
        <v>6.72</v>
      </c>
      <c r="D32" s="15">
        <f t="shared" si="12"/>
        <v>7.56</v>
      </c>
      <c r="E32" s="15">
        <f t="shared" si="13"/>
        <v>4.5</v>
      </c>
      <c r="F32" s="15">
        <f t="shared" si="14"/>
        <v>56.428571428571431</v>
      </c>
      <c r="G32" s="3">
        <f t="shared" si="15"/>
        <v>1.2274346337118616E-2</v>
      </c>
      <c r="H32" s="3">
        <f t="shared" si="16"/>
        <v>0.15391640644958265</v>
      </c>
      <c r="I32" s="3">
        <f t="shared" si="0"/>
        <v>1.091053007743877E-7</v>
      </c>
      <c r="J32" s="16">
        <f t="shared" si="1"/>
        <v>70.247198175516118</v>
      </c>
      <c r="K32" s="16">
        <f t="shared" si="2"/>
        <v>472.06117173946831</v>
      </c>
      <c r="L32" s="16">
        <f t="shared" si="3"/>
        <v>55.198790501169178</v>
      </c>
      <c r="M32" s="15">
        <f t="shared" si="4"/>
        <v>417.30285618883897</v>
      </c>
      <c r="N32" s="16">
        <f t="shared" si="5"/>
        <v>45.928264354258467</v>
      </c>
      <c r="O32" s="15">
        <f t="shared" si="6"/>
        <v>206.67718959416311</v>
      </c>
      <c r="P32" s="16">
        <f t="shared" si="7"/>
        <v>43.408139016138151</v>
      </c>
      <c r="Q32" s="15">
        <f t="shared" si="8"/>
        <v>2449.4592730535101</v>
      </c>
      <c r="R32" s="15">
        <f t="shared" si="9"/>
        <v>3545.5004905759806</v>
      </c>
      <c r="S32" s="15">
        <v>1644.4894497437126</v>
      </c>
      <c r="T32" s="17">
        <f t="shared" si="17"/>
        <v>8.2056538065263069E-6</v>
      </c>
      <c r="U32" s="3">
        <f>AF54</f>
        <v>2.2828993906153575E-11</v>
      </c>
      <c r="V32" s="18">
        <f t="shared" si="18"/>
        <v>2.7821054171206567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x14ac:dyDescent="0.25">
      <c r="A33" s="15">
        <v>0.65</v>
      </c>
      <c r="B33" s="15">
        <f t="shared" si="10"/>
        <v>3292.25</v>
      </c>
      <c r="C33" s="15">
        <f t="shared" si="11"/>
        <v>6.24</v>
      </c>
      <c r="D33" s="15">
        <f t="shared" si="12"/>
        <v>7.0200000000000005</v>
      </c>
      <c r="E33" s="15">
        <f t="shared" si="13"/>
        <v>5.25</v>
      </c>
      <c r="F33" s="15">
        <f t="shared" si="14"/>
        <v>56.428571428571431</v>
      </c>
      <c r="G33" s="3">
        <f t="shared" si="15"/>
        <v>1.4331974359827613E-2</v>
      </c>
      <c r="H33" s="3">
        <f t="shared" si="16"/>
        <v>0.15404435026209271</v>
      </c>
      <c r="I33" s="3">
        <f t="shared" si="0"/>
        <v>1.0919599512249608E-7</v>
      </c>
      <c r="J33" s="16">
        <f t="shared" si="1"/>
        <v>65.61461143960635</v>
      </c>
      <c r="K33" s="16">
        <f t="shared" si="2"/>
        <v>409.43517538314364</v>
      </c>
      <c r="L33" s="16">
        <f t="shared" si="3"/>
        <v>51.407640541256804</v>
      </c>
      <c r="M33" s="15">
        <f t="shared" si="4"/>
        <v>360.88163659962277</v>
      </c>
      <c r="N33" s="16">
        <f t="shared" si="5"/>
        <v>43.0526157505805</v>
      </c>
      <c r="O33" s="15">
        <f t="shared" si="6"/>
        <v>226.02623269054763</v>
      </c>
      <c r="P33" s="16">
        <f t="shared" si="7"/>
        <v>40.686962607922609</v>
      </c>
      <c r="Q33" s="15">
        <f t="shared" si="8"/>
        <v>2295.9071757327761</v>
      </c>
      <c r="R33" s="15">
        <f t="shared" si="9"/>
        <v>3292.2502204060902</v>
      </c>
      <c r="S33" s="15">
        <v>1564.3457085659279</v>
      </c>
      <c r="T33" s="17">
        <f t="shared" si="17"/>
        <v>8.1829918802011106E-6</v>
      </c>
      <c r="U33" s="3">
        <f>AH54</f>
        <v>4.2353986901843578E-12</v>
      </c>
      <c r="V33" s="18">
        <f t="shared" si="18"/>
        <v>0.51758559121046877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x14ac:dyDescent="0.25">
      <c r="A34" s="15">
        <v>0.6</v>
      </c>
      <c r="B34" s="15">
        <f t="shared" si="10"/>
        <v>3039</v>
      </c>
      <c r="C34" s="15">
        <f t="shared" si="11"/>
        <v>5.76</v>
      </c>
      <c r="D34" s="15">
        <f t="shared" si="12"/>
        <v>6.4799999999999995</v>
      </c>
      <c r="E34" s="15">
        <f t="shared" si="13"/>
        <v>6</v>
      </c>
      <c r="F34" s="15">
        <f t="shared" si="14"/>
        <v>56.428571428571431</v>
      </c>
      <c r="G34" s="3">
        <f t="shared" si="15"/>
        <v>1.6393026056451265E-2</v>
      </c>
      <c r="H34" s="3">
        <f t="shared" si="16"/>
        <v>0.15417250695948212</v>
      </c>
      <c r="I34" s="3">
        <f t="shared" si="0"/>
        <v>1.0928684037634175E-7</v>
      </c>
      <c r="J34" s="16">
        <f t="shared" si="1"/>
        <v>60.897937561038106</v>
      </c>
      <c r="K34" s="16">
        <f t="shared" si="2"/>
        <v>350.77212035157947</v>
      </c>
      <c r="L34" s="16">
        <f t="shared" si="3"/>
        <v>47.586465270852671</v>
      </c>
      <c r="M34" s="15">
        <f t="shared" si="4"/>
        <v>308.36029495512526</v>
      </c>
      <c r="N34" s="16">
        <f t="shared" si="5"/>
        <v>40.118967231507924</v>
      </c>
      <c r="O34" s="15">
        <f t="shared" si="6"/>
        <v>240.71380338904754</v>
      </c>
      <c r="P34" s="16">
        <f t="shared" si="7"/>
        <v>37.909055462803011</v>
      </c>
      <c r="Q34" s="15">
        <f t="shared" si="8"/>
        <v>2139.1538439724559</v>
      </c>
      <c r="R34" s="15">
        <f t="shared" si="9"/>
        <v>3039.0000626682081</v>
      </c>
      <c r="S34" s="15">
        <v>1482.2595954145493</v>
      </c>
      <c r="T34" s="17">
        <f t="shared" si="17"/>
        <v>8.160292246843758E-6</v>
      </c>
      <c r="U34" s="3">
        <f>AJ54</f>
        <v>6.1275952482374362E-13</v>
      </c>
      <c r="V34" s="18">
        <f t="shared" si="18"/>
        <v>7.5090389692936188E-2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ht="15.75" thickBo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ht="16.5" thickTop="1" thickBot="1" x14ac:dyDescent="0.3">
      <c r="A36" s="1"/>
      <c r="B36" s="2"/>
      <c r="C36" s="50">
        <v>1</v>
      </c>
      <c r="D36" s="50"/>
      <c r="E36" s="50">
        <v>0.99</v>
      </c>
      <c r="F36" s="50"/>
      <c r="G36" s="50">
        <v>0.98</v>
      </c>
      <c r="H36" s="50"/>
      <c r="I36" s="50">
        <v>0.97</v>
      </c>
      <c r="J36" s="50"/>
      <c r="K36" s="50">
        <v>0.96</v>
      </c>
      <c r="L36" s="50"/>
      <c r="M36" s="50">
        <v>0.95</v>
      </c>
      <c r="N36" s="50"/>
      <c r="O36" s="50">
        <v>0.94</v>
      </c>
      <c r="P36" s="50"/>
      <c r="Q36" s="50">
        <v>0.93</v>
      </c>
      <c r="R36" s="50"/>
      <c r="S36" s="50">
        <v>0.92</v>
      </c>
      <c r="T36" s="50"/>
      <c r="U36" s="50">
        <v>0.91</v>
      </c>
      <c r="V36" s="50"/>
      <c r="W36" s="50">
        <v>0.9</v>
      </c>
      <c r="X36" s="50"/>
      <c r="Y36" s="50">
        <v>0.85</v>
      </c>
      <c r="Z36" s="50"/>
      <c r="AA36" s="21">
        <v>0.8</v>
      </c>
      <c r="AB36" s="21"/>
      <c r="AC36" s="21">
        <v>0.75</v>
      </c>
      <c r="AD36" s="21"/>
      <c r="AE36" s="21">
        <v>0.7</v>
      </c>
      <c r="AF36" s="21"/>
      <c r="AG36" s="21">
        <v>0.65</v>
      </c>
      <c r="AH36" s="21"/>
      <c r="AI36" s="21">
        <v>0.6</v>
      </c>
      <c r="AJ36" s="21"/>
    </row>
    <row r="37" spans="1:36" ht="16.5" thickTop="1" thickBot="1" x14ac:dyDescent="0.3">
      <c r="A37" s="2"/>
      <c r="B37" s="1" t="s">
        <v>14</v>
      </c>
      <c r="C37" s="2" t="s">
        <v>13</v>
      </c>
      <c r="D37" s="1" t="s">
        <v>15</v>
      </c>
      <c r="E37" s="2" t="s">
        <v>13</v>
      </c>
      <c r="F37" s="1" t="s">
        <v>15</v>
      </c>
      <c r="G37" s="2" t="s">
        <v>13</v>
      </c>
      <c r="H37" s="1" t="s">
        <v>15</v>
      </c>
      <c r="I37" s="2" t="s">
        <v>13</v>
      </c>
      <c r="J37" s="1" t="s">
        <v>15</v>
      </c>
      <c r="K37" s="2" t="s">
        <v>13</v>
      </c>
      <c r="L37" s="1" t="s">
        <v>15</v>
      </c>
      <c r="M37" s="2" t="s">
        <v>13</v>
      </c>
      <c r="N37" s="1" t="s">
        <v>15</v>
      </c>
      <c r="O37" s="2" t="s">
        <v>13</v>
      </c>
      <c r="P37" s="1" t="s">
        <v>15</v>
      </c>
      <c r="Q37" s="2" t="s">
        <v>13</v>
      </c>
      <c r="R37" s="1" t="s">
        <v>15</v>
      </c>
      <c r="S37" s="2" t="s">
        <v>13</v>
      </c>
      <c r="T37" s="1" t="s">
        <v>15</v>
      </c>
      <c r="U37" s="2" t="s">
        <v>13</v>
      </c>
      <c r="V37" s="1" t="s">
        <v>15</v>
      </c>
      <c r="W37" s="2" t="s">
        <v>13</v>
      </c>
      <c r="X37" s="1" t="s">
        <v>15</v>
      </c>
      <c r="Y37" s="2" t="s">
        <v>13</v>
      </c>
      <c r="Z37" s="1" t="s">
        <v>15</v>
      </c>
      <c r="AA37" s="2" t="s">
        <v>13</v>
      </c>
      <c r="AB37" s="1" t="s">
        <v>15</v>
      </c>
      <c r="AC37" s="2" t="s">
        <v>13</v>
      </c>
      <c r="AD37" s="1" t="s">
        <v>15</v>
      </c>
      <c r="AE37" s="2" t="s">
        <v>13</v>
      </c>
      <c r="AF37" s="1" t="s">
        <v>15</v>
      </c>
      <c r="AG37" s="2" t="s">
        <v>13</v>
      </c>
      <c r="AH37" s="1" t="s">
        <v>15</v>
      </c>
      <c r="AI37" s="2" t="s">
        <v>13</v>
      </c>
      <c r="AJ37" s="1" t="s">
        <v>15</v>
      </c>
    </row>
    <row r="38" spans="1:36" ht="15.75" thickTop="1" x14ac:dyDescent="0.25">
      <c r="A38" s="3">
        <v>0</v>
      </c>
      <c r="B38" s="3">
        <v>10</v>
      </c>
      <c r="C38" s="4">
        <f>S18</f>
        <v>2082.0642164532246</v>
      </c>
      <c r="D38" s="3">
        <f>((4.17*10^13*$H$18*$G$18^0.5*EXP(-67837/C38))/($K$12*6)*$K$10*10^-6)</f>
        <v>0</v>
      </c>
      <c r="E38" s="4">
        <f>S19</f>
        <v>2068.621446423575</v>
      </c>
      <c r="F38" s="3">
        <f>((4.17*10^13*$H$19*$G$19^0.5*EXP(-67837/E38))/($K$12*6)*$K$10*10^-6)</f>
        <v>2.7346381542362249E-12</v>
      </c>
      <c r="G38" s="4">
        <f>S20</f>
        <v>2055.1068026393755</v>
      </c>
      <c r="H38" s="3">
        <f>((4.17*10^13*$H$20*$G$20^0.5*EXP(-67837/G38))/($K$12*6)*$K$10*10^-6)</f>
        <v>3.1179244980307183E-12</v>
      </c>
      <c r="I38" s="4">
        <f>S21</f>
        <v>2041.5193148044557</v>
      </c>
      <c r="J38" s="3">
        <f>((4.17*10^13*$H$21*$G$21^0.5*EXP(-67837/I38))/($K$12*6)*$K$10*10^-6)</f>
        <v>3.0662468513548043E-12</v>
      </c>
      <c r="K38" s="4">
        <f>S22</f>
        <v>2027.858031723671</v>
      </c>
      <c r="L38" s="3">
        <f>((4.17*10^13*$H$22*$G$22^0.5*EXP(-67837/K38))/($K$12*6)*$K$10*10^-6)</f>
        <v>2.8311649119195634E-12</v>
      </c>
      <c r="M38" s="4">
        <f>S23</f>
        <v>2014.1220236945019</v>
      </c>
      <c r="N38" s="3">
        <f>((4.17*10^13*$H$23*$G$23^0.5*EXP(-67837/M38))/($K$12*6)*$K$10*10^-6)</f>
        <v>2.5202721364870937E-12</v>
      </c>
      <c r="O38" s="4">
        <f>S24</f>
        <v>2000.3103841777645</v>
      </c>
      <c r="P38" s="3">
        <f>((4.17*10^13*$H$24*$G$24^0.5*EXP(-67837/O38))/($K$12*6)*$K$10*10^-6)</f>
        <v>2.1885061933143274E-12</v>
      </c>
      <c r="Q38" s="15">
        <f>S25</f>
        <v>1986.422236509912</v>
      </c>
      <c r="R38" s="3">
        <f>((4.17*10^13*$H$25*$G$25^0.5*EXP(-67837/Q38))/($K$12*6)*$K$10*10^-6)</f>
        <v>1.8653282523679098E-12</v>
      </c>
      <c r="S38" s="15">
        <f>S26</f>
        <v>1972.4567283604008</v>
      </c>
      <c r="T38" s="3">
        <f>((4.17*10^13*$H$26*$G$26^0.5*EXP(-67837/S38))/($K$12*6)*$K$10*10^-6)</f>
        <v>1.5662083711943812E-12</v>
      </c>
      <c r="U38" s="15">
        <f>S27</f>
        <v>1958.4130427521379</v>
      </c>
      <c r="V38" s="3">
        <f>((4.17*10^13*$H$27*$G$27^0.5*EXP(-67837/U38))/($K$12*6)*$K$10*10^-6)</f>
        <v>1.2984524056436297E-12</v>
      </c>
      <c r="W38" s="4">
        <f>S28</f>
        <v>1944.2903968168732</v>
      </c>
      <c r="X38" s="3">
        <f>((4.17*10^13*$H$28*$G$28^0.5*EXP(-67837/W38))/($K$12*6)*$K$10*10^-6)</f>
        <v>1.0644921496331473E-12</v>
      </c>
      <c r="Y38" s="4">
        <f>S29</f>
        <v>1872.4681847554646</v>
      </c>
      <c r="Z38" s="3">
        <f>((4.17*10^13*$H$29*$G$29^0.5*EXP(-67837/Y38))/($K$12*6)*$K$10*10^-6)</f>
        <v>3.4238612983497252E-13</v>
      </c>
      <c r="AA38" s="4">
        <f>S30</f>
        <v>1798.5799474275191</v>
      </c>
      <c r="AB38" s="3">
        <f>((4.17*10^13*$H$30*$G$30^0.5*EXP(-67837/AA38))/($K$12*6)*$K$10*10^-6)</f>
        <v>8.9362268864935968E-14</v>
      </c>
      <c r="AC38" s="4">
        <f>S31</f>
        <v>1722.585867349457</v>
      </c>
      <c r="AD38" s="3">
        <f>((4.17*10^13*$H$31*$G$31^0.5*EXP(-67837/AC38))/($K$12*6)*$K$10*10^-6)</f>
        <v>1.8945792415710295E-14</v>
      </c>
      <c r="AE38" s="4">
        <f>S32</f>
        <v>1644.4894497437126</v>
      </c>
      <c r="AF38" s="3">
        <f>((4.17*10^13*$H$32*$G$32^0.5*EXP(-67837/AE38))/($K$12*6)*$K$10*10^-6)</f>
        <v>3.2020710011679482E-15</v>
      </c>
      <c r="AG38" s="4">
        <f>S33</f>
        <v>1564.3457085659279</v>
      </c>
      <c r="AH38" s="3">
        <f>((4.17*10^13*$H$33*$G$33^0.5*EXP(-67837/AG38))/($K$12*6)*$K$10*10^-6)</f>
        <v>4.184343267282515E-16</v>
      </c>
      <c r="AI38" s="4">
        <f>S34</f>
        <v>1482.2595954145493</v>
      </c>
      <c r="AJ38" s="3">
        <f>((4.17*10^13*$H$34*$G$34^0.5*EXP(-67837/AI38))/($K$12*6)*$K$10*10^-6)</f>
        <v>4.0570903105650428E-17</v>
      </c>
    </row>
    <row r="39" spans="1:36" x14ac:dyDescent="0.25">
      <c r="A39" s="3">
        <v>1</v>
      </c>
      <c r="B39" s="3">
        <v>12</v>
      </c>
      <c r="C39" s="3">
        <f t="shared" ref="C39:C53" si="19">POWER($B39^($K$8-1)/$B38^($K$8-1)*((C38^$K$8)),1/$K$8)</f>
        <v>2137.9575977305576</v>
      </c>
      <c r="D39" s="3">
        <f t="shared" ref="D39:D53" si="20">((4.17*10^13*$H$18*$G$18^0.5*EXP(-67837/C39))/($K$12*6)*$K$10*10^-6)</f>
        <v>0</v>
      </c>
      <c r="E39" s="3">
        <f t="shared" ref="E39:E53" si="21">POWER($B39^($K$8-1)/$B38^($K$8-1)*((E38^$K$8)),1/$K$8)</f>
        <v>2124.1539541674433</v>
      </c>
      <c r="F39" s="3">
        <f t="shared" ref="F39:F53" si="22">((4.17*10^13*$H$19*$G$19^0.5*EXP(-67837/E39))/($K$12*6)*$K$10*10^-6)</f>
        <v>6.4451436488865953E-12</v>
      </c>
      <c r="G39" s="3">
        <f t="shared" ref="G39:G53" si="23">POWER($B39^($K$8-1)/$B38^($K$8-1)*((G38^$K$8)),1/$K$8)</f>
        <v>2110.2765073861583</v>
      </c>
      <c r="H39" s="3">
        <f t="shared" ref="H39:H53" si="24">((4.17*10^13*$H$20*$G$20^0.5*EXP(-67837/G39))/($K$12*6)*$K$10*10^-6)</f>
        <v>7.390040767473217E-12</v>
      </c>
      <c r="I39" s="3">
        <f t="shared" ref="I39:I53" si="25">POWER($B39^($K$8-1)/$B38^($K$8-1)*((I38^$K$8)),1/$K$8)</f>
        <v>2096.3242610427546</v>
      </c>
      <c r="J39" s="3">
        <f t="shared" ref="J39:J53" si="26">((4.17*10^13*$H$21*$G$21^0.5*EXP(-67837/I39))/($K$12*6)*$K$10*10^-6)</f>
        <v>7.3094170226099833E-12</v>
      </c>
      <c r="K39" s="3">
        <f t="shared" ref="K39:K53" si="27">POWER($B39^($K$8-1)/$B38^($K$8-1)*((K38^$K$8)),1/$K$8)</f>
        <v>2082.2962384070911</v>
      </c>
      <c r="L39" s="3">
        <f t="shared" ref="L39:L53" si="28">((4.17*10^13*$H$22*$G$22^0.5*EXP(-67837/K39))/($K$12*6)*$K$10*10^-6)</f>
        <v>6.7886344610528246E-12</v>
      </c>
      <c r="M39" s="3">
        <f t="shared" ref="M39:M53" si="29">POWER($B39^($K$8-1)/$B38^($K$8-1)*((M38^$K$8)),1/$K$8)</f>
        <v>2068.1914848186184</v>
      </c>
      <c r="N39" s="3">
        <f t="shared" ref="N39:N53" si="30">((4.17*10^13*$H$23*$G$23^0.5*EXP(-67837/M39))/($K$12*6)*$K$10*10^-6)</f>
        <v>6.0793198230951176E-12</v>
      </c>
      <c r="O39" s="3">
        <f t="shared" ref="O39:O53" si="31">POWER($B39^($K$8-1)/$B38^($K$8-1)*((O38^$K$8)),1/$K$8)</f>
        <v>2054.0090694019482</v>
      </c>
      <c r="P39" s="3">
        <f t="shared" ref="P39:P53" si="32">((4.17*10^13*$H$24*$G$24^0.5*EXP(-67837/O39))/($K$12*6)*$K$10*10^-6)</f>
        <v>5.3112379813539616E-12</v>
      </c>
      <c r="Q39" s="3">
        <f t="shared" ref="Q39:Q53" si="33">POWER($B39^($K$8-1)/$B38^($K$8-1)*((Q38^$K$8)),1/$K$8)</f>
        <v>2039.7480919593447</v>
      </c>
      <c r="R39" s="3">
        <f t="shared" ref="R39:R53" si="34">((4.17*10^13*$H$25*$G$25^0.5*EXP(-67837/Q39))/($K$12*6)*$K$10*10^-6)</f>
        <v>4.5550728521635789E-12</v>
      </c>
      <c r="S39" s="3">
        <f t="shared" ref="S39:S53" si="35">POWER($B39^($K$8-1)/$B38^($K$8-1)*((S38^$K$8)),1/$K$8)</f>
        <v>2025.4076772793023</v>
      </c>
      <c r="T39" s="3">
        <f t="shared" ref="T39:T53" si="36">((4.17*10^13*$H$26*$G$26^0.5*EXP(-67837/S39))/($K$12*6)*$K$10*10^-6)</f>
        <v>3.8488846963342061E-12</v>
      </c>
      <c r="U39" s="3">
        <f t="shared" ref="U39:U53" si="37">POWER($B39^($K$8-1)/$B38^($K$8-1)*((U38^$K$8)),1/$K$8)</f>
        <v>2010.9869864528343</v>
      </c>
      <c r="V39" s="3">
        <f t="shared" ref="V39:V53" si="38">((4.17*10^13*$H$27*$G$27^0.5*EXP(-67837/U39))/($K$12*6)*$K$10*10^-6)</f>
        <v>3.2115267738148726E-12</v>
      </c>
      <c r="W39" s="3">
        <f t="shared" ref="W39:W53" si="39">POWER($B39^($K$8-1)/$B38^($K$8-1)*((W38^$K$8)),1/$K$8)</f>
        <v>1996.4852155954536</v>
      </c>
      <c r="X39" s="3">
        <f t="shared" ref="X39:X53" si="40">((4.17*10^13*$H$28*$G$28^0.5*EXP(-67837/W39))/($K$12*6)*$K$10*10^-6)</f>
        <v>2.6502366964467947E-12</v>
      </c>
      <c r="Y39" s="3">
        <f t="shared" ref="Y39:Y53" si="41">POWER($B39^($K$8-1)/$B38^($K$8-1)*((Y38^$K$8)),1/$K$8)</f>
        <v>1922.7349235780068</v>
      </c>
      <c r="Z39" s="3">
        <f t="shared" ref="Z39:Z53" si="42">((4.17*10^13*$H$29*$G$29^0.5*EXP(-67837/Y39))/($K$12*6)*$K$10*10^-6)</f>
        <v>8.8278140974352088E-13</v>
      </c>
      <c r="AA39" s="3">
        <f t="shared" ref="AA39:AA53" si="43">POWER($B39^($K$8-1)/$B38^($K$8-1)*((AA38^$K$8)),1/$K$8)</f>
        <v>1846.8631434811848</v>
      </c>
      <c r="AB39" s="3">
        <f t="shared" ref="AB39:AB53" si="44">((4.17*10^13*$H$30*$G$30^0.5*EXP(-67837/AA39))/($K$12*6)*$K$10*10^-6)</f>
        <v>2.3954632680620468E-13</v>
      </c>
      <c r="AC39" s="3">
        <f t="shared" ref="AC39:AC53" si="45">POWER($B39^($K$8-1)/$B38^($K$8-1)*((AC38^$K$8)),1/$K$8)</f>
        <v>1768.8289889140392</v>
      </c>
      <c r="AD39" s="3">
        <f t="shared" ref="AD39:AD53" si="46">((4.17*10^13*$H$31*$G$31^0.5*EXP(-67837/AC39))/($K$12*6)*$K$10*10^-6)</f>
        <v>5.3044486938321907E-14</v>
      </c>
      <c r="AE39" s="3">
        <f t="shared" ref="AE39:AE53" si="47">POWER($B39^($K$8-1)/$B38^($K$8-1)*((AE38^$K$8)),1/$K$8)</f>
        <v>1688.6360591973146</v>
      </c>
      <c r="AF39" s="3">
        <f t="shared" ref="AF39:AF53" si="48">((4.17*10^13*$H$32*$G$32^0.5*EXP(-67837/AE39))/($K$12*6)*$K$10*10^-6)</f>
        <v>9.4143949779294786E-15</v>
      </c>
      <c r="AG39" s="3">
        <f t="shared" ref="AG39:AG53" si="49">POWER($B39^($K$8-1)/$B38^($K$8-1)*((AG38^$K$8)),1/$K$8)</f>
        <v>1606.3408451460002</v>
      </c>
      <c r="AH39" s="3">
        <f t="shared" ref="AH39:AH53" si="50">((4.17*10^13*$H$33*$G$33^0.5*EXP(-67837/AG39))/($K$12*6)*$K$10*10^-6)</f>
        <v>1.3001205170769357E-15</v>
      </c>
      <c r="AI39" s="3">
        <f t="shared" ref="AI39:AI53" si="51">POWER($B39^($K$8-1)/$B38^($K$8-1)*((AI38^$K$8)),1/$K$8)</f>
        <v>1522.0511158027239</v>
      </c>
      <c r="AJ39" s="3">
        <f t="shared" ref="AJ39:AJ53" si="52">((4.17*10^13*$H$34*$G$34^0.5*EXP(-67837/AI39))/($K$12*6)*$K$10*10^-6)</f>
        <v>1.3422617099083805E-16</v>
      </c>
    </row>
    <row r="40" spans="1:36" x14ac:dyDescent="0.25">
      <c r="A40" s="3">
        <v>2</v>
      </c>
      <c r="B40" s="3">
        <v>14</v>
      </c>
      <c r="C40" s="3">
        <f t="shared" si="19"/>
        <v>2186.3837903546732</v>
      </c>
      <c r="D40" s="3">
        <f t="shared" si="20"/>
        <v>0</v>
      </c>
      <c r="E40" s="3">
        <f t="shared" si="21"/>
        <v>2172.2674848833849</v>
      </c>
      <c r="F40" s="3">
        <f t="shared" si="22"/>
        <v>1.3074676521565253E-11</v>
      </c>
      <c r="G40" s="3">
        <f t="shared" si="23"/>
        <v>2158.0757045008722</v>
      </c>
      <c r="H40" s="3">
        <f t="shared" si="24"/>
        <v>1.5061400642979095E-11</v>
      </c>
      <c r="I40" s="3">
        <f t="shared" si="25"/>
        <v>2143.8074302953269</v>
      </c>
      <c r="J40" s="3">
        <f t="shared" si="26"/>
        <v>1.4967845608676105E-11</v>
      </c>
      <c r="K40" s="3">
        <f t="shared" si="27"/>
        <v>2129.4616634129993</v>
      </c>
      <c r="L40" s="3">
        <f t="shared" si="28"/>
        <v>1.3968699933340924E-11</v>
      </c>
      <c r="M40" s="3">
        <f t="shared" si="29"/>
        <v>2115.0374275696331</v>
      </c>
      <c r="N40" s="3">
        <f t="shared" si="30"/>
        <v>1.2570881013415313E-11</v>
      </c>
      <c r="O40" s="3">
        <f t="shared" si="31"/>
        <v>2100.5337708048783</v>
      </c>
      <c r="P40" s="3">
        <f t="shared" si="32"/>
        <v>1.1037863210077645E-11</v>
      </c>
      <c r="Q40" s="3">
        <f t="shared" si="33"/>
        <v>2085.9497725309084</v>
      </c>
      <c r="R40" s="3">
        <f t="shared" si="34"/>
        <v>9.5149324676458614E-12</v>
      </c>
      <c r="S40" s="3">
        <f t="shared" si="35"/>
        <v>2071.2845377120839</v>
      </c>
      <c r="T40" s="3">
        <f t="shared" si="36"/>
        <v>8.0818415714619614E-12</v>
      </c>
      <c r="U40" s="3">
        <f t="shared" si="37"/>
        <v>2056.5372084375585</v>
      </c>
      <c r="V40" s="3">
        <f t="shared" si="38"/>
        <v>6.7794940414162249E-12</v>
      </c>
      <c r="W40" s="3">
        <f t="shared" si="39"/>
        <v>2041.7069626143134</v>
      </c>
      <c r="X40" s="3">
        <f t="shared" si="40"/>
        <v>5.6250624772560362E-12</v>
      </c>
      <c r="Y40" s="3">
        <f t="shared" si="41"/>
        <v>1966.2861763592296</v>
      </c>
      <c r="Z40" s="3">
        <f t="shared" si="42"/>
        <v>1.9285573693226108E-12</v>
      </c>
      <c r="AA40" s="3">
        <f t="shared" si="43"/>
        <v>1888.6958488779303</v>
      </c>
      <c r="AB40" s="3">
        <f t="shared" si="44"/>
        <v>5.4039471120268169E-13</v>
      </c>
      <c r="AC40" s="3">
        <f t="shared" si="45"/>
        <v>1808.8941676749243</v>
      </c>
      <c r="AD40" s="3">
        <f t="shared" si="46"/>
        <v>1.2403637367940516E-13</v>
      </c>
      <c r="AE40" s="3">
        <f t="shared" si="47"/>
        <v>1726.884813598019</v>
      </c>
      <c r="AF40" s="3">
        <f t="shared" si="48"/>
        <v>2.292031675609726E-14</v>
      </c>
      <c r="AG40" s="3">
        <f t="shared" si="49"/>
        <v>1642.7255570175537</v>
      </c>
      <c r="AH40" s="3">
        <f t="shared" si="50"/>
        <v>3.3129058940537582E-15</v>
      </c>
      <c r="AI40" s="3">
        <f t="shared" si="51"/>
        <v>1556.5266080182164</v>
      </c>
      <c r="AJ40" s="3">
        <f t="shared" si="52"/>
        <v>3.6021273806270902E-16</v>
      </c>
    </row>
    <row r="41" spans="1:36" x14ac:dyDescent="0.25">
      <c r="A41" s="3">
        <v>3</v>
      </c>
      <c r="B41" s="3">
        <v>16</v>
      </c>
      <c r="C41" s="3">
        <f t="shared" si="19"/>
        <v>2229.2181953803611</v>
      </c>
      <c r="D41" s="3">
        <f t="shared" si="20"/>
        <v>0</v>
      </c>
      <c r="E41" s="3">
        <f t="shared" si="21"/>
        <v>2214.825331169161</v>
      </c>
      <c r="F41" s="3">
        <f t="shared" si="22"/>
        <v>2.3825004316868033E-11</v>
      </c>
      <c r="G41" s="3">
        <f t="shared" si="23"/>
        <v>2200.3555133846071</v>
      </c>
      <c r="H41" s="3">
        <f t="shared" si="24"/>
        <v>2.7553777586119745E-11</v>
      </c>
      <c r="I41" s="3">
        <f t="shared" si="25"/>
        <v>2185.8077031529356</v>
      </c>
      <c r="J41" s="3">
        <f t="shared" si="26"/>
        <v>2.7492924844363411E-11</v>
      </c>
      <c r="K41" s="3">
        <f t="shared" si="27"/>
        <v>2171.1808820514211</v>
      </c>
      <c r="L41" s="3">
        <f t="shared" si="28"/>
        <v>2.576300809453006E-11</v>
      </c>
      <c r="M41" s="3">
        <f t="shared" si="29"/>
        <v>2156.4740546689904</v>
      </c>
      <c r="N41" s="3">
        <f t="shared" si="30"/>
        <v>2.3281946668823232E-11</v>
      </c>
      <c r="O41" s="3">
        <f t="shared" si="31"/>
        <v>2141.6862503950215</v>
      </c>
      <c r="P41" s="3">
        <f t="shared" si="32"/>
        <v>2.0529891897559909E-11</v>
      </c>
      <c r="Q41" s="3">
        <f t="shared" si="33"/>
        <v>2126.8165306060478</v>
      </c>
      <c r="R41" s="3">
        <f t="shared" si="34"/>
        <v>1.7774262768776396E-11</v>
      </c>
      <c r="S41" s="3">
        <f t="shared" si="35"/>
        <v>2111.8639827313918</v>
      </c>
      <c r="T41" s="3">
        <f t="shared" si="36"/>
        <v>1.516413708016953E-11</v>
      </c>
      <c r="U41" s="3">
        <f t="shared" si="37"/>
        <v>2096.8277320525008</v>
      </c>
      <c r="V41" s="3">
        <f t="shared" si="38"/>
        <v>1.2778048327377875E-11</v>
      </c>
      <c r="W41" s="3">
        <f t="shared" si="39"/>
        <v>2081.7069403703713</v>
      </c>
      <c r="X41" s="3">
        <f t="shared" si="40"/>
        <v>1.0651089609841639E-11</v>
      </c>
      <c r="Y41" s="3">
        <f t="shared" si="41"/>
        <v>2004.8085523694008</v>
      </c>
      <c r="Z41" s="3">
        <f t="shared" si="42"/>
        <v>3.7422634798889584E-12</v>
      </c>
      <c r="AA41" s="3">
        <f t="shared" si="43"/>
        <v>1925.6981187072599</v>
      </c>
      <c r="AB41" s="3">
        <f t="shared" si="44"/>
        <v>1.0775571344594287E-12</v>
      </c>
      <c r="AC41" s="3">
        <f t="shared" si="45"/>
        <v>1844.3330077214957</v>
      </c>
      <c r="AD41" s="3">
        <f t="shared" si="46"/>
        <v>2.5497712238040997E-13</v>
      </c>
      <c r="AE41" s="3">
        <f t="shared" si="47"/>
        <v>1760.7169723730196</v>
      </c>
      <c r="AF41" s="3">
        <f t="shared" si="48"/>
        <v>4.875675508528342E-14</v>
      </c>
      <c r="AG41" s="3">
        <f t="shared" si="49"/>
        <v>1674.9089148368705</v>
      </c>
      <c r="AH41" s="3">
        <f t="shared" si="50"/>
        <v>7.3251695789138466E-15</v>
      </c>
      <c r="AI41" s="3">
        <f t="shared" si="51"/>
        <v>1587.0212043719043</v>
      </c>
      <c r="AJ41" s="3">
        <f t="shared" si="52"/>
        <v>8.3224605001786216E-16</v>
      </c>
    </row>
    <row r="42" spans="1:36" x14ac:dyDescent="0.25">
      <c r="A42" s="3">
        <v>4</v>
      </c>
      <c r="B42" s="3">
        <v>18</v>
      </c>
      <c r="C42" s="3">
        <f t="shared" si="19"/>
        <v>2267.6968510717161</v>
      </c>
      <c r="D42" s="3">
        <f t="shared" si="20"/>
        <v>0</v>
      </c>
      <c r="E42" s="3">
        <f t="shared" si="21"/>
        <v>2253.0555508538732</v>
      </c>
      <c r="F42" s="3">
        <f t="shared" si="22"/>
        <v>4.0062742756934226E-11</v>
      </c>
      <c r="G42" s="3">
        <f t="shared" si="23"/>
        <v>2238.3359687628904</v>
      </c>
      <c r="H42" s="3">
        <f t="shared" si="24"/>
        <v>4.6491453210627485E-11</v>
      </c>
      <c r="I42" s="3">
        <f t="shared" si="25"/>
        <v>2223.5370479929466</v>
      </c>
      <c r="J42" s="3">
        <f t="shared" si="26"/>
        <v>4.6550570875060434E-11</v>
      </c>
      <c r="K42" s="3">
        <f t="shared" si="27"/>
        <v>2208.6577525422676</v>
      </c>
      <c r="L42" s="3">
        <f t="shared" si="28"/>
        <v>4.377653376016616E-11</v>
      </c>
      <c r="M42" s="3">
        <f t="shared" si="29"/>
        <v>2193.6970698179362</v>
      </c>
      <c r="N42" s="3">
        <f t="shared" si="30"/>
        <v>3.9704005824260595E-11</v>
      </c>
      <c r="O42" s="3">
        <f t="shared" si="31"/>
        <v>2178.6540124555668</v>
      </c>
      <c r="P42" s="3">
        <f t="shared" si="32"/>
        <v>3.5140045769460209E-11</v>
      </c>
      <c r="Q42" s="3">
        <f t="shared" si="33"/>
        <v>2163.5276256300631</v>
      </c>
      <c r="R42" s="3">
        <f t="shared" si="34"/>
        <v>3.0537901588533075E-11</v>
      </c>
      <c r="S42" s="3">
        <f t="shared" si="35"/>
        <v>2148.316981018816</v>
      </c>
      <c r="T42" s="3">
        <f t="shared" si="36"/>
        <v>2.6153480618207532E-11</v>
      </c>
      <c r="U42" s="3">
        <f t="shared" si="37"/>
        <v>2133.0211888047079</v>
      </c>
      <c r="V42" s="3">
        <f t="shared" si="38"/>
        <v>2.2124515468876893E-11</v>
      </c>
      <c r="W42" s="3">
        <f t="shared" si="39"/>
        <v>2117.6393963205383</v>
      </c>
      <c r="X42" s="3">
        <f t="shared" si="40"/>
        <v>1.8515481135974424E-11</v>
      </c>
      <c r="Y42" s="3">
        <f t="shared" si="41"/>
        <v>2039.4136610902829</v>
      </c>
      <c r="Z42" s="3">
        <f t="shared" si="42"/>
        <v>6.644868722645614E-12</v>
      </c>
      <c r="AA42" s="3">
        <f t="shared" si="43"/>
        <v>1958.9376979592064</v>
      </c>
      <c r="AB42" s="3">
        <f t="shared" si="44"/>
        <v>1.9590074577942267E-12</v>
      </c>
      <c r="AC42" s="3">
        <f t="shared" si="45"/>
        <v>1876.1681393974272</v>
      </c>
      <c r="AD42" s="3">
        <f t="shared" si="46"/>
        <v>4.7593692273615987E-13</v>
      </c>
      <c r="AE42" s="3">
        <f t="shared" si="47"/>
        <v>1791.1088031459183</v>
      </c>
      <c r="AF42" s="3">
        <f t="shared" si="48"/>
        <v>9.374648470427325E-14</v>
      </c>
      <c r="AG42" s="3">
        <f t="shared" si="49"/>
        <v>1703.819608093343</v>
      </c>
      <c r="AH42" s="3">
        <f t="shared" si="50"/>
        <v>1.4564095952061896E-14</v>
      </c>
      <c r="AI42" s="3">
        <f t="shared" si="51"/>
        <v>1614.4148631104051</v>
      </c>
      <c r="AJ42" s="3">
        <f t="shared" si="52"/>
        <v>1.718883105720956E-15</v>
      </c>
    </row>
    <row r="43" spans="1:36" x14ac:dyDescent="0.25">
      <c r="A43" s="3">
        <v>5</v>
      </c>
      <c r="B43" s="3">
        <v>20</v>
      </c>
      <c r="C43" s="3">
        <f t="shared" si="19"/>
        <v>2302.6796414012679</v>
      </c>
      <c r="D43" s="3">
        <f t="shared" si="20"/>
        <v>0</v>
      </c>
      <c r="E43" s="3">
        <f t="shared" si="21"/>
        <v>2287.812476101225</v>
      </c>
      <c r="F43" s="3">
        <f t="shared" si="22"/>
        <v>6.3298860754871577E-11</v>
      </c>
      <c r="G43" s="3">
        <f t="shared" si="23"/>
        <v>2272.8658213070348</v>
      </c>
      <c r="H43" s="3">
        <f t="shared" si="24"/>
        <v>7.3677472435756639E-11</v>
      </c>
      <c r="I43" s="3">
        <f t="shared" si="25"/>
        <v>2257.8386039099851</v>
      </c>
      <c r="J43" s="3">
        <f t="shared" si="26"/>
        <v>7.3997571714637097E-11</v>
      </c>
      <c r="K43" s="3">
        <f t="shared" si="27"/>
        <v>2242.7297719263447</v>
      </c>
      <c r="L43" s="3">
        <f t="shared" si="28"/>
        <v>6.9805540775731995E-11</v>
      </c>
      <c r="M43" s="3">
        <f t="shared" si="29"/>
        <v>2227.5382971423578</v>
      </c>
      <c r="N43" s="3">
        <f t="shared" si="30"/>
        <v>6.3513329958711776E-11</v>
      </c>
      <c r="O43" s="3">
        <f t="shared" si="31"/>
        <v>2212.2631769619911</v>
      </c>
      <c r="P43" s="3">
        <f t="shared" si="32"/>
        <v>5.6395137469309727E-11</v>
      </c>
      <c r="Q43" s="3">
        <f t="shared" si="33"/>
        <v>2196.9034418304691</v>
      </c>
      <c r="R43" s="3">
        <f t="shared" si="34"/>
        <v>4.9171659440201028E-11</v>
      </c>
      <c r="S43" s="3">
        <f t="shared" si="35"/>
        <v>2181.4581491043473</v>
      </c>
      <c r="T43" s="3">
        <f t="shared" si="36"/>
        <v>4.2254201830875342E-11</v>
      </c>
      <c r="U43" s="3">
        <f t="shared" si="37"/>
        <v>2165.9263952396782</v>
      </c>
      <c r="V43" s="3">
        <f t="shared" si="38"/>
        <v>3.5868083735138183E-11</v>
      </c>
      <c r="W43" s="3">
        <f t="shared" si="39"/>
        <v>2150.3073144155292</v>
      </c>
      <c r="X43" s="3">
        <f t="shared" si="40"/>
        <v>3.0122677512623784E-11</v>
      </c>
      <c r="Y43" s="3">
        <f t="shared" si="41"/>
        <v>2070.8748241939084</v>
      </c>
      <c r="Z43" s="3">
        <f t="shared" si="42"/>
        <v>1.1014176984800453E-11</v>
      </c>
      <c r="AA43" s="3">
        <f t="shared" si="43"/>
        <v>1989.1573927671677</v>
      </c>
      <c r="AB43" s="3">
        <f t="shared" si="44"/>
        <v>3.3152607919120786E-12</v>
      </c>
      <c r="AC43" s="3">
        <f t="shared" si="45"/>
        <v>1905.1109835930733</v>
      </c>
      <c r="AD43" s="3">
        <f t="shared" si="46"/>
        <v>8.2434833470809021E-13</v>
      </c>
      <c r="AE43" s="3">
        <f t="shared" si="47"/>
        <v>1818.7394733072567</v>
      </c>
      <c r="AF43" s="3">
        <f t="shared" si="48"/>
        <v>1.6666545086709302E-13</v>
      </c>
      <c r="AG43" s="3">
        <f t="shared" si="49"/>
        <v>1730.1037051414735</v>
      </c>
      <c r="AH43" s="3">
        <f t="shared" si="50"/>
        <v>2.6667136594123245E-14</v>
      </c>
      <c r="AI43" s="3">
        <f t="shared" si="51"/>
        <v>1639.319751360531</v>
      </c>
      <c r="AJ43" s="3">
        <f t="shared" si="52"/>
        <v>3.2545194776184131E-15</v>
      </c>
    </row>
    <row r="44" spans="1:36" x14ac:dyDescent="0.25">
      <c r="A44" s="3">
        <v>6</v>
      </c>
      <c r="B44" s="3">
        <v>22</v>
      </c>
      <c r="C44" s="3">
        <f t="shared" si="19"/>
        <v>2334.790099471677</v>
      </c>
      <c r="D44" s="3">
        <f t="shared" si="20"/>
        <v>0</v>
      </c>
      <c r="E44" s="3">
        <f t="shared" si="21"/>
        <v>2319.7156141956334</v>
      </c>
      <c r="F44" s="3">
        <f t="shared" si="22"/>
        <v>9.5170033792868094E-11</v>
      </c>
      <c r="G44" s="3">
        <f t="shared" si="23"/>
        <v>2304.5605309585835</v>
      </c>
      <c r="H44" s="3">
        <f t="shared" si="24"/>
        <v>1.1107177418362837E-10</v>
      </c>
      <c r="I44" s="3">
        <f t="shared" si="25"/>
        <v>2289.3237616875053</v>
      </c>
      <c r="J44" s="3">
        <f t="shared" si="26"/>
        <v>1.1185951747018382E-10</v>
      </c>
      <c r="K44" s="3">
        <f t="shared" si="27"/>
        <v>2274.0042397289417</v>
      </c>
      <c r="L44" s="3">
        <f t="shared" si="28"/>
        <v>1.0581672731788522E-10</v>
      </c>
      <c r="M44" s="3">
        <f t="shared" si="29"/>
        <v>2258.6009225308803</v>
      </c>
      <c r="N44" s="3">
        <f t="shared" si="30"/>
        <v>9.6552031719267517E-11</v>
      </c>
      <c r="O44" s="3">
        <f t="shared" si="31"/>
        <v>2243.1127935162594</v>
      </c>
      <c r="P44" s="3">
        <f t="shared" si="32"/>
        <v>8.5979347173355628E-11</v>
      </c>
      <c r="Q44" s="3">
        <f t="shared" si="33"/>
        <v>2227.5388696100395</v>
      </c>
      <c r="R44" s="3">
        <f t="shared" si="34"/>
        <v>7.5187884628398223E-11</v>
      </c>
      <c r="S44" s="3">
        <f t="shared" si="35"/>
        <v>2211.878195023779</v>
      </c>
      <c r="T44" s="3">
        <f t="shared" si="36"/>
        <v>6.4805033203878271E-11</v>
      </c>
      <c r="U44" s="3">
        <f t="shared" si="37"/>
        <v>2196.129853613772</v>
      </c>
      <c r="V44" s="3">
        <f t="shared" si="38"/>
        <v>5.5179649083898507E-11</v>
      </c>
      <c r="W44" s="3">
        <f t="shared" si="39"/>
        <v>2180.2929674853658</v>
      </c>
      <c r="X44" s="3">
        <f t="shared" si="40"/>
        <v>4.6486103867543051E-11</v>
      </c>
      <c r="Y44" s="3">
        <f t="shared" si="41"/>
        <v>2099.7528053145816</v>
      </c>
      <c r="Z44" s="3">
        <f t="shared" si="42"/>
        <v>1.7282605429631867E-11</v>
      </c>
      <c r="AA44" s="3">
        <f t="shared" si="43"/>
        <v>2016.8958388399465</v>
      </c>
      <c r="AB44" s="3">
        <f t="shared" si="44"/>
        <v>5.2992296140397656E-12</v>
      </c>
      <c r="AC44" s="3">
        <f t="shared" si="45"/>
        <v>1931.6774174374768</v>
      </c>
      <c r="AD44" s="3">
        <f t="shared" si="46"/>
        <v>1.3452161501540026E-12</v>
      </c>
      <c r="AE44" s="3">
        <f t="shared" si="47"/>
        <v>1844.1014718017984</v>
      </c>
      <c r="AF44" s="3">
        <f t="shared" si="48"/>
        <v>2.7837297739616634E-13</v>
      </c>
      <c r="AG44" s="3">
        <f t="shared" si="49"/>
        <v>1754.2296936127129</v>
      </c>
      <c r="AH44" s="3">
        <f t="shared" si="50"/>
        <v>4.5726851938302466E-14</v>
      </c>
      <c r="AI44" s="3">
        <f t="shared" si="51"/>
        <v>1662.1797737421189</v>
      </c>
      <c r="AJ44" s="3">
        <f t="shared" si="52"/>
        <v>5.7497807258128423E-15</v>
      </c>
    </row>
    <row r="45" spans="1:36" x14ac:dyDescent="0.25">
      <c r="A45" s="3">
        <v>7</v>
      </c>
      <c r="B45" s="3">
        <v>24</v>
      </c>
      <c r="C45" s="3">
        <f t="shared" si="19"/>
        <v>2364.4954826896023</v>
      </c>
      <c r="D45" s="3">
        <f t="shared" si="20"/>
        <v>0</v>
      </c>
      <c r="E45" s="3">
        <f t="shared" si="21"/>
        <v>2349.2292057137229</v>
      </c>
      <c r="F45" s="3">
        <f t="shared" si="22"/>
        <v>1.3742195549888129E-10</v>
      </c>
      <c r="G45" s="3">
        <f t="shared" si="23"/>
        <v>2333.8813053341992</v>
      </c>
      <c r="H45" s="3">
        <f t="shared" si="24"/>
        <v>1.6077142813837501E-10</v>
      </c>
      <c r="I45" s="3">
        <f t="shared" si="25"/>
        <v>2318.4506796345268</v>
      </c>
      <c r="J45" s="3">
        <f t="shared" si="26"/>
        <v>1.6231065191714304E-10</v>
      </c>
      <c r="K45" s="3">
        <f t="shared" si="27"/>
        <v>2302.936248390286</v>
      </c>
      <c r="L45" s="3">
        <f t="shared" si="28"/>
        <v>1.5392798093667927E-10</v>
      </c>
      <c r="M45" s="3">
        <f t="shared" si="29"/>
        <v>2287.3369557851402</v>
      </c>
      <c r="N45" s="3">
        <f t="shared" si="30"/>
        <v>1.4081038466889287E-10</v>
      </c>
      <c r="O45" s="3">
        <f t="shared" si="31"/>
        <v>2271.6517723081897</v>
      </c>
      <c r="P45" s="3">
        <f t="shared" si="32"/>
        <v>1.2571842017419046E-10</v>
      </c>
      <c r="Q45" s="3">
        <f t="shared" si="33"/>
        <v>2255.8797023767897</v>
      </c>
      <c r="R45" s="3">
        <f t="shared" si="34"/>
        <v>1.1023164162015465E-10</v>
      </c>
      <c r="S45" s="3">
        <f t="shared" si="35"/>
        <v>2240.0197780420649</v>
      </c>
      <c r="T45" s="3">
        <f t="shared" si="36"/>
        <v>9.5267241705860877E-11</v>
      </c>
      <c r="U45" s="3">
        <f t="shared" si="37"/>
        <v>2224.0710715042733</v>
      </c>
      <c r="V45" s="3">
        <f t="shared" si="38"/>
        <v>8.1341792417255441E-11</v>
      </c>
      <c r="W45" s="3">
        <f t="shared" si="39"/>
        <v>2208.0326936993652</v>
      </c>
      <c r="X45" s="3">
        <f t="shared" si="40"/>
        <v>6.8719838478778129E-11</v>
      </c>
      <c r="Y45" s="3">
        <f t="shared" si="41"/>
        <v>2126.4678242616351</v>
      </c>
      <c r="Z45" s="3">
        <f t="shared" si="42"/>
        <v>2.593460497666844E-11</v>
      </c>
      <c r="AA45" s="3">
        <f t="shared" si="43"/>
        <v>2042.5566739689532</v>
      </c>
      <c r="AB45" s="3">
        <f t="shared" si="44"/>
        <v>8.085829909172523E-12</v>
      </c>
      <c r="AC45" s="3">
        <f t="shared" si="45"/>
        <v>1956.2540241103322</v>
      </c>
      <c r="AD45" s="3">
        <f t="shared" si="46"/>
        <v>2.0912203527440988E-12</v>
      </c>
      <c r="AE45" s="3">
        <f t="shared" si="47"/>
        <v>1867.5638553903739</v>
      </c>
      <c r="AF45" s="3">
        <f t="shared" si="48"/>
        <v>4.4191038197643623E-13</v>
      </c>
      <c r="AG45" s="3">
        <f t="shared" si="49"/>
        <v>1776.5486443881257</v>
      </c>
      <c r="AH45" s="3">
        <f t="shared" si="50"/>
        <v>7.432945634699927E-14</v>
      </c>
      <c r="AI45" s="3">
        <f t="shared" si="51"/>
        <v>1683.3275793488256</v>
      </c>
      <c r="AJ45" s="3">
        <f t="shared" si="52"/>
        <v>9.6011960989892584E-15</v>
      </c>
    </row>
    <row r="46" spans="1:36" x14ac:dyDescent="0.25">
      <c r="A46" s="3">
        <v>8</v>
      </c>
      <c r="B46" s="3">
        <v>26</v>
      </c>
      <c r="C46" s="3">
        <f t="shared" si="19"/>
        <v>2392.1554217860826</v>
      </c>
      <c r="D46" s="3">
        <f t="shared" si="20"/>
        <v>0</v>
      </c>
      <c r="E46" s="3">
        <f t="shared" si="21"/>
        <v>2376.7105594441182</v>
      </c>
      <c r="F46" s="3">
        <f t="shared" si="22"/>
        <v>1.918945295048278E-10</v>
      </c>
      <c r="G46" s="3">
        <f t="shared" si="23"/>
        <v>2361.1831188654846</v>
      </c>
      <c r="H46" s="3">
        <f t="shared" si="24"/>
        <v>2.2499295545786103E-10</v>
      </c>
      <c r="I46" s="3">
        <f t="shared" si="25"/>
        <v>2345.5719852434254</v>
      </c>
      <c r="J46" s="3">
        <f t="shared" si="26"/>
        <v>2.2765569617608947E-10</v>
      </c>
      <c r="K46" s="3">
        <f t="shared" si="27"/>
        <v>2329.8760657170224</v>
      </c>
      <c r="L46" s="3">
        <f t="shared" si="28"/>
        <v>2.1639086390502431E-10</v>
      </c>
      <c r="M46" s="3">
        <f t="shared" si="29"/>
        <v>2314.0942921189717</v>
      </c>
      <c r="N46" s="3">
        <f t="shared" si="30"/>
        <v>1.9841058341206299E-10</v>
      </c>
      <c r="O46" s="3">
        <f t="shared" si="31"/>
        <v>2298.2256228951164</v>
      </c>
      <c r="P46" s="3">
        <f t="shared" si="32"/>
        <v>1.7756500963696073E-10</v>
      </c>
      <c r="Q46" s="3">
        <f t="shared" si="33"/>
        <v>2282.2690508164624</v>
      </c>
      <c r="R46" s="3">
        <f t="shared" si="34"/>
        <v>1.5606775745696644E-10</v>
      </c>
      <c r="S46" s="3">
        <f t="shared" si="35"/>
        <v>2266.2235966110384</v>
      </c>
      <c r="T46" s="3">
        <f t="shared" si="36"/>
        <v>1.3521338160594472E-10</v>
      </c>
      <c r="U46" s="3">
        <f t="shared" si="37"/>
        <v>2250.0883216256716</v>
      </c>
      <c r="V46" s="3">
        <f t="shared" si="38"/>
        <v>1.1573916680427174E-10</v>
      </c>
      <c r="W46" s="3">
        <f t="shared" si="39"/>
        <v>2233.8623263960158</v>
      </c>
      <c r="X46" s="3">
        <f t="shared" si="40"/>
        <v>9.8030516821152117E-11</v>
      </c>
      <c r="Y46" s="3">
        <f t="shared" si="41"/>
        <v>2151.3433086684827</v>
      </c>
      <c r="Z46" s="3">
        <f t="shared" si="42"/>
        <v>3.7503904259673118E-11</v>
      </c>
      <c r="AA46" s="3">
        <f t="shared" si="43"/>
        <v>2066.450563222159</v>
      </c>
      <c r="AB46" s="3">
        <f t="shared" si="44"/>
        <v>1.1871417011312494E-11</v>
      </c>
      <c r="AC46" s="3">
        <f t="shared" si="45"/>
        <v>1979.1383423762259</v>
      </c>
      <c r="AD46" s="3">
        <f t="shared" si="46"/>
        <v>3.1227367880419914E-12</v>
      </c>
      <c r="AE46" s="3">
        <f t="shared" si="47"/>
        <v>1889.4106734016846</v>
      </c>
      <c r="AF46" s="3">
        <f t="shared" si="48"/>
        <v>6.7257302530779718E-13</v>
      </c>
      <c r="AG46" s="3">
        <f t="shared" si="49"/>
        <v>1797.3307637304788</v>
      </c>
      <c r="AH46" s="3">
        <f t="shared" si="50"/>
        <v>1.1558755750298033E-13</v>
      </c>
      <c r="AI46" s="3">
        <f t="shared" si="51"/>
        <v>1703.019195875517</v>
      </c>
      <c r="AJ46" s="3">
        <f t="shared" si="52"/>
        <v>1.5300104901169804E-14</v>
      </c>
    </row>
    <row r="47" spans="1:36" x14ac:dyDescent="0.25">
      <c r="A47" s="3">
        <v>9</v>
      </c>
      <c r="B47" s="3">
        <v>28</v>
      </c>
      <c r="C47" s="3">
        <f t="shared" si="19"/>
        <v>2418.0529123716165</v>
      </c>
      <c r="D47" s="3">
        <f t="shared" si="20"/>
        <v>0</v>
      </c>
      <c r="E47" s="3">
        <f t="shared" si="21"/>
        <v>2402.4408438467035</v>
      </c>
      <c r="F47" s="3">
        <f t="shared" si="22"/>
        <v>2.6050878711054516E-10</v>
      </c>
      <c r="G47" s="3">
        <f t="shared" si="23"/>
        <v>2386.7453030925753</v>
      </c>
      <c r="H47" s="3">
        <f t="shared" si="24"/>
        <v>3.0605659942420974E-10</v>
      </c>
      <c r="I47" s="3">
        <f t="shared" si="25"/>
        <v>2370.9651632335826</v>
      </c>
      <c r="J47" s="3">
        <f t="shared" si="26"/>
        <v>3.1031355933345256E-10</v>
      </c>
      <c r="K47" s="3">
        <f t="shared" si="27"/>
        <v>2355.0993195774768</v>
      </c>
      <c r="L47" s="3">
        <f t="shared" si="28"/>
        <v>2.9557479852003706E-10</v>
      </c>
      <c r="M47" s="3">
        <f t="shared" si="29"/>
        <v>2339.1466923929652</v>
      </c>
      <c r="N47" s="3">
        <f t="shared" si="30"/>
        <v>2.7159196506031166E-10</v>
      </c>
      <c r="O47" s="3">
        <f t="shared" si="31"/>
        <v>2323.1062288500252</v>
      </c>
      <c r="P47" s="3">
        <f t="shared" si="32"/>
        <v>2.435852290875631E-10</v>
      </c>
      <c r="Q47" s="3">
        <f t="shared" si="33"/>
        <v>2306.9769108153896</v>
      </c>
      <c r="R47" s="3">
        <f t="shared" si="34"/>
        <v>2.145688350412693E-10</v>
      </c>
      <c r="S47" s="3">
        <f t="shared" si="35"/>
        <v>2290.7577484154949</v>
      </c>
      <c r="T47" s="3">
        <f t="shared" si="36"/>
        <v>1.8631679210180103E-10</v>
      </c>
      <c r="U47" s="3">
        <f t="shared" si="37"/>
        <v>2274.4477928352858</v>
      </c>
      <c r="V47" s="3">
        <f t="shared" si="38"/>
        <v>1.59849434299402E-10</v>
      </c>
      <c r="W47" s="3">
        <f t="shared" si="39"/>
        <v>2258.0461348728181</v>
      </c>
      <c r="X47" s="3">
        <f t="shared" si="40"/>
        <v>1.3570961908576732E-10</v>
      </c>
      <c r="Y47" s="3">
        <f t="shared" si="41"/>
        <v>2174.6337657078061</v>
      </c>
      <c r="Z47" s="3">
        <f t="shared" si="42"/>
        <v>5.2570694896277283E-11</v>
      </c>
      <c r="AA47" s="3">
        <f t="shared" si="43"/>
        <v>2088.8219708318534</v>
      </c>
      <c r="AB47" s="3">
        <f t="shared" si="44"/>
        <v>1.687310841989488E-11</v>
      </c>
      <c r="AC47" s="3">
        <f t="shared" si="45"/>
        <v>2000.5645072994432</v>
      </c>
      <c r="AD47" s="3">
        <f t="shared" si="46"/>
        <v>4.5077948441659477E-12</v>
      </c>
      <c r="AE47" s="3">
        <f t="shared" si="47"/>
        <v>1909.8654459808397</v>
      </c>
      <c r="AF47" s="3">
        <f t="shared" si="48"/>
        <v>9.8796018461216816E-13</v>
      </c>
      <c r="AG47" s="3">
        <f t="shared" si="49"/>
        <v>1816.7886785920671</v>
      </c>
      <c r="AH47" s="3">
        <f t="shared" si="50"/>
        <v>1.7316764094897506E-13</v>
      </c>
      <c r="AI47" s="3">
        <f t="shared" si="51"/>
        <v>1721.4560930731245</v>
      </c>
      <c r="AJ47" s="3">
        <f t="shared" si="52"/>
        <v>2.3440785778056663E-14</v>
      </c>
    </row>
    <row r="48" spans="1:36" x14ac:dyDescent="0.25">
      <c r="A48" s="3">
        <v>10</v>
      </c>
      <c r="B48" s="3">
        <v>30</v>
      </c>
      <c r="C48" s="3">
        <f t="shared" si="19"/>
        <v>2442.4148436692722</v>
      </c>
      <c r="D48" s="3">
        <f t="shared" si="20"/>
        <v>0</v>
      </c>
      <c r="E48" s="3">
        <f t="shared" si="21"/>
        <v>2426.6454832427335</v>
      </c>
      <c r="F48" s="3">
        <f t="shared" si="22"/>
        <v>3.4525535261385353E-10</v>
      </c>
      <c r="G48" s="3">
        <f t="shared" si="23"/>
        <v>2410.791809602606</v>
      </c>
      <c r="H48" s="3">
        <f t="shared" si="24"/>
        <v>4.0637236922388412E-10</v>
      </c>
      <c r="I48" s="3">
        <f t="shared" si="25"/>
        <v>2394.8526845199463</v>
      </c>
      <c r="J48" s="3">
        <f t="shared" si="26"/>
        <v>4.1280279191260405E-10</v>
      </c>
      <c r="K48" s="3">
        <f t="shared" si="27"/>
        <v>2378.8269921727069</v>
      </c>
      <c r="L48" s="3">
        <f t="shared" si="28"/>
        <v>3.9395285077778712E-10</v>
      </c>
      <c r="M48" s="3">
        <f t="shared" si="29"/>
        <v>2362.7136419512849</v>
      </c>
      <c r="N48" s="3">
        <f t="shared" si="30"/>
        <v>3.626976334854579E-10</v>
      </c>
      <c r="O48" s="3">
        <f t="shared" si="31"/>
        <v>2346.5115704183745</v>
      </c>
      <c r="P48" s="3">
        <f t="shared" si="32"/>
        <v>3.2594639512063386E-10</v>
      </c>
      <c r="Q48" s="3">
        <f t="shared" si="33"/>
        <v>2330.2197491829911</v>
      </c>
      <c r="R48" s="3">
        <f t="shared" si="34"/>
        <v>2.8770424676550508E-10</v>
      </c>
      <c r="S48" s="3">
        <f t="shared" si="35"/>
        <v>2313.8371783985754</v>
      </c>
      <c r="T48" s="3">
        <f t="shared" si="36"/>
        <v>2.5034187943499024E-10</v>
      </c>
      <c r="U48" s="3">
        <f t="shared" si="37"/>
        <v>2297.3628996907482</v>
      </c>
      <c r="V48" s="3">
        <f t="shared" si="38"/>
        <v>2.1523481155160985E-10</v>
      </c>
      <c r="W48" s="3">
        <f t="shared" si="39"/>
        <v>2280.7959946973288</v>
      </c>
      <c r="X48" s="3">
        <f t="shared" si="40"/>
        <v>1.8312621373041578E-10</v>
      </c>
      <c r="Y48" s="3">
        <f t="shared" si="41"/>
        <v>2196.5432442500974</v>
      </c>
      <c r="Z48" s="3">
        <f t="shared" si="42"/>
        <v>7.1758834183261262E-11</v>
      </c>
      <c r="AA48" s="3">
        <f t="shared" si="43"/>
        <v>2109.8668938300534</v>
      </c>
      <c r="AB48" s="3">
        <f t="shared" si="44"/>
        <v>2.3328034859617083E-11</v>
      </c>
      <c r="AC48" s="3">
        <f t="shared" si="45"/>
        <v>2020.7202345930825</v>
      </c>
      <c r="AD48" s="3">
        <f t="shared" si="46"/>
        <v>6.321987228457883E-12</v>
      </c>
      <c r="AE48" s="3">
        <f t="shared" si="47"/>
        <v>1929.1073784235489</v>
      </c>
      <c r="AF48" s="3">
        <f t="shared" si="48"/>
        <v>1.4080065034215918E-12</v>
      </c>
      <c r="AG48" s="3">
        <f t="shared" si="49"/>
        <v>1835.0928607477865</v>
      </c>
      <c r="AH48" s="3">
        <f t="shared" si="50"/>
        <v>2.5131285340262835E-13</v>
      </c>
      <c r="AI48" s="3">
        <f t="shared" si="51"/>
        <v>1738.7997975292199</v>
      </c>
      <c r="AJ48" s="3">
        <f t="shared" si="52"/>
        <v>3.4727824110567213E-14</v>
      </c>
    </row>
    <row r="49" spans="1:36" x14ac:dyDescent="0.25">
      <c r="A49" s="3">
        <v>11</v>
      </c>
      <c r="B49" s="3">
        <v>32</v>
      </c>
      <c r="C49" s="3">
        <f t="shared" si="19"/>
        <v>2465.4260489083053</v>
      </c>
      <c r="D49" s="3">
        <f t="shared" si="20"/>
        <v>0</v>
      </c>
      <c r="E49" s="3">
        <f t="shared" si="21"/>
        <v>2449.5081174926063</v>
      </c>
      <c r="F49" s="3">
        <f t="shared" si="22"/>
        <v>4.4818427931088533E-10</v>
      </c>
      <c r="G49" s="3">
        <f t="shared" si="23"/>
        <v>2433.5050785065919</v>
      </c>
      <c r="H49" s="3">
        <f t="shared" si="24"/>
        <v>5.2842767112054897E-10</v>
      </c>
      <c r="I49" s="3">
        <f t="shared" si="25"/>
        <v>2417.4157829974956</v>
      </c>
      <c r="J49" s="3">
        <f t="shared" si="26"/>
        <v>5.3772861827043184E-10</v>
      </c>
      <c r="K49" s="3">
        <f t="shared" si="27"/>
        <v>2401.239104630557</v>
      </c>
      <c r="L49" s="3">
        <f t="shared" si="28"/>
        <v>5.1408898135999229E-10</v>
      </c>
      <c r="M49" s="3">
        <f t="shared" si="29"/>
        <v>2384.9739425209968</v>
      </c>
      <c r="N49" s="3">
        <f t="shared" si="30"/>
        <v>4.7416239070818028E-10</v>
      </c>
      <c r="O49" s="3">
        <f t="shared" si="31"/>
        <v>2368.6192232123362</v>
      </c>
      <c r="P49" s="3">
        <f t="shared" si="32"/>
        <v>4.2690589834446238E-10</v>
      </c>
      <c r="Q49" s="3">
        <f t="shared" si="33"/>
        <v>2352.1739086246125</v>
      </c>
      <c r="R49" s="3">
        <f t="shared" si="34"/>
        <v>3.7753007627300993E-10</v>
      </c>
      <c r="S49" s="3">
        <f t="shared" si="35"/>
        <v>2335.6369894912095</v>
      </c>
      <c r="T49" s="3">
        <f t="shared" si="36"/>
        <v>3.2913517621048109E-10</v>
      </c>
      <c r="U49" s="3">
        <f t="shared" si="37"/>
        <v>2319.0074984084272</v>
      </c>
      <c r="V49" s="3">
        <f t="shared" si="38"/>
        <v>2.8353423677758684E-10</v>
      </c>
      <c r="W49" s="3">
        <f t="shared" si="39"/>
        <v>2302.2845083617385</v>
      </c>
      <c r="X49" s="3">
        <f t="shared" si="40"/>
        <v>2.4172018462605482E-10</v>
      </c>
      <c r="Y49" s="3">
        <f t="shared" si="41"/>
        <v>2217.2379708404073</v>
      </c>
      <c r="Z49" s="3">
        <f t="shared" si="42"/>
        <v>9.5733113671635834E-11</v>
      </c>
      <c r="AA49" s="3">
        <f t="shared" si="43"/>
        <v>2129.7449994052827</v>
      </c>
      <c r="AB49" s="3">
        <f t="shared" si="44"/>
        <v>3.1492549366116987E-11</v>
      </c>
      <c r="AC49" s="3">
        <f t="shared" si="45"/>
        <v>2039.7584451449936</v>
      </c>
      <c r="AD49" s="3">
        <f t="shared" si="46"/>
        <v>8.6483436270402878E-12</v>
      </c>
      <c r="AE49" s="3">
        <f t="shared" si="47"/>
        <v>1947.2824586840129</v>
      </c>
      <c r="AF49" s="3">
        <f t="shared" si="48"/>
        <v>1.9549981867609773E-12</v>
      </c>
      <c r="AG49" s="3">
        <f t="shared" si="49"/>
        <v>1852.3821834690295</v>
      </c>
      <c r="AH49" s="3">
        <f t="shared" si="50"/>
        <v>3.5486161200500938E-13</v>
      </c>
      <c r="AI49" s="3">
        <f t="shared" si="51"/>
        <v>1755.181895400204</v>
      </c>
      <c r="AJ49" s="3">
        <f t="shared" si="52"/>
        <v>4.9982747788316676E-14</v>
      </c>
    </row>
    <row r="50" spans="1:36" x14ac:dyDescent="0.25">
      <c r="A50" s="3">
        <v>12</v>
      </c>
      <c r="B50" s="3">
        <v>34</v>
      </c>
      <c r="C50" s="3">
        <f t="shared" si="19"/>
        <v>2487.2391932208316</v>
      </c>
      <c r="D50" s="3">
        <f t="shared" si="20"/>
        <v>0</v>
      </c>
      <c r="E50" s="3">
        <f t="shared" si="21"/>
        <v>2471.180426051701</v>
      </c>
      <c r="F50" s="3">
        <f t="shared" si="22"/>
        <v>5.7139609130762972E-10</v>
      </c>
      <c r="G50" s="3">
        <f t="shared" si="23"/>
        <v>2455.0357983131075</v>
      </c>
      <c r="H50" s="3">
        <f t="shared" si="24"/>
        <v>6.7477634846813005E-10</v>
      </c>
      <c r="I50" s="3">
        <f t="shared" si="25"/>
        <v>2438.8041508867909</v>
      </c>
      <c r="J50" s="3">
        <f t="shared" si="26"/>
        <v>6.8777138376838727E-10</v>
      </c>
      <c r="K50" s="3">
        <f t="shared" si="27"/>
        <v>2422.4843474726131</v>
      </c>
      <c r="L50" s="3">
        <f t="shared" si="28"/>
        <v>6.5862662519091141E-10</v>
      </c>
      <c r="M50" s="3">
        <f t="shared" si="29"/>
        <v>2406.0752774455877</v>
      </c>
      <c r="N50" s="3">
        <f t="shared" si="30"/>
        <v>6.085018655792734E-10</v>
      </c>
      <c r="O50" s="3">
        <f t="shared" si="31"/>
        <v>2389.5758578517075</v>
      </c>
      <c r="P50" s="3">
        <f t="shared" si="32"/>
        <v>5.4880112122105138E-10</v>
      </c>
      <c r="Q50" s="3">
        <f t="shared" si="33"/>
        <v>2372.9850414264693</v>
      </c>
      <c r="R50" s="3">
        <f t="shared" si="34"/>
        <v>4.8617995305339191E-10</v>
      </c>
      <c r="S50" s="3">
        <f t="shared" si="35"/>
        <v>2356.3018099736596</v>
      </c>
      <c r="T50" s="3">
        <f t="shared" si="36"/>
        <v>4.2461714519850094E-10</v>
      </c>
      <c r="U50" s="3">
        <f t="shared" si="37"/>
        <v>2339.5251875303593</v>
      </c>
      <c r="V50" s="3">
        <f t="shared" si="38"/>
        <v>3.6645614410699906E-10</v>
      </c>
      <c r="W50" s="3">
        <f t="shared" si="39"/>
        <v>2322.6542388801718</v>
      </c>
      <c r="X50" s="3">
        <f t="shared" si="40"/>
        <v>3.1299594270347431E-10</v>
      </c>
      <c r="Y50" s="3">
        <f t="shared" si="41"/>
        <v>2236.8552422059674</v>
      </c>
      <c r="Z50" s="3">
        <f t="shared" si="42"/>
        <v>1.2519662359737426E-10</v>
      </c>
      <c r="AA50" s="3">
        <f t="shared" si="43"/>
        <v>2148.5881665087859</v>
      </c>
      <c r="AB50" s="3">
        <f t="shared" si="44"/>
        <v>4.1641415889929785E-11</v>
      </c>
      <c r="AC50" s="3">
        <f t="shared" si="45"/>
        <v>2057.8054457217695</v>
      </c>
      <c r="AD50" s="3">
        <f t="shared" si="46"/>
        <v>1.1577177465781648E-11</v>
      </c>
      <c r="AE50" s="3">
        <f t="shared" si="47"/>
        <v>1964.5112671925194</v>
      </c>
      <c r="AF50" s="3">
        <f t="shared" si="48"/>
        <v>2.6535766020989071E-12</v>
      </c>
      <c r="AG50" s="3">
        <f t="shared" si="49"/>
        <v>1868.7713507319675</v>
      </c>
      <c r="AH50" s="3">
        <f t="shared" si="50"/>
        <v>4.8926252649669862E-13</v>
      </c>
      <c r="AI50" s="3">
        <f t="shared" si="51"/>
        <v>1770.7110717857829</v>
      </c>
      <c r="AJ50" s="3">
        <f t="shared" si="52"/>
        <v>7.0149970240550008E-14</v>
      </c>
    </row>
    <row r="51" spans="1:36" x14ac:dyDescent="0.25">
      <c r="A51" s="3">
        <v>13</v>
      </c>
      <c r="B51" s="3">
        <v>36</v>
      </c>
      <c r="C51" s="3">
        <f t="shared" si="19"/>
        <v>2507.981901119198</v>
      </c>
      <c r="D51" s="3">
        <f t="shared" si="20"/>
        <v>0</v>
      </c>
      <c r="E51" s="3">
        <f t="shared" si="21"/>
        <v>2491.7892094294571</v>
      </c>
      <c r="F51" s="3">
        <f t="shared" si="22"/>
        <v>7.170338825689991E-10</v>
      </c>
      <c r="G51" s="3">
        <f t="shared" si="23"/>
        <v>2475.5099411230308</v>
      </c>
      <c r="H51" s="3">
        <f t="shared" si="24"/>
        <v>8.4802896624133212E-10</v>
      </c>
      <c r="I51" s="3">
        <f t="shared" si="25"/>
        <v>2459.1429274150191</v>
      </c>
      <c r="J51" s="3">
        <f t="shared" si="26"/>
        <v>8.6567626173467078E-10</v>
      </c>
      <c r="K51" s="3">
        <f t="shared" si="27"/>
        <v>2442.6870225289354</v>
      </c>
      <c r="L51" s="3">
        <f t="shared" si="28"/>
        <v>8.3027846427036025E-10</v>
      </c>
      <c r="M51" s="3">
        <f t="shared" si="29"/>
        <v>2426.1411065775692</v>
      </c>
      <c r="N51" s="3">
        <f t="shared" si="30"/>
        <v>7.6830272797326666E-10</v>
      </c>
      <c r="O51" s="3">
        <f t="shared" si="31"/>
        <v>2409.5040875754503</v>
      </c>
      <c r="P51" s="3">
        <f t="shared" si="32"/>
        <v>6.9404031492387071E-10</v>
      </c>
      <c r="Q51" s="3">
        <f t="shared" si="33"/>
        <v>2392.774909524263</v>
      </c>
      <c r="R51" s="3">
        <f t="shared" si="34"/>
        <v>6.158567144054316E-10</v>
      </c>
      <c r="S51" s="3">
        <f t="shared" si="35"/>
        <v>2375.9525457363848</v>
      </c>
      <c r="T51" s="3">
        <f t="shared" si="36"/>
        <v>5.3877468208048255E-10</v>
      </c>
      <c r="U51" s="3">
        <f t="shared" si="37"/>
        <v>2359.0360121097083</v>
      </c>
      <c r="V51" s="3">
        <f t="shared" si="38"/>
        <v>4.6577181676629081E-10</v>
      </c>
      <c r="W51" s="3">
        <f t="shared" si="39"/>
        <v>2342.0243656284592</v>
      </c>
      <c r="X51" s="3">
        <f t="shared" si="40"/>
        <v>3.9851660755116119E-10</v>
      </c>
      <c r="Y51" s="3">
        <f t="shared" si="41"/>
        <v>2255.5098352288142</v>
      </c>
      <c r="Z51" s="3">
        <f t="shared" si="42"/>
        <v>1.6088823073763996E-10</v>
      </c>
      <c r="AA51" s="3">
        <f t="shared" si="43"/>
        <v>2166.5066428874356</v>
      </c>
      <c r="AB51" s="3">
        <f t="shared" si="44"/>
        <v>5.4066992890577159E-11</v>
      </c>
      <c r="AC51" s="3">
        <f t="shared" si="45"/>
        <v>2074.9668258530455</v>
      </c>
      <c r="AD51" s="3">
        <f t="shared" si="46"/>
        <v>1.5205912992585035E-11</v>
      </c>
      <c r="AE51" s="3">
        <f t="shared" si="47"/>
        <v>1980.8946063942681</v>
      </c>
      <c r="AF51" s="3">
        <f t="shared" si="48"/>
        <v>3.5307315125239441E-12</v>
      </c>
      <c r="AG51" s="3">
        <f t="shared" si="49"/>
        <v>1884.3562524023505</v>
      </c>
      <c r="AH51" s="3">
        <f t="shared" si="50"/>
        <v>6.6058607609634558E-13</v>
      </c>
      <c r="AI51" s="3">
        <f t="shared" si="51"/>
        <v>1785.4781849104736</v>
      </c>
      <c r="AJ51" s="3">
        <f t="shared" si="52"/>
        <v>9.6302083958078575E-14</v>
      </c>
    </row>
    <row r="52" spans="1:36" x14ac:dyDescent="0.25">
      <c r="A52" s="3">
        <v>14</v>
      </c>
      <c r="B52" s="3">
        <v>38</v>
      </c>
      <c r="C52" s="3">
        <f t="shared" si="19"/>
        <v>2527.7620026320019</v>
      </c>
      <c r="D52" s="3">
        <f t="shared" si="20"/>
        <v>0</v>
      </c>
      <c r="E52" s="3">
        <f t="shared" si="21"/>
        <v>2511.4416014539083</v>
      </c>
      <c r="F52" s="3">
        <f t="shared" si="22"/>
        <v>8.872763417119211E-10</v>
      </c>
      <c r="G52" s="3">
        <f t="shared" si="23"/>
        <v>2495.0339408414966</v>
      </c>
      <c r="H52" s="3">
        <f t="shared" si="24"/>
        <v>1.0508441924126928E-9</v>
      </c>
      <c r="I52" s="3">
        <f t="shared" si="25"/>
        <v>2478.5378427918231</v>
      </c>
      <c r="J52" s="3">
        <f t="shared" si="26"/>
        <v>1.0742440784133077E-9</v>
      </c>
      <c r="K52" s="3">
        <f t="shared" si="27"/>
        <v>2461.952152491825</v>
      </c>
      <c r="L52" s="3">
        <f t="shared" si="28"/>
        <v>1.0318172672806556E-9</v>
      </c>
      <c r="M52" s="3">
        <f t="shared" si="29"/>
        <v>2445.2757412218939</v>
      </c>
      <c r="N52" s="3">
        <f t="shared" si="30"/>
        <v>9.5621388112196945E-10</v>
      </c>
      <c r="O52" s="3">
        <f t="shared" si="31"/>
        <v>2428.5075083842266</v>
      </c>
      <c r="P52" s="3">
        <f t="shared" si="32"/>
        <v>8.6509434780533515E-10</v>
      </c>
      <c r="Q52" s="3">
        <f t="shared" si="33"/>
        <v>2411.6463896519936</v>
      </c>
      <c r="R52" s="3">
        <f t="shared" si="34"/>
        <v>7.6882482647564619E-10</v>
      </c>
      <c r="S52" s="3">
        <f t="shared" si="35"/>
        <v>2394.6913502402363</v>
      </c>
      <c r="T52" s="3">
        <f t="shared" si="36"/>
        <v>6.7365426619200647E-10</v>
      </c>
      <c r="U52" s="3">
        <f t="shared" si="37"/>
        <v>2377.6413982853687</v>
      </c>
      <c r="V52" s="3">
        <f t="shared" si="38"/>
        <v>5.8330928327173633E-10</v>
      </c>
      <c r="W52" s="3">
        <f t="shared" si="39"/>
        <v>2360.495583334186</v>
      </c>
      <c r="X52" s="3">
        <f t="shared" si="40"/>
        <v>4.9989863586853677E-10</v>
      </c>
      <c r="Y52" s="3">
        <f t="shared" si="41"/>
        <v>2273.298724966834</v>
      </c>
      <c r="Z52" s="3">
        <f t="shared" si="42"/>
        <v>2.0358017891903925E-10</v>
      </c>
      <c r="AA52" s="3">
        <f t="shared" si="43"/>
        <v>2183.5935769300449</v>
      </c>
      <c r="AB52" s="3">
        <f t="shared" si="44"/>
        <v>6.9078422994631736E-11</v>
      </c>
      <c r="AC52" s="3">
        <f t="shared" si="45"/>
        <v>2091.331798197049</v>
      </c>
      <c r="AD52" s="3">
        <f t="shared" si="46"/>
        <v>1.9638898343048838E-11</v>
      </c>
      <c r="AE52" s="3">
        <f t="shared" si="47"/>
        <v>1996.5176443369116</v>
      </c>
      <c r="AF52" s="3">
        <f t="shared" si="48"/>
        <v>4.61578580310494E-12</v>
      </c>
      <c r="AG52" s="3">
        <f t="shared" si="49"/>
        <v>1899.2179058864413</v>
      </c>
      <c r="AH52" s="3">
        <f t="shared" si="50"/>
        <v>8.7553343729047902E-13</v>
      </c>
      <c r="AI52" s="3">
        <f t="shared" si="51"/>
        <v>1799.5600009437828</v>
      </c>
      <c r="AJ52" s="3">
        <f t="shared" si="52"/>
        <v>1.2964454933116217E-13</v>
      </c>
    </row>
    <row r="53" spans="1:36" x14ac:dyDescent="0.25">
      <c r="A53" s="3">
        <v>15</v>
      </c>
      <c r="B53" s="3">
        <v>40</v>
      </c>
      <c r="C53" s="3">
        <f t="shared" si="19"/>
        <v>2546.6714662414938</v>
      </c>
      <c r="D53" s="3">
        <f t="shared" si="20"/>
        <v>0</v>
      </c>
      <c r="E53" s="3">
        <f t="shared" si="21"/>
        <v>2530.2289768162282</v>
      </c>
      <c r="F53" s="3">
        <f t="shared" si="22"/>
        <v>1.0843315873452837E-9</v>
      </c>
      <c r="G53" s="3">
        <f t="shared" si="23"/>
        <v>2513.6985751938068</v>
      </c>
      <c r="H53" s="3">
        <f t="shared" si="24"/>
        <v>1.2859211452625019E-9</v>
      </c>
      <c r="I53" s="3">
        <f t="shared" si="25"/>
        <v>2497.0790745589875</v>
      </c>
      <c r="J53" s="3">
        <f t="shared" si="26"/>
        <v>1.3163231284667915E-9</v>
      </c>
      <c r="K53" s="3">
        <f t="shared" si="27"/>
        <v>2480.3693114598664</v>
      </c>
      <c r="L53" s="3">
        <f t="shared" si="28"/>
        <v>1.2660676804652229E-9</v>
      </c>
      <c r="M53" s="3">
        <f t="shared" si="29"/>
        <v>2463.5681487332254</v>
      </c>
      <c r="N53" s="3">
        <f t="shared" si="30"/>
        <v>1.1749385321720857E-9</v>
      </c>
      <c r="O53" s="3">
        <f t="shared" si="31"/>
        <v>2446.6744775479965</v>
      </c>
      <c r="P53" s="3">
        <f t="shared" si="32"/>
        <v>1.0644892422102024E-9</v>
      </c>
      <c r="Q53" s="3">
        <f t="shared" si="33"/>
        <v>2429.6872256154284</v>
      </c>
      <c r="R53" s="3">
        <f t="shared" si="34"/>
        <v>9.4740349734673126E-10</v>
      </c>
      <c r="S53" s="3">
        <f t="shared" si="35"/>
        <v>2412.6053504096285</v>
      </c>
      <c r="T53" s="3">
        <f t="shared" si="36"/>
        <v>8.3135570721656674E-10</v>
      </c>
      <c r="U53" s="3">
        <f t="shared" si="37"/>
        <v>2395.4278526471658</v>
      </c>
      <c r="V53" s="3">
        <f t="shared" si="38"/>
        <v>7.2094771786425322E-10</v>
      </c>
      <c r="W53" s="3">
        <f t="shared" si="39"/>
        <v>2378.1537747647649</v>
      </c>
      <c r="X53" s="3">
        <f t="shared" si="40"/>
        <v>6.1880686939961626E-10</v>
      </c>
      <c r="Y53" s="3">
        <f t="shared" si="41"/>
        <v>2290.304621672497</v>
      </c>
      <c r="Z53" s="3">
        <f t="shared" si="42"/>
        <v>2.5407581580667024E-10</v>
      </c>
      <c r="AA53" s="3">
        <f t="shared" si="43"/>
        <v>2199.9284151141305</v>
      </c>
      <c r="AB53" s="3">
        <f t="shared" si="44"/>
        <v>8.7000836562521424E-11</v>
      </c>
      <c r="AC53" s="3">
        <f t="shared" si="45"/>
        <v>2106.9764524375191</v>
      </c>
      <c r="AD53" s="3">
        <f t="shared" si="46"/>
        <v>2.4987209033755868E-11</v>
      </c>
      <c r="AE53" s="3">
        <f t="shared" si="47"/>
        <v>2011.4530210464227</v>
      </c>
      <c r="AF53" s="3">
        <f t="shared" si="48"/>
        <v>5.9403732555588055E-12</v>
      </c>
      <c r="AG53" s="3">
        <f t="shared" si="49"/>
        <v>1913.4254111185244</v>
      </c>
      <c r="AH53" s="3">
        <f t="shared" si="50"/>
        <v>1.141442815292982E-12</v>
      </c>
      <c r="AI53" s="3">
        <f t="shared" si="51"/>
        <v>1813.0219939302694</v>
      </c>
      <c r="AJ53" s="3">
        <f t="shared" si="52"/>
        <v>1.7151982344552395E-13</v>
      </c>
    </row>
    <row r="54" spans="1:36" x14ac:dyDescent="0.25">
      <c r="A54" s="3" t="s">
        <v>11</v>
      </c>
      <c r="B54" s="3"/>
      <c r="C54" s="3"/>
      <c r="D54" s="3">
        <f>SUM(D38:D53)</f>
        <v>0</v>
      </c>
      <c r="E54" s="3"/>
      <c r="F54" s="3">
        <f t="shared" ref="F54:V54" si="53">SUM(F38:F53)</f>
        <v>4.8879139069190568E-9</v>
      </c>
      <c r="G54" s="3"/>
      <c r="H54" s="3">
        <f t="shared" si="53"/>
        <v>5.7705555190741511E-9</v>
      </c>
      <c r="I54" s="3"/>
      <c r="J54" s="3">
        <f t="shared" si="53"/>
        <v>5.8800702643797636E-9</v>
      </c>
      <c r="K54" s="3"/>
      <c r="L54" s="3">
        <f t="shared" si="53"/>
        <v>5.6294758219612976E-9</v>
      </c>
      <c r="M54" s="3"/>
      <c r="N54" s="3">
        <f t="shared" si="53"/>
        <v>5.199851751325562E-9</v>
      </c>
      <c r="O54" s="3"/>
      <c r="P54" s="3">
        <f t="shared" si="53"/>
        <v>4.6887280082187019E-9</v>
      </c>
      <c r="Q54" s="3"/>
      <c r="R54" s="3">
        <f t="shared" si="53"/>
        <v>4.1529745904361926E-9</v>
      </c>
      <c r="S54" s="3"/>
      <c r="T54" s="3">
        <f t="shared" si="53"/>
        <v>3.626550059118756E-9</v>
      </c>
      <c r="U54" s="3"/>
      <c r="V54" s="3">
        <f t="shared" si="53"/>
        <v>3.129424173695572E-9</v>
      </c>
      <c r="W54" s="3"/>
      <c r="X54" s="3">
        <f>SUM(X38:X53)</f>
        <v>2.6726395717142755E-9</v>
      </c>
      <c r="Y54" s="3"/>
      <c r="Z54" s="3">
        <f>SUM(Z38:Z53)</f>
        <v>1.0690796405741076E-9</v>
      </c>
      <c r="AA54" s="3"/>
      <c r="AB54" s="3">
        <f>SUM(AB38:AB53)</f>
        <v>3.559589662088534E-10</v>
      </c>
      <c r="AC54" s="3"/>
      <c r="AD54" s="3">
        <f>SUM(AD38:AD53)</f>
        <v>9.9197785858633688E-11</v>
      </c>
      <c r="AE54" s="3"/>
      <c r="AF54" s="3">
        <f>SUM(AF38:AF53)</f>
        <v>2.2828993906153575E-11</v>
      </c>
      <c r="AG54" s="3"/>
      <c r="AH54" s="3">
        <f>SUM(AH38:AH53)</f>
        <v>4.2353986901843578E-12</v>
      </c>
      <c r="AI54" s="3"/>
      <c r="AJ54" s="3">
        <f>SUM(AJ38:AJ53)</f>
        <v>6.1275952482374362E-13</v>
      </c>
    </row>
    <row r="55" spans="1:3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</row>
  </sheetData>
  <mergeCells count="12">
    <mergeCell ref="Y36:Z36"/>
    <mergeCell ref="C36:D36"/>
    <mergeCell ref="E36:F36"/>
    <mergeCell ref="G36:H36"/>
    <mergeCell ref="I36:J36"/>
    <mergeCell ref="K36:L36"/>
    <mergeCell ref="M36:N36"/>
    <mergeCell ref="O36:P36"/>
    <mergeCell ref="Q36:R36"/>
    <mergeCell ref="S36:T36"/>
    <mergeCell ref="U36:V36"/>
    <mergeCell ref="W36:X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Stoichometric</vt:lpstr>
      <vt:lpstr>0%EGR Ex</vt:lpstr>
      <vt:lpstr>5%EGR Ex</vt:lpstr>
      <vt:lpstr>10%EGR Ex</vt:lpstr>
      <vt:lpstr>15%EGR Ex</vt:lpstr>
      <vt:lpstr>20%EGR Ex</vt:lpstr>
      <vt:lpstr>25%EGR Ex</vt:lpstr>
      <vt:lpstr>Enthalpies</vt:lpstr>
      <vt:lpstr>0% EGR</vt:lpstr>
      <vt:lpstr>5% EGR</vt:lpstr>
      <vt:lpstr>10% EGR</vt:lpstr>
      <vt:lpstr>15% EGR</vt:lpstr>
      <vt:lpstr>20% EGR</vt:lpstr>
      <vt:lpstr>'0% EGR'!_Hlk25426257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2019-11-26T17:43:43Z</dcterms:created>
  <dcterms:modified xsi:type="dcterms:W3CDTF">2020-01-06T00:29:44Z</dcterms:modified>
</cp:coreProperties>
</file>