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D:\UWTSD work\2019_2020\M4X02198 Vehicle Systems\Coursework\Student Excel Files\"/>
    </mc:Choice>
  </mc:AlternateContent>
  <xr:revisionPtr revIDLastSave="0" documentId="13_ncr:1_{36604B2F-7D6D-4F4E-94CE-7955EDB561D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5" i="1" l="1"/>
  <c r="C24" i="1"/>
  <c r="H183" i="1" l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A183" i="1"/>
  <c r="A184" i="1" s="1"/>
  <c r="C182" i="1"/>
  <c r="J182" i="1" s="1"/>
  <c r="B182" i="1"/>
  <c r="I182" i="1" s="1"/>
  <c r="H166" i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A166" i="1"/>
  <c r="C166" i="1" s="1"/>
  <c r="J166" i="1" s="1"/>
  <c r="J165" i="1"/>
  <c r="C165" i="1"/>
  <c r="I165" i="1"/>
  <c r="A160" i="1"/>
  <c r="J146" i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C146" i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K131" i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J131" i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D131" i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C131" i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Y117" i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AG116" i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F116" i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E116" i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Z116" i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Y116" i="1"/>
  <c r="X116" i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J115" i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C115" i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AG100" i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F100" i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E100" i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Z100" i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Y100" i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X100" i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I99" i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B99" i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K98" i="1"/>
  <c r="D98" i="1"/>
  <c r="AE89" i="1"/>
  <c r="AE90" i="1" s="1"/>
  <c r="AE91" i="1" s="1"/>
  <c r="AE92" i="1" s="1"/>
  <c r="AE93" i="1" s="1"/>
  <c r="AE94" i="1" s="1"/>
  <c r="AE95" i="1" s="1"/>
  <c r="AE96" i="1" s="1"/>
  <c r="AE97" i="1" s="1"/>
  <c r="AG84" i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F84" i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E84" i="1"/>
  <c r="AE85" i="1" s="1"/>
  <c r="AE86" i="1" s="1"/>
  <c r="AE87" i="1" s="1"/>
  <c r="AE88" i="1" s="1"/>
  <c r="Z84" i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Y84" i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X84" i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J79" i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C79" i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65" i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AG64" i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F64" i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E64" i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Z64" i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Y64" i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X64" i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K64" i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J64" i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D64" i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C64" i="1"/>
  <c r="AF49" i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Z49" i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AG48" i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F48" i="1"/>
  <c r="AE48" i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Z48" i="1"/>
  <c r="Y48" i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X48" i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J48" i="1"/>
  <c r="J49" i="1" s="1"/>
  <c r="J50" i="1" s="1"/>
  <c r="J51" i="1" s="1"/>
  <c r="C48" i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K47" i="1"/>
  <c r="K114" i="1" s="1"/>
  <c r="D47" i="1"/>
  <c r="D114" i="1" s="1"/>
  <c r="K33" i="1"/>
  <c r="K100" i="1" s="1"/>
  <c r="B33" i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AG32" i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F32" i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E32" i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Z32" i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Y32" i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X32" i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K32" i="1"/>
  <c r="K99" i="1" s="1"/>
  <c r="I32" i="1"/>
  <c r="I33" i="1" s="1"/>
  <c r="I34" i="1" s="1"/>
  <c r="D32" i="1"/>
  <c r="D99" i="1" s="1"/>
  <c r="B32" i="1"/>
  <c r="AI31" i="1"/>
  <c r="C21" i="1"/>
  <c r="C20" i="1"/>
  <c r="C17" i="1"/>
  <c r="M32" i="1" s="1"/>
  <c r="C16" i="1"/>
  <c r="F31" i="1" s="1"/>
  <c r="F47" i="1" l="1"/>
  <c r="M64" i="1"/>
  <c r="D33" i="1"/>
  <c r="J76" i="1"/>
  <c r="J77" i="1" s="1"/>
  <c r="M75" i="1"/>
  <c r="J52" i="1"/>
  <c r="J53" i="1" s="1"/>
  <c r="AI65" i="1"/>
  <c r="M182" i="1"/>
  <c r="M153" i="1"/>
  <c r="M145" i="1"/>
  <c r="M139" i="1"/>
  <c r="M131" i="1"/>
  <c r="M114" i="1"/>
  <c r="M154" i="1"/>
  <c r="M146" i="1"/>
  <c r="M140" i="1"/>
  <c r="M132" i="1"/>
  <c r="M155" i="1"/>
  <c r="M147" i="1"/>
  <c r="M141" i="1"/>
  <c r="M133" i="1"/>
  <c r="M156" i="1"/>
  <c r="M148" i="1"/>
  <c r="M142" i="1"/>
  <c r="M134" i="1"/>
  <c r="M157" i="1"/>
  <c r="M149" i="1"/>
  <c r="M143" i="1"/>
  <c r="M135" i="1"/>
  <c r="M158" i="1"/>
  <c r="M150" i="1"/>
  <c r="M144" i="1"/>
  <c r="M136" i="1"/>
  <c r="M159" i="1"/>
  <c r="M151" i="1"/>
  <c r="M137" i="1"/>
  <c r="M99" i="1"/>
  <c r="M98" i="1"/>
  <c r="M138" i="1"/>
  <c r="M130" i="1"/>
  <c r="M100" i="1"/>
  <c r="M152" i="1"/>
  <c r="I35" i="1"/>
  <c r="AI33" i="1"/>
  <c r="AB31" i="1"/>
  <c r="AI32" i="1"/>
  <c r="D48" i="1"/>
  <c r="AB63" i="1"/>
  <c r="AI64" i="1"/>
  <c r="M73" i="1"/>
  <c r="AI99" i="1"/>
  <c r="AI63" i="1"/>
  <c r="F67" i="1"/>
  <c r="K49" i="1"/>
  <c r="K116" i="1" s="1"/>
  <c r="M116" i="1" s="1"/>
  <c r="F66" i="1"/>
  <c r="M79" i="1"/>
  <c r="F33" i="1"/>
  <c r="AB33" i="1"/>
  <c r="M47" i="1"/>
  <c r="N47" i="1" s="1"/>
  <c r="K48" i="1"/>
  <c r="K115" i="1" s="1"/>
  <c r="M115" i="1" s="1"/>
  <c r="F65" i="1"/>
  <c r="F70" i="1"/>
  <c r="F72" i="1"/>
  <c r="M91" i="1"/>
  <c r="F165" i="1"/>
  <c r="AB116" i="1"/>
  <c r="F91" i="1"/>
  <c r="F79" i="1"/>
  <c r="F73" i="1"/>
  <c r="N73" i="1" s="1"/>
  <c r="F92" i="1"/>
  <c r="AB84" i="1"/>
  <c r="F84" i="1"/>
  <c r="F80" i="1"/>
  <c r="F74" i="1"/>
  <c r="AB100" i="1"/>
  <c r="AB85" i="1"/>
  <c r="F85" i="1"/>
  <c r="F83" i="1"/>
  <c r="F81" i="1"/>
  <c r="F75" i="1"/>
  <c r="N75" i="1" s="1"/>
  <c r="AB115" i="1"/>
  <c r="AB101" i="1"/>
  <c r="F86" i="1"/>
  <c r="F82" i="1"/>
  <c r="F68" i="1"/>
  <c r="F87" i="1"/>
  <c r="F77" i="1"/>
  <c r="F69" i="1"/>
  <c r="AB99" i="1"/>
  <c r="F89" i="1"/>
  <c r="F78" i="1"/>
  <c r="F71" i="1"/>
  <c r="F90" i="1"/>
  <c r="F32" i="1"/>
  <c r="N32" i="1" s="1"/>
  <c r="AB32" i="1"/>
  <c r="K34" i="1"/>
  <c r="M34" i="1" s="1"/>
  <c r="M48" i="1"/>
  <c r="F64" i="1"/>
  <c r="N64" i="1" s="1"/>
  <c r="AB64" i="1"/>
  <c r="M67" i="1"/>
  <c r="M165" i="1"/>
  <c r="AI117" i="1"/>
  <c r="M86" i="1"/>
  <c r="M82" i="1"/>
  <c r="AI116" i="1"/>
  <c r="M87" i="1"/>
  <c r="M77" i="1"/>
  <c r="M69" i="1"/>
  <c r="AI115" i="1"/>
  <c r="M88" i="1"/>
  <c r="M70" i="1"/>
  <c r="M89" i="1"/>
  <c r="M71" i="1"/>
  <c r="M90" i="1"/>
  <c r="AI83" i="1"/>
  <c r="M78" i="1"/>
  <c r="M72" i="1"/>
  <c r="AI100" i="1"/>
  <c r="M92" i="1"/>
  <c r="AI85" i="1"/>
  <c r="M84" i="1"/>
  <c r="M80" i="1"/>
  <c r="M74" i="1"/>
  <c r="M85" i="1"/>
  <c r="M83" i="1"/>
  <c r="M81" i="1"/>
  <c r="AB47" i="1"/>
  <c r="AI48" i="1"/>
  <c r="F63" i="1"/>
  <c r="M66" i="1"/>
  <c r="F88" i="1"/>
  <c r="C184" i="1"/>
  <c r="J184" i="1" s="1"/>
  <c r="B184" i="1"/>
  <c r="I184" i="1" s="1"/>
  <c r="M184" i="1" s="1"/>
  <c r="A185" i="1"/>
  <c r="F158" i="1"/>
  <c r="N158" i="1" s="1"/>
  <c r="F150" i="1"/>
  <c r="N150" i="1" s="1"/>
  <c r="F144" i="1"/>
  <c r="F136" i="1"/>
  <c r="N136" i="1" s="1"/>
  <c r="F130" i="1"/>
  <c r="N130" i="1" s="1"/>
  <c r="F159" i="1"/>
  <c r="N159" i="1" s="1"/>
  <c r="F151" i="1"/>
  <c r="N151" i="1" s="1"/>
  <c r="F137" i="1"/>
  <c r="F152" i="1"/>
  <c r="N152" i="1" s="1"/>
  <c r="F145" i="1"/>
  <c r="N145" i="1" s="1"/>
  <c r="F138" i="1"/>
  <c r="N138" i="1" s="1"/>
  <c r="F114" i="1"/>
  <c r="N114" i="1" s="1"/>
  <c r="F182" i="1"/>
  <c r="F153" i="1"/>
  <c r="N153" i="1" s="1"/>
  <c r="F139" i="1"/>
  <c r="N139" i="1" s="1"/>
  <c r="F131" i="1"/>
  <c r="N131" i="1" s="1"/>
  <c r="F154" i="1"/>
  <c r="N154" i="1" s="1"/>
  <c r="F146" i="1"/>
  <c r="N146" i="1" s="1"/>
  <c r="F140" i="1"/>
  <c r="N140" i="1" s="1"/>
  <c r="F132" i="1"/>
  <c r="N132" i="1" s="1"/>
  <c r="F155" i="1"/>
  <c r="N155" i="1" s="1"/>
  <c r="F147" i="1"/>
  <c r="N147" i="1" s="1"/>
  <c r="F141" i="1"/>
  <c r="N141" i="1" s="1"/>
  <c r="F133" i="1"/>
  <c r="N133" i="1" s="1"/>
  <c r="F156" i="1"/>
  <c r="N156" i="1" s="1"/>
  <c r="F148" i="1"/>
  <c r="F142" i="1"/>
  <c r="N142" i="1" s="1"/>
  <c r="F134" i="1"/>
  <c r="N134" i="1" s="1"/>
  <c r="F149" i="1"/>
  <c r="N149" i="1" s="1"/>
  <c r="F143" i="1"/>
  <c r="F157" i="1"/>
  <c r="N157" i="1" s="1"/>
  <c r="F99" i="1"/>
  <c r="N99" i="1" s="1"/>
  <c r="F98" i="1"/>
  <c r="F135" i="1"/>
  <c r="N135" i="1" s="1"/>
  <c r="M31" i="1"/>
  <c r="N31" i="1" s="1"/>
  <c r="M33" i="1"/>
  <c r="AI47" i="1"/>
  <c r="M63" i="1"/>
  <c r="M65" i="1"/>
  <c r="M68" i="1"/>
  <c r="AB83" i="1"/>
  <c r="AI84" i="1"/>
  <c r="C183" i="1"/>
  <c r="J183" i="1" s="1"/>
  <c r="B183" i="1"/>
  <c r="I183" i="1" s="1"/>
  <c r="M183" i="1" s="1"/>
  <c r="A167" i="1"/>
  <c r="B166" i="1"/>
  <c r="I166" i="1" s="1"/>
  <c r="M166" i="1" s="1"/>
  <c r="N143" i="1" l="1"/>
  <c r="N144" i="1"/>
  <c r="F76" i="1"/>
  <c r="D100" i="1"/>
  <c r="F100" i="1" s="1"/>
  <c r="N100" i="1" s="1"/>
  <c r="D49" i="1"/>
  <c r="D34" i="1"/>
  <c r="N85" i="1"/>
  <c r="M76" i="1"/>
  <c r="N69" i="1"/>
  <c r="N88" i="1"/>
  <c r="N90" i="1"/>
  <c r="N82" i="1"/>
  <c r="N81" i="1"/>
  <c r="N80" i="1"/>
  <c r="C167" i="1"/>
  <c r="J167" i="1" s="1"/>
  <c r="B167" i="1"/>
  <c r="A168" i="1"/>
  <c r="N148" i="1"/>
  <c r="N86" i="1"/>
  <c r="N83" i="1"/>
  <c r="N84" i="1"/>
  <c r="D115" i="1"/>
  <c r="F115" i="1" s="1"/>
  <c r="N115" i="1" s="1"/>
  <c r="AB48" i="1"/>
  <c r="F48" i="1"/>
  <c r="N48" i="1" s="1"/>
  <c r="I36" i="1"/>
  <c r="N98" i="1"/>
  <c r="N63" i="1"/>
  <c r="N71" i="1"/>
  <c r="N92" i="1"/>
  <c r="F166" i="1"/>
  <c r="N72" i="1"/>
  <c r="N137" i="1"/>
  <c r="N77" i="1"/>
  <c r="O62" i="1" s="1"/>
  <c r="G62" i="1"/>
  <c r="N68" i="1"/>
  <c r="N70" i="1"/>
  <c r="N66" i="1"/>
  <c r="C185" i="1"/>
  <c r="J185" i="1" s="1"/>
  <c r="B185" i="1"/>
  <c r="A186" i="1"/>
  <c r="K101" i="1"/>
  <c r="M101" i="1" s="1"/>
  <c r="K35" i="1"/>
  <c r="K50" i="1"/>
  <c r="N78" i="1"/>
  <c r="N79" i="1"/>
  <c r="M49" i="1"/>
  <c r="J54" i="1"/>
  <c r="F183" i="1"/>
  <c r="N89" i="1"/>
  <c r="N87" i="1"/>
  <c r="N76" i="1"/>
  <c r="N74" i="1"/>
  <c r="N91" i="1"/>
  <c r="F184" i="1"/>
  <c r="N65" i="1"/>
  <c r="N33" i="1"/>
  <c r="N67" i="1"/>
  <c r="F34" i="1" l="1"/>
  <c r="N34" i="1" s="1"/>
  <c r="D35" i="1"/>
  <c r="AB102" i="1"/>
  <c r="AI118" i="1"/>
  <c r="D50" i="1"/>
  <c r="AB34" i="1"/>
  <c r="D101" i="1"/>
  <c r="F101" i="1" s="1"/>
  <c r="AI86" i="1"/>
  <c r="AB86" i="1"/>
  <c r="AI34" i="1"/>
  <c r="AI66" i="1"/>
  <c r="N49" i="1"/>
  <c r="D116" i="1"/>
  <c r="F116" i="1" s="1"/>
  <c r="N116" i="1" s="1"/>
  <c r="F49" i="1"/>
  <c r="AB117" i="1"/>
  <c r="AI101" i="1"/>
  <c r="AB65" i="1"/>
  <c r="AB49" i="1"/>
  <c r="AI49" i="1"/>
  <c r="N101" i="1"/>
  <c r="I185" i="1"/>
  <c r="M185" i="1" s="1"/>
  <c r="F185" i="1"/>
  <c r="K117" i="1"/>
  <c r="M117" i="1" s="1"/>
  <c r="M50" i="1"/>
  <c r="I37" i="1"/>
  <c r="C186" i="1"/>
  <c r="J186" i="1" s="1"/>
  <c r="B186" i="1"/>
  <c r="A187" i="1"/>
  <c r="K102" i="1"/>
  <c r="M102" i="1" s="1"/>
  <c r="K36" i="1"/>
  <c r="K51" i="1"/>
  <c r="M35" i="1"/>
  <c r="C168" i="1"/>
  <c r="J168" i="1" s="1"/>
  <c r="B168" i="1"/>
  <c r="A169" i="1"/>
  <c r="J55" i="1"/>
  <c r="I167" i="1"/>
  <c r="M167" i="1" s="1"/>
  <c r="F167" i="1"/>
  <c r="AI119" i="1" l="1"/>
  <c r="AB87" i="1"/>
  <c r="AI87" i="1"/>
  <c r="AB103" i="1"/>
  <c r="AI35" i="1"/>
  <c r="AI67" i="1"/>
  <c r="F35" i="1"/>
  <c r="N35" i="1" s="1"/>
  <c r="D51" i="1"/>
  <c r="D36" i="1"/>
  <c r="AB35" i="1"/>
  <c r="D102" i="1"/>
  <c r="F102" i="1" s="1"/>
  <c r="N102" i="1" s="1"/>
  <c r="AI102" i="1"/>
  <c r="AB50" i="1"/>
  <c r="AI50" i="1"/>
  <c r="AB118" i="1"/>
  <c r="AB66" i="1"/>
  <c r="F50" i="1"/>
  <c r="N50" i="1" s="1"/>
  <c r="D117" i="1"/>
  <c r="F117" i="1" s="1"/>
  <c r="N117" i="1" s="1"/>
  <c r="K103" i="1"/>
  <c r="M103" i="1" s="1"/>
  <c r="K52" i="1"/>
  <c r="K37" i="1"/>
  <c r="M36" i="1"/>
  <c r="I38" i="1"/>
  <c r="M37" i="1"/>
  <c r="K118" i="1"/>
  <c r="M118" i="1" s="1"/>
  <c r="M51" i="1"/>
  <c r="C169" i="1"/>
  <c r="J169" i="1" s="1"/>
  <c r="B169" i="1"/>
  <c r="A170" i="1"/>
  <c r="C187" i="1"/>
  <c r="J187" i="1" s="1"/>
  <c r="B187" i="1"/>
  <c r="A188" i="1"/>
  <c r="J56" i="1"/>
  <c r="I168" i="1"/>
  <c r="M168" i="1" s="1"/>
  <c r="F168" i="1"/>
  <c r="I186" i="1"/>
  <c r="M186" i="1" s="1"/>
  <c r="F186" i="1"/>
  <c r="D103" i="1" l="1"/>
  <c r="F103" i="1" s="1"/>
  <c r="AI88" i="1"/>
  <c r="AB104" i="1"/>
  <c r="D37" i="1"/>
  <c r="AI120" i="1"/>
  <c r="F36" i="1"/>
  <c r="N36" i="1" s="1"/>
  <c r="AI36" i="1"/>
  <c r="D52" i="1"/>
  <c r="AB36" i="1"/>
  <c r="AI68" i="1"/>
  <c r="AB88" i="1"/>
  <c r="N103" i="1"/>
  <c r="AB67" i="1"/>
  <c r="AI51" i="1"/>
  <c r="F51" i="1"/>
  <c r="N51" i="1" s="1"/>
  <c r="AI103" i="1"/>
  <c r="AB51" i="1"/>
  <c r="D118" i="1"/>
  <c r="F118" i="1" s="1"/>
  <c r="N118" i="1" s="1"/>
  <c r="AB119" i="1"/>
  <c r="I187" i="1"/>
  <c r="M187" i="1" s="1"/>
  <c r="F187" i="1"/>
  <c r="C188" i="1"/>
  <c r="J188" i="1" s="1"/>
  <c r="B188" i="1"/>
  <c r="A189" i="1"/>
  <c r="K104" i="1"/>
  <c r="M104" i="1" s="1"/>
  <c r="K53" i="1"/>
  <c r="K38" i="1"/>
  <c r="J57" i="1"/>
  <c r="C170" i="1"/>
  <c r="J170" i="1" s="1"/>
  <c r="B170" i="1"/>
  <c r="A171" i="1"/>
  <c r="K119" i="1"/>
  <c r="M119" i="1" s="1"/>
  <c r="M52" i="1"/>
  <c r="I39" i="1"/>
  <c r="M38" i="1"/>
  <c r="I169" i="1"/>
  <c r="M169" i="1" s="1"/>
  <c r="F169" i="1"/>
  <c r="AI69" i="1" l="1"/>
  <c r="D53" i="1"/>
  <c r="AI37" i="1"/>
  <c r="AB89" i="1"/>
  <c r="F37" i="1"/>
  <c r="N37" i="1" s="1"/>
  <c r="D38" i="1"/>
  <c r="AI89" i="1"/>
  <c r="AB37" i="1"/>
  <c r="D104" i="1"/>
  <c r="F104" i="1" s="1"/>
  <c r="AI121" i="1"/>
  <c r="AB105" i="1"/>
  <c r="N119" i="1"/>
  <c r="N104" i="1"/>
  <c r="AB68" i="1"/>
  <c r="AB52" i="1"/>
  <c r="AI52" i="1"/>
  <c r="D119" i="1"/>
  <c r="F119" i="1" s="1"/>
  <c r="AI104" i="1"/>
  <c r="F52" i="1"/>
  <c r="N52" i="1" s="1"/>
  <c r="AB120" i="1"/>
  <c r="C189" i="1"/>
  <c r="J189" i="1" s="1"/>
  <c r="B189" i="1"/>
  <c r="A190" i="1"/>
  <c r="I40" i="1"/>
  <c r="I188" i="1"/>
  <c r="M188" i="1" s="1"/>
  <c r="F188" i="1"/>
  <c r="J58" i="1"/>
  <c r="C171" i="1"/>
  <c r="J171" i="1" s="1"/>
  <c r="B171" i="1"/>
  <c r="A172" i="1"/>
  <c r="K54" i="1"/>
  <c r="K39" i="1"/>
  <c r="K105" i="1"/>
  <c r="M105" i="1" s="1"/>
  <c r="I170" i="1"/>
  <c r="M170" i="1" s="1"/>
  <c r="F170" i="1"/>
  <c r="K120" i="1"/>
  <c r="M120" i="1" s="1"/>
  <c r="M53" i="1"/>
  <c r="AI90" i="1" l="1"/>
  <c r="AI70" i="1"/>
  <c r="F38" i="1"/>
  <c r="N38" i="1" s="1"/>
  <c r="D105" i="1"/>
  <c r="F105" i="1" s="1"/>
  <c r="N105" i="1" s="1"/>
  <c r="AI122" i="1"/>
  <c r="AB38" i="1"/>
  <c r="D54" i="1"/>
  <c r="D39" i="1"/>
  <c r="AB90" i="1"/>
  <c r="AB106" i="1"/>
  <c r="AI38" i="1"/>
  <c r="AI53" i="1"/>
  <c r="AB53" i="1"/>
  <c r="AI105" i="1"/>
  <c r="D120" i="1"/>
  <c r="F120" i="1" s="1"/>
  <c r="N120" i="1" s="1"/>
  <c r="F53" i="1"/>
  <c r="N53" i="1" s="1"/>
  <c r="AB69" i="1"/>
  <c r="AB121" i="1"/>
  <c r="K121" i="1"/>
  <c r="M121" i="1" s="1"/>
  <c r="M54" i="1"/>
  <c r="J59" i="1"/>
  <c r="C172" i="1"/>
  <c r="J172" i="1" s="1"/>
  <c r="B172" i="1"/>
  <c r="A173" i="1"/>
  <c r="I41" i="1"/>
  <c r="M40" i="1"/>
  <c r="K106" i="1"/>
  <c r="M106" i="1" s="1"/>
  <c r="K40" i="1"/>
  <c r="K55" i="1"/>
  <c r="C190" i="1"/>
  <c r="J190" i="1" s="1"/>
  <c r="B190" i="1"/>
  <c r="A191" i="1"/>
  <c r="I189" i="1"/>
  <c r="M189" i="1" s="1"/>
  <c r="F189" i="1"/>
  <c r="I171" i="1"/>
  <c r="M171" i="1" s="1"/>
  <c r="F171" i="1"/>
  <c r="M39" i="1"/>
  <c r="AI71" i="1" l="1"/>
  <c r="D106" i="1"/>
  <c r="F106" i="1" s="1"/>
  <c r="AI91" i="1"/>
  <c r="AB39" i="1"/>
  <c r="AB91" i="1"/>
  <c r="AI39" i="1"/>
  <c r="D40" i="1"/>
  <c r="AB107" i="1"/>
  <c r="AI123" i="1"/>
  <c r="F39" i="1"/>
  <c r="D55" i="1"/>
  <c r="AB70" i="1"/>
  <c r="AI54" i="1"/>
  <c r="AB54" i="1"/>
  <c r="AI106" i="1"/>
  <c r="D121" i="1"/>
  <c r="F121" i="1" s="1"/>
  <c r="N121" i="1" s="1"/>
  <c r="F54" i="1"/>
  <c r="N54" i="1" s="1"/>
  <c r="AB122" i="1"/>
  <c r="N106" i="1"/>
  <c r="N39" i="1"/>
  <c r="K107" i="1"/>
  <c r="M107" i="1" s="1"/>
  <c r="K41" i="1"/>
  <c r="K56" i="1"/>
  <c r="I42" i="1"/>
  <c r="M41" i="1"/>
  <c r="J60" i="1"/>
  <c r="C191" i="1"/>
  <c r="J191" i="1" s="1"/>
  <c r="B191" i="1"/>
  <c r="A192" i="1"/>
  <c r="I190" i="1"/>
  <c r="M190" i="1" s="1"/>
  <c r="F190" i="1"/>
  <c r="C173" i="1"/>
  <c r="J173" i="1" s="1"/>
  <c r="B173" i="1"/>
  <c r="A174" i="1"/>
  <c r="I172" i="1"/>
  <c r="M172" i="1" s="1"/>
  <c r="F172" i="1"/>
  <c r="K122" i="1"/>
  <c r="M122" i="1" s="1"/>
  <c r="M55" i="1"/>
  <c r="AI55" i="1" l="1"/>
  <c r="AB55" i="1"/>
  <c r="AB123" i="1"/>
  <c r="AB71" i="1"/>
  <c r="F55" i="1"/>
  <c r="D122" i="1"/>
  <c r="F122" i="1" s="1"/>
  <c r="AI107" i="1"/>
  <c r="AI40" i="1"/>
  <c r="F40" i="1"/>
  <c r="N40" i="1" s="1"/>
  <c r="D107" i="1"/>
  <c r="F107" i="1" s="1"/>
  <c r="N107" i="1" s="1"/>
  <c r="AI92" i="1"/>
  <c r="AB40" i="1"/>
  <c r="AI124" i="1"/>
  <c r="AB108" i="1"/>
  <c r="AI72" i="1"/>
  <c r="D41" i="1"/>
  <c r="AB92" i="1"/>
  <c r="D56" i="1"/>
  <c r="N55" i="1"/>
  <c r="N122" i="1"/>
  <c r="J61" i="1"/>
  <c r="C174" i="1"/>
  <c r="J174" i="1" s="1"/>
  <c r="B174" i="1"/>
  <c r="A175" i="1"/>
  <c r="C192" i="1"/>
  <c r="J192" i="1" s="1"/>
  <c r="B192" i="1"/>
  <c r="A193" i="1"/>
  <c r="I191" i="1"/>
  <c r="M191" i="1" s="1"/>
  <c r="F191" i="1"/>
  <c r="I43" i="1"/>
  <c r="M42" i="1"/>
  <c r="I173" i="1"/>
  <c r="M173" i="1" s="1"/>
  <c r="F173" i="1"/>
  <c r="K123" i="1"/>
  <c r="M123" i="1" s="1"/>
  <c r="M56" i="1"/>
  <c r="K108" i="1"/>
  <c r="M108" i="1" s="1"/>
  <c r="K42" i="1"/>
  <c r="K57" i="1"/>
  <c r="F41" i="1" l="1"/>
  <c r="N41" i="1" s="1"/>
  <c r="D108" i="1"/>
  <c r="F108" i="1" s="1"/>
  <c r="AB109" i="1"/>
  <c r="AB93" i="1"/>
  <c r="AI41" i="1"/>
  <c r="AI73" i="1"/>
  <c r="D42" i="1"/>
  <c r="AI93" i="1"/>
  <c r="AB41" i="1"/>
  <c r="D57" i="1"/>
  <c r="AI125" i="1"/>
  <c r="AB56" i="1"/>
  <c r="AB72" i="1"/>
  <c r="AI108" i="1"/>
  <c r="F56" i="1"/>
  <c r="N56" i="1" s="1"/>
  <c r="AI56" i="1"/>
  <c r="D123" i="1"/>
  <c r="F123" i="1" s="1"/>
  <c r="N123" i="1" s="1"/>
  <c r="AB124" i="1"/>
  <c r="N108" i="1"/>
  <c r="C193" i="1"/>
  <c r="J193" i="1" s="1"/>
  <c r="B193" i="1"/>
  <c r="A194" i="1"/>
  <c r="I192" i="1"/>
  <c r="M192" i="1" s="1"/>
  <c r="F192" i="1"/>
  <c r="C175" i="1"/>
  <c r="J175" i="1" s="1"/>
  <c r="B175" i="1"/>
  <c r="A176" i="1"/>
  <c r="K124" i="1"/>
  <c r="M124" i="1" s="1"/>
  <c r="M57" i="1"/>
  <c r="I174" i="1"/>
  <c r="M174" i="1" s="1"/>
  <c r="F174" i="1"/>
  <c r="K109" i="1"/>
  <c r="M109" i="1" s="1"/>
  <c r="K43" i="1"/>
  <c r="M43" i="1" s="1"/>
  <c r="K58" i="1"/>
  <c r="I44" i="1"/>
  <c r="D124" i="1" l="1"/>
  <c r="F124" i="1" s="1"/>
  <c r="N124" i="1" s="1"/>
  <c r="AI57" i="1"/>
  <c r="F57" i="1"/>
  <c r="N57" i="1" s="1"/>
  <c r="AB125" i="1"/>
  <c r="AB57" i="1"/>
  <c r="AB73" i="1"/>
  <c r="AI109" i="1"/>
  <c r="D109" i="1"/>
  <c r="F109" i="1" s="1"/>
  <c r="N109" i="1" s="1"/>
  <c r="AI94" i="1"/>
  <c r="AI74" i="1"/>
  <c r="D58" i="1"/>
  <c r="AB110" i="1"/>
  <c r="AB42" i="1"/>
  <c r="AB94" i="1"/>
  <c r="F42" i="1"/>
  <c r="N42" i="1" s="1"/>
  <c r="AI42" i="1"/>
  <c r="D43" i="1"/>
  <c r="AI126" i="1"/>
  <c r="C194" i="1"/>
  <c r="J194" i="1" s="1"/>
  <c r="B194" i="1"/>
  <c r="A195" i="1"/>
  <c r="I45" i="1"/>
  <c r="C176" i="1"/>
  <c r="J176" i="1" s="1"/>
  <c r="B176" i="1"/>
  <c r="A177" i="1"/>
  <c r="I193" i="1"/>
  <c r="M193" i="1" s="1"/>
  <c r="F193" i="1"/>
  <c r="K110" i="1"/>
  <c r="M110" i="1" s="1"/>
  <c r="K44" i="1"/>
  <c r="M44" i="1" s="1"/>
  <c r="K59" i="1"/>
  <c r="K125" i="1"/>
  <c r="M125" i="1" s="1"/>
  <c r="M58" i="1"/>
  <c r="I175" i="1"/>
  <c r="M175" i="1" s="1"/>
  <c r="F175" i="1"/>
  <c r="D110" i="1" l="1"/>
  <c r="F110" i="1" s="1"/>
  <c r="N110" i="1" s="1"/>
  <c r="AB111" i="1"/>
  <c r="AI43" i="1"/>
  <c r="D59" i="1"/>
  <c r="AI95" i="1"/>
  <c r="D44" i="1"/>
  <c r="AI127" i="1"/>
  <c r="AI75" i="1"/>
  <c r="AB43" i="1"/>
  <c r="AB95" i="1"/>
  <c r="F43" i="1"/>
  <c r="N43" i="1" s="1"/>
  <c r="AB58" i="1"/>
  <c r="AB74" i="1"/>
  <c r="AI58" i="1"/>
  <c r="D125" i="1"/>
  <c r="F125" i="1" s="1"/>
  <c r="N125" i="1" s="1"/>
  <c r="AI110" i="1"/>
  <c r="F58" i="1"/>
  <c r="AB126" i="1"/>
  <c r="N58" i="1"/>
  <c r="C177" i="1"/>
  <c r="J177" i="1" s="1"/>
  <c r="B177" i="1"/>
  <c r="A178" i="1"/>
  <c r="C195" i="1"/>
  <c r="J195" i="1" s="1"/>
  <c r="B195" i="1"/>
  <c r="A196" i="1"/>
  <c r="I194" i="1"/>
  <c r="M194" i="1" s="1"/>
  <c r="F194" i="1"/>
  <c r="I176" i="1"/>
  <c r="M176" i="1" s="1"/>
  <c r="F176" i="1"/>
  <c r="K126" i="1"/>
  <c r="M126" i="1" s="1"/>
  <c r="M59" i="1"/>
  <c r="K111" i="1"/>
  <c r="M111" i="1" s="1"/>
  <c r="K45" i="1"/>
  <c r="K60" i="1"/>
  <c r="F44" i="1" l="1"/>
  <c r="N44" i="1" s="1"/>
  <c r="D60" i="1"/>
  <c r="AB96" i="1"/>
  <c r="AI44" i="1"/>
  <c r="AI128" i="1"/>
  <c r="D45" i="1"/>
  <c r="AI76" i="1"/>
  <c r="D111" i="1"/>
  <c r="F111" i="1" s="1"/>
  <c r="N111" i="1" s="1"/>
  <c r="AI96" i="1"/>
  <c r="AB44" i="1"/>
  <c r="AB112" i="1"/>
  <c r="N59" i="1"/>
  <c r="AB127" i="1"/>
  <c r="AB59" i="1"/>
  <c r="AI111" i="1"/>
  <c r="AI59" i="1"/>
  <c r="AB75" i="1"/>
  <c r="F59" i="1"/>
  <c r="D126" i="1"/>
  <c r="F126" i="1" s="1"/>
  <c r="N126" i="1"/>
  <c r="I177" i="1"/>
  <c r="M177" i="1" s="1"/>
  <c r="F177" i="1"/>
  <c r="K127" i="1"/>
  <c r="M127" i="1" s="1"/>
  <c r="M60" i="1"/>
  <c r="K112" i="1"/>
  <c r="M112" i="1" s="1"/>
  <c r="K61" i="1"/>
  <c r="C196" i="1"/>
  <c r="J196" i="1" s="1"/>
  <c r="B196" i="1"/>
  <c r="A197" i="1"/>
  <c r="C178" i="1"/>
  <c r="J178" i="1" s="1"/>
  <c r="B178" i="1"/>
  <c r="A179" i="1"/>
  <c r="M45" i="1"/>
  <c r="I195" i="1"/>
  <c r="M195" i="1" s="1"/>
  <c r="F195" i="1"/>
  <c r="D61" i="1" l="1"/>
  <c r="AB97" i="1"/>
  <c r="AC82" i="1" s="1"/>
  <c r="AI77" i="1"/>
  <c r="AJ62" i="1" s="1"/>
  <c r="AI97" i="1"/>
  <c r="AJ82" i="1" s="1"/>
  <c r="AI129" i="1"/>
  <c r="AJ114" i="1" s="1"/>
  <c r="AB45" i="1"/>
  <c r="AC30" i="1" s="1"/>
  <c r="AI45" i="1"/>
  <c r="AJ30" i="1" s="1"/>
  <c r="D112" i="1"/>
  <c r="F112" i="1" s="1"/>
  <c r="N112" i="1" s="1"/>
  <c r="AB113" i="1"/>
  <c r="AC98" i="1" s="1"/>
  <c r="F45" i="1"/>
  <c r="G30" i="1" s="1"/>
  <c r="F60" i="1"/>
  <c r="N60" i="1" s="1"/>
  <c r="AB76" i="1"/>
  <c r="AI112" i="1"/>
  <c r="AB60" i="1"/>
  <c r="D127" i="1"/>
  <c r="F127" i="1" s="1"/>
  <c r="N127" i="1" s="1"/>
  <c r="AI60" i="1"/>
  <c r="AB128" i="1"/>
  <c r="N45" i="1"/>
  <c r="O30" i="1" s="1"/>
  <c r="I178" i="1"/>
  <c r="M178" i="1" s="1"/>
  <c r="F178" i="1"/>
  <c r="K128" i="1"/>
  <c r="M128" i="1" s="1"/>
  <c r="M61" i="1"/>
  <c r="I196" i="1"/>
  <c r="M196" i="1" s="1"/>
  <c r="F196" i="1"/>
  <c r="C179" i="1"/>
  <c r="J179" i="1" s="1"/>
  <c r="B179" i="1"/>
  <c r="A180" i="1"/>
  <c r="C197" i="1"/>
  <c r="J197" i="1" s="1"/>
  <c r="B197" i="1"/>
  <c r="AB77" i="1" l="1"/>
  <c r="AC62" i="1" s="1"/>
  <c r="AB129" i="1"/>
  <c r="AC114" i="1" s="1"/>
  <c r="AB61" i="1"/>
  <c r="AC46" i="1" s="1"/>
  <c r="AI113" i="1"/>
  <c r="AJ98" i="1" s="1"/>
  <c r="F61" i="1"/>
  <c r="D128" i="1"/>
  <c r="F128" i="1" s="1"/>
  <c r="N128" i="1" s="1"/>
  <c r="AI61" i="1"/>
  <c r="AJ46" i="1" s="1"/>
  <c r="I197" i="1"/>
  <c r="M197" i="1" s="1"/>
  <c r="F197" i="1"/>
  <c r="C180" i="1"/>
  <c r="J180" i="1" s="1"/>
  <c r="B180" i="1"/>
  <c r="I179" i="1"/>
  <c r="M179" i="1" s="1"/>
  <c r="F179" i="1"/>
  <c r="N61" i="1" l="1"/>
  <c r="O46" i="1" s="1"/>
  <c r="G46" i="1"/>
  <c r="I180" i="1"/>
  <c r="M180" i="1" s="1"/>
  <c r="F1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Kerry Tudor</author>
  </authors>
  <commentList>
    <comment ref="J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Generally the excel is presented reasonably. </t>
        </r>
      </text>
    </comment>
    <comment ref="D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The static loads and aero lift force are calculated correctily. </t>
        </r>
      </text>
    </comment>
    <comment ref="S2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Would have been good to have all four wheels on the same graph</t>
        </r>
      </text>
    </comment>
    <comment ref="A2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An explantation as to which scenario you are looking at would be good as you havent done them in  the order in the coursework. </t>
        </r>
      </text>
    </comment>
    <comment ref="F3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$C$16+(($C$2*$I31*$C$4)/$C$7)*0.51*0.47-(($C$8*0.5*(D31^2)*$C$9*$C$11)/2)
I31 should be *9.81 to give you acceleration
You only need to multiple this section (($C$2*F11*$C$4)/$C$13) by 0.47 and not 0.51. The 0.51 value would be used when calculating the effect of longitudinal weight transfer
(($C$8*0.5*(D31^2)*$C$9*$C$11)/2) this section should also include the Air Density from Cell C10</t>
        </r>
      </text>
    </comment>
    <comment ref="AB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Same issues as with previous calculations but trends shown are correct and good you have attempted it. </t>
        </r>
      </text>
    </comment>
    <comment ref="B166" authorId="0" shapeId="0" xr:uid="{00000000-0006-0000-0000-000007000000}">
      <text>
        <r>
          <rPr>
            <b/>
            <sz val="11"/>
            <color indexed="81"/>
            <rFont val="Tahoma"/>
            <family val="2"/>
          </rPr>
          <t>Kerry Tudor:</t>
        </r>
        <r>
          <rPr>
            <sz val="11"/>
            <color indexed="81"/>
            <rFont val="Tahoma"/>
            <family val="2"/>
          </rPr>
          <t xml:space="preserve">
This is not the correct way to calculate these values. As the Long G value gets bigger the Lat G value should get smaller and vice versa. If you think about a^2 + b^2 = c^2, then the values you have couldn't possibly work. Well done for at least tempting this. </t>
        </r>
      </text>
    </comment>
  </commentList>
</comments>
</file>

<file path=xl/sharedStrings.xml><?xml version="1.0" encoding="utf-8"?>
<sst xmlns="http://schemas.openxmlformats.org/spreadsheetml/2006/main" count="443" uniqueCount="71">
  <si>
    <t>VARIABLES</t>
  </si>
  <si>
    <t>UNIT</t>
  </si>
  <si>
    <t>VALUE</t>
  </si>
  <si>
    <t>Mass</t>
  </si>
  <si>
    <t>kg</t>
  </si>
  <si>
    <t>Wheelbase</t>
  </si>
  <si>
    <t>m</t>
  </si>
  <si>
    <t>Centre of Gravity</t>
  </si>
  <si>
    <t xml:space="preserve">Weight Dist Front </t>
  </si>
  <si>
    <t>%</t>
  </si>
  <si>
    <t>Rear</t>
  </si>
  <si>
    <t>Weight Dist Left</t>
  </si>
  <si>
    <t>Right</t>
  </si>
  <si>
    <t>Avg Track</t>
  </si>
  <si>
    <t>Centre of Lift</t>
  </si>
  <si>
    <t>-</t>
  </si>
  <si>
    <t>Frontal Area</t>
  </si>
  <si>
    <t>m^2</t>
  </si>
  <si>
    <t>Air Density</t>
  </si>
  <si>
    <t>kg/m^2</t>
  </si>
  <si>
    <t>Centre of pressure</t>
  </si>
  <si>
    <t>Max G Force</t>
  </si>
  <si>
    <t>Gravity</t>
  </si>
  <si>
    <t>m/s^2</t>
  </si>
  <si>
    <t>Front Static Loads</t>
  </si>
  <si>
    <t>Front Left</t>
  </si>
  <si>
    <t>N</t>
  </si>
  <si>
    <t>Front Right</t>
  </si>
  <si>
    <t>Rear Static Loads</t>
  </si>
  <si>
    <t>Rear Left</t>
  </si>
  <si>
    <t>Rear Right</t>
  </si>
  <si>
    <t>Aero Lift Forces</t>
  </si>
  <si>
    <t>Aero Lift Force</t>
  </si>
  <si>
    <t>WEIGHT TRANSFER</t>
  </si>
  <si>
    <t>TRACK CHANGES</t>
  </si>
  <si>
    <t>FRONT LEFT</t>
  </si>
  <si>
    <t>G Lat</t>
  </si>
  <si>
    <t>G Long</t>
  </si>
  <si>
    <t>Velocity m/s</t>
  </si>
  <si>
    <t>Left Lateral Weight Transfer</t>
  </si>
  <si>
    <t>FRONT RIGHT</t>
  </si>
  <si>
    <t xml:space="preserve"> Right Lateral Weight Transfer</t>
  </si>
  <si>
    <t>Transfer</t>
  </si>
  <si>
    <t>Track</t>
  </si>
  <si>
    <t>COGH</t>
  </si>
  <si>
    <t>1m Track Left Transfer</t>
  </si>
  <si>
    <t>1m Track Right Transfer</t>
  </si>
  <si>
    <t xml:space="preserve"> Left Longitudinal Weight Transfer</t>
  </si>
  <si>
    <t>Right Longitudinal Weight Transfer</t>
  </si>
  <si>
    <t>1.5m Track LeftTransfer</t>
  </si>
  <si>
    <t>1.5m Track Right Transfer</t>
  </si>
  <si>
    <t>Left Weight Transfer</t>
  </si>
  <si>
    <t>Right Weight Transfer</t>
  </si>
  <si>
    <t>2m Track LeftTransfer</t>
  </si>
  <si>
    <t>2m Track Right Transfer</t>
  </si>
  <si>
    <t>0.2m COGH Left Transfer</t>
  </si>
  <si>
    <t>0.2m COGH Right Transfer</t>
  </si>
  <si>
    <t>REAR LEFT</t>
  </si>
  <si>
    <t>REAR RIGHT</t>
  </si>
  <si>
    <t>0.4m COGH Left Transfer</t>
  </si>
  <si>
    <t>0.4m COGH Right Transfer</t>
  </si>
  <si>
    <t xml:space="preserve"> LeftLongitudinal Weight Transfer</t>
  </si>
  <si>
    <t>0.6m COGH Left Transfer</t>
  </si>
  <si>
    <t>0.6m COGH Right Transfer</t>
  </si>
  <si>
    <t>Max Combined G</t>
  </si>
  <si>
    <t>Front Left Weight</t>
  </si>
  <si>
    <t>Max CombinedG</t>
  </si>
  <si>
    <t>Front Right Weight</t>
  </si>
  <si>
    <t>Rear Left Weight</t>
  </si>
  <si>
    <t>Rear Right Weight</t>
  </si>
  <si>
    <t>Mark = 65%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</si>
</sst>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0" xfId="0" applyFill="1" applyBorder="1"/>
    <xf numFmtId="0" fontId="6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&amp; Front right Lateral Weight Transfer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Sheet1!$B$31:$B$45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35-4C95-9CB4-0FEEAD3620B0}"/>
            </c:ext>
          </c:extLst>
        </c:ser>
        <c:ser>
          <c:idx val="1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Sheet1!$B$31:$B$45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35-4C95-9CB4-0FEEAD3620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0116368"/>
        <c:axId val="660116696"/>
      </c:lineChart>
      <c:catAx>
        <c:axId val="66011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g force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0116696"/>
        <c:crosses val="autoZero"/>
        <c:auto val="1"/>
        <c:lblAlgn val="ctr"/>
        <c:lblOffset val="100"/>
        <c:noMultiLvlLbl val="0"/>
      </c:catAx>
      <c:valAx>
        <c:axId val="660116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011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Front Left &amp; Front right Longitudinal Weight Transfer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Sheet1!$F$46</c:f>
              <c:strCache>
                <c:ptCount val="1"/>
                <c:pt idx="0">
                  <c:v> Left Longitudinal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Sheet1!$C$47:$C$61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Sheet1!$F$47:$F$61</c:f>
              <c:numCache>
                <c:formatCode>General</c:formatCode>
                <c:ptCount val="15"/>
                <c:pt idx="0">
                  <c:v>1548.9584022857143</c:v>
                </c:pt>
                <c:pt idx="1">
                  <c:v>1550.8938085714287</c:v>
                </c:pt>
                <c:pt idx="2">
                  <c:v>1552.8292148571429</c:v>
                </c:pt>
                <c:pt idx="3">
                  <c:v>1554.7646211428573</c:v>
                </c:pt>
                <c:pt idx="4">
                  <c:v>1556.7000274285715</c:v>
                </c:pt>
                <c:pt idx="5">
                  <c:v>1558.6354337142859</c:v>
                </c:pt>
                <c:pt idx="6">
                  <c:v>1560.5708400000001</c:v>
                </c:pt>
                <c:pt idx="7">
                  <c:v>1562.5062462857145</c:v>
                </c:pt>
                <c:pt idx="8">
                  <c:v>1564.4416525714287</c:v>
                </c:pt>
                <c:pt idx="9">
                  <c:v>1566.3770588571431</c:v>
                </c:pt>
                <c:pt idx="10">
                  <c:v>1568.3124651428573</c:v>
                </c:pt>
                <c:pt idx="11">
                  <c:v>1570.2478714285717</c:v>
                </c:pt>
                <c:pt idx="12">
                  <c:v>1572.1832777142859</c:v>
                </c:pt>
                <c:pt idx="13">
                  <c:v>1574.1186840000003</c:v>
                </c:pt>
                <c:pt idx="14">
                  <c:v>1576.0540902857144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A0-48FF-9469-AC9204E4C951}"/>
            </c:ext>
          </c:extLst>
        </c:ser>
        <c:ser>
          <c:idx val="1"/>
          <c:order val="1"/>
          <c:tx>
            <c:strRef>
              <c:f>Sheet1!$M$46</c:f>
              <c:strCache>
                <c:ptCount val="1"/>
                <c:pt idx="0">
                  <c:v>Right Longitudinal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Sheet1!$C$47:$C$61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Sheet1!$M$47:$M$61</c:f>
              <c:numCache>
                <c:formatCode>General</c:formatCode>
                <c:ptCount val="15"/>
                <c:pt idx="0">
                  <c:v>1487.2530959999997</c:v>
                </c:pt>
                <c:pt idx="1">
                  <c:v>1485.3935879999997</c:v>
                </c:pt>
                <c:pt idx="2">
                  <c:v>1483.5340799999997</c:v>
                </c:pt>
                <c:pt idx="3">
                  <c:v>1481.6745719999997</c:v>
                </c:pt>
                <c:pt idx="4">
                  <c:v>1479.8150639999997</c:v>
                </c:pt>
                <c:pt idx="5">
                  <c:v>1477.9555559999997</c:v>
                </c:pt>
                <c:pt idx="6">
                  <c:v>1476.0960479999997</c:v>
                </c:pt>
                <c:pt idx="7">
                  <c:v>1474.2365399999996</c:v>
                </c:pt>
                <c:pt idx="8">
                  <c:v>1472.3770319999996</c:v>
                </c:pt>
                <c:pt idx="9">
                  <c:v>1470.5175239999996</c:v>
                </c:pt>
                <c:pt idx="10">
                  <c:v>1468.6580159999996</c:v>
                </c:pt>
                <c:pt idx="11">
                  <c:v>1466.7985079999996</c:v>
                </c:pt>
                <c:pt idx="12">
                  <c:v>1464.9389999999996</c:v>
                </c:pt>
                <c:pt idx="13">
                  <c:v>1463.0794919999996</c:v>
                </c:pt>
                <c:pt idx="14">
                  <c:v>1461.2199839999996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A0-48FF-9469-AC9204E4C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7327712"/>
        <c:axId val="685419792"/>
      </c:lineChart>
      <c:catAx>
        <c:axId val="57732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G Force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5419792"/>
        <c:crosses val="autoZero"/>
        <c:auto val="1"/>
        <c:lblAlgn val="ctr"/>
        <c:lblOffset val="100"/>
        <c:noMultiLvlLbl val="0"/>
      </c:catAx>
      <c:valAx>
        <c:axId val="68541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7327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ReAR Left &amp; rear right Lateral Weight Transfer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Sheet1!$F$97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Sheet1!$B$98:$B$112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Sheet1!$F$98:$F$112</c:f>
              <c:numCache>
                <c:formatCode>General</c:formatCode>
                <c:ptCount val="15"/>
                <c:pt idx="0">
                  <c:v>1739.311990666667</c:v>
                </c:pt>
                <c:pt idx="1">
                  <c:v>1743.0841773333339</c:v>
                </c:pt>
                <c:pt idx="2">
                  <c:v>1746.8563640000004</c:v>
                </c:pt>
                <c:pt idx="3">
                  <c:v>1750.628550666667</c:v>
                </c:pt>
                <c:pt idx="4">
                  <c:v>1754.4007373333338</c:v>
                </c:pt>
                <c:pt idx="5">
                  <c:v>1758.1729240000004</c:v>
                </c:pt>
                <c:pt idx="6">
                  <c:v>1761.945110666667</c:v>
                </c:pt>
                <c:pt idx="7">
                  <c:v>1765.7172973333338</c:v>
                </c:pt>
                <c:pt idx="8">
                  <c:v>1769.4894840000004</c:v>
                </c:pt>
                <c:pt idx="9">
                  <c:v>1773.2616706666672</c:v>
                </c:pt>
                <c:pt idx="10">
                  <c:v>1777.0338573333338</c:v>
                </c:pt>
                <c:pt idx="11">
                  <c:v>1780.8060440000004</c:v>
                </c:pt>
                <c:pt idx="12">
                  <c:v>1784.5782306666672</c:v>
                </c:pt>
                <c:pt idx="13">
                  <c:v>1788.3504173333338</c:v>
                </c:pt>
                <c:pt idx="14">
                  <c:v>1792.1226040000004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0D-4892-ABA1-592D98C3DA35}"/>
            </c:ext>
          </c:extLst>
        </c:ser>
        <c:ser>
          <c:idx val="1"/>
          <c:order val="1"/>
          <c:tx>
            <c:strRef>
              <c:f>Sheet1!$M$97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Sheet1!$B$98:$B$112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Sheet1!$M$98:$M$112</c:f>
              <c:numCache>
                <c:formatCode>General</c:formatCode>
                <c:ptCount val="15"/>
                <c:pt idx="0">
                  <c:v>1666.6123382222222</c:v>
                </c:pt>
                <c:pt idx="1">
                  <c:v>1662.9880804444444</c:v>
                </c:pt>
                <c:pt idx="2">
                  <c:v>1659.3638226666667</c:v>
                </c:pt>
                <c:pt idx="3">
                  <c:v>1655.7395648888889</c:v>
                </c:pt>
                <c:pt idx="4">
                  <c:v>1652.1153071111112</c:v>
                </c:pt>
                <c:pt idx="5">
                  <c:v>1648.4910493333332</c:v>
                </c:pt>
                <c:pt idx="6">
                  <c:v>1644.8667915555554</c:v>
                </c:pt>
                <c:pt idx="7">
                  <c:v>1641.2425337777777</c:v>
                </c:pt>
                <c:pt idx="8">
                  <c:v>1637.6182759999999</c:v>
                </c:pt>
                <c:pt idx="9">
                  <c:v>1633.9940182222222</c:v>
                </c:pt>
                <c:pt idx="10">
                  <c:v>1630.3697604444444</c:v>
                </c:pt>
                <c:pt idx="11">
                  <c:v>1626.7455026666667</c:v>
                </c:pt>
                <c:pt idx="12">
                  <c:v>1623.1212448888889</c:v>
                </c:pt>
                <c:pt idx="13">
                  <c:v>1619.4969871111111</c:v>
                </c:pt>
                <c:pt idx="14">
                  <c:v>1615.8727293333334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0D-4892-ABA1-592D98C3DA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3091448"/>
        <c:axId val="693093088"/>
      </c:lineChart>
      <c:catAx>
        <c:axId val="693091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</a:t>
                </a:r>
                <a:r>
                  <a:rPr lang="en-US" baseline="0"/>
                  <a:t> g force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093088"/>
        <c:crosses val="autoZero"/>
        <c:auto val="1"/>
        <c:lblAlgn val="ctr"/>
        <c:lblOffset val="100"/>
        <c:noMultiLvlLbl val="0"/>
      </c:catAx>
      <c:valAx>
        <c:axId val="69309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091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cap="all" baseline="0">
                <a:effectLst/>
              </a:rPr>
              <a:t>ReAR Left &amp; rear right longitudinal Weight Transfer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Sheet1!$F$113</c:f>
              <c:strCache>
                <c:ptCount val="1"/>
                <c:pt idx="0">
                  <c:v> LeftLongitudinal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Sheet1!$C$114:$C$128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Sheet1!$F$114:$F$128</c:f>
              <c:numCache>
                <c:formatCode>General</c:formatCode>
                <c:ptCount val="15"/>
                <c:pt idx="0">
                  <c:v>1737.7222834285719</c:v>
                </c:pt>
                <c:pt idx="1">
                  <c:v>1739.9047628571434</c:v>
                </c:pt>
                <c:pt idx="2">
                  <c:v>1742.0872422857146</c:v>
                </c:pt>
                <c:pt idx="3">
                  <c:v>1744.2697217142861</c:v>
                </c:pt>
                <c:pt idx="4">
                  <c:v>1746.4522011428576</c:v>
                </c:pt>
                <c:pt idx="5">
                  <c:v>1748.634680571429</c:v>
                </c:pt>
                <c:pt idx="6">
                  <c:v>1750.8171600000005</c:v>
                </c:pt>
                <c:pt idx="7">
                  <c:v>1752.999639428572</c:v>
                </c:pt>
                <c:pt idx="8">
                  <c:v>1755.1821188571432</c:v>
                </c:pt>
                <c:pt idx="9">
                  <c:v>1757.3645982857147</c:v>
                </c:pt>
                <c:pt idx="10">
                  <c:v>1759.5470777142862</c:v>
                </c:pt>
                <c:pt idx="11">
                  <c:v>1761.7295571428576</c:v>
                </c:pt>
                <c:pt idx="12">
                  <c:v>1763.9120365714291</c:v>
                </c:pt>
                <c:pt idx="13">
                  <c:v>1766.0945160000006</c:v>
                </c:pt>
                <c:pt idx="14">
                  <c:v>1768.2769954285718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E9-4B64-854D-F7B6F996B1C5}"/>
            </c:ext>
          </c:extLst>
        </c:ser>
        <c:ser>
          <c:idx val="1"/>
          <c:order val="1"/>
          <c:tx>
            <c:strRef>
              <c:f>Sheet1!$M$113</c:f>
              <c:strCache>
                <c:ptCount val="1"/>
                <c:pt idx="0">
                  <c:v>Right Longitudinal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Sheet1!$C$114:$C$128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0.30000000000000004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0.79999999999999993</c:v>
                </c:pt>
                <c:pt idx="8">
                  <c:v>0.89999999999999991</c:v>
                </c:pt>
                <c:pt idx="9">
                  <c:v>0.99999999999999989</c:v>
                </c:pt>
                <c:pt idx="10">
                  <c:v>1.0999999999999999</c:v>
                </c:pt>
                <c:pt idx="11">
                  <c:v>1.2</c:v>
                </c:pt>
                <c:pt idx="12">
                  <c:v>1.3</c:v>
                </c:pt>
                <c:pt idx="13">
                  <c:v>1.4000000000000001</c:v>
                </c:pt>
                <c:pt idx="14">
                  <c:v>1.5000000000000002</c:v>
                </c:pt>
              </c:numCache>
            </c:numRef>
          </c:cat>
          <c:val>
            <c:numRef>
              <c:f>Sheet1!$M$114:$M$128</c:f>
              <c:numCache>
                <c:formatCode>General</c:formatCode>
                <c:ptCount val="15"/>
                <c:pt idx="0">
                  <c:v>1668.1397039999999</c:v>
                </c:pt>
                <c:pt idx="1">
                  <c:v>1666.0428119999999</c:v>
                </c:pt>
                <c:pt idx="2">
                  <c:v>1663.9459199999999</c:v>
                </c:pt>
                <c:pt idx="3">
                  <c:v>1661.8490279999999</c:v>
                </c:pt>
                <c:pt idx="4">
                  <c:v>1659.7521360000001</c:v>
                </c:pt>
                <c:pt idx="5">
                  <c:v>1657.655244</c:v>
                </c:pt>
                <c:pt idx="6">
                  <c:v>1655.558352</c:v>
                </c:pt>
                <c:pt idx="7">
                  <c:v>1653.46146</c:v>
                </c:pt>
                <c:pt idx="8">
                  <c:v>1651.364568</c:v>
                </c:pt>
                <c:pt idx="9">
                  <c:v>1649.2676759999999</c:v>
                </c:pt>
                <c:pt idx="10">
                  <c:v>1647.1707839999999</c:v>
                </c:pt>
                <c:pt idx="11">
                  <c:v>1645.0738919999999</c:v>
                </c:pt>
                <c:pt idx="12">
                  <c:v>1642.9769999999999</c:v>
                </c:pt>
                <c:pt idx="13">
                  <c:v>1640.8801080000001</c:v>
                </c:pt>
                <c:pt idx="14">
                  <c:v>1638.783216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E9-4B64-854D-F7B6F996B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598600"/>
        <c:axId val="708098008"/>
      </c:lineChart>
      <c:catAx>
        <c:axId val="650598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g force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098008"/>
        <c:crosses val="autoZero"/>
        <c:auto val="1"/>
        <c:lblAlgn val="ctr"/>
        <c:lblOffset val="100"/>
        <c:noMultiLvlLbl val="0"/>
      </c:catAx>
      <c:valAx>
        <c:axId val="708098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598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Weight transfer</a:t>
            </a:r>
          </a:p>
          <a:p>
            <a:pPr>
              <a:defRPr/>
            </a:pPr>
            <a:r>
              <a:rPr lang="en-GB" baseline="0"/>
              <a:t>front right &amp; left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Sheet1!$F$62</c:f>
              <c:strCache>
                <c:ptCount val="1"/>
                <c:pt idx="0">
                  <c:v>Left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Sheet1!$D$63:$D$92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Sheet1!$F$63:$F$92</c:f>
              <c:numCache>
                <c:formatCode>General</c:formatCode>
                <c:ptCount val="30"/>
                <c:pt idx="0">
                  <c:v>1476.7931160000001</c:v>
                </c:pt>
                <c:pt idx="1">
                  <c:v>1477.0274760000002</c:v>
                </c:pt>
                <c:pt idx="2">
                  <c:v>1477.4180760000002</c:v>
                </c:pt>
                <c:pt idx="3">
                  <c:v>1477.9649160000001</c:v>
                </c:pt>
                <c:pt idx="4">
                  <c:v>1478.6679960000001</c:v>
                </c:pt>
                <c:pt idx="5">
                  <c:v>1479.5273160000002</c:v>
                </c:pt>
                <c:pt idx="6">
                  <c:v>1480.5428760000002</c:v>
                </c:pt>
                <c:pt idx="7">
                  <c:v>1481.7146760000001</c:v>
                </c:pt>
                <c:pt idx="8">
                  <c:v>1483.0427160000002</c:v>
                </c:pt>
                <c:pt idx="9">
                  <c:v>1484.5269960000001</c:v>
                </c:pt>
                <c:pt idx="10">
                  <c:v>1486.1675160000002</c:v>
                </c:pt>
                <c:pt idx="11">
                  <c:v>1487.9642760000002</c:v>
                </c:pt>
                <c:pt idx="12">
                  <c:v>1489.9172760000001</c:v>
                </c:pt>
                <c:pt idx="13">
                  <c:v>1492.0265160000001</c:v>
                </c:pt>
                <c:pt idx="14">
                  <c:v>1494.2919960000002</c:v>
                </c:pt>
                <c:pt idx="15">
                  <c:v>1496.7137160000002</c:v>
                </c:pt>
                <c:pt idx="16">
                  <c:v>1499.2916760000001</c:v>
                </c:pt>
                <c:pt idx="17">
                  <c:v>1502.0258760000002</c:v>
                </c:pt>
                <c:pt idx="18">
                  <c:v>1504.9163160000001</c:v>
                </c:pt>
                <c:pt idx="19">
                  <c:v>1507.9629960000002</c:v>
                </c:pt>
                <c:pt idx="20">
                  <c:v>1511.1659160000002</c:v>
                </c:pt>
                <c:pt idx="21">
                  <c:v>1514.5250760000001</c:v>
                </c:pt>
                <c:pt idx="22">
                  <c:v>1518.0404760000001</c:v>
                </c:pt>
                <c:pt idx="23">
                  <c:v>1521.7121160000002</c:v>
                </c:pt>
                <c:pt idx="24">
                  <c:v>1525.5399960000002</c:v>
                </c:pt>
                <c:pt idx="25">
                  <c:v>1529.524116</c:v>
                </c:pt>
                <c:pt idx="26">
                  <c:v>1533.6644760000001</c:v>
                </c:pt>
                <c:pt idx="27">
                  <c:v>1537.961076</c:v>
                </c:pt>
                <c:pt idx="28">
                  <c:v>1542.4139160000002</c:v>
                </c:pt>
                <c:pt idx="29">
                  <c:v>1547.0229960000001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6D-4555-9561-BB3ABF0CD35E}"/>
            </c:ext>
          </c:extLst>
        </c:ser>
        <c:ser>
          <c:idx val="1"/>
          <c:order val="1"/>
          <c:tx>
            <c:strRef>
              <c:f>Sheet1!$M$62</c:f>
              <c:strCache>
                <c:ptCount val="1"/>
                <c:pt idx="0">
                  <c:v>Right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Sheet1!$D$63:$D$92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Sheet1!$M$63:$M$92</c:f>
              <c:numCache>
                <c:formatCode>General</c:formatCode>
                <c:ptCount val="30"/>
                <c:pt idx="0">
                  <c:v>1418.8827239999996</c:v>
                </c:pt>
                <c:pt idx="1">
                  <c:v>1419.1170839999997</c:v>
                </c:pt>
                <c:pt idx="2">
                  <c:v>1419.5076839999997</c:v>
                </c:pt>
                <c:pt idx="3">
                  <c:v>1420.0545239999997</c:v>
                </c:pt>
                <c:pt idx="4">
                  <c:v>1420.7576039999997</c:v>
                </c:pt>
                <c:pt idx="5">
                  <c:v>1421.6169239999997</c:v>
                </c:pt>
                <c:pt idx="6">
                  <c:v>1422.6324839999997</c:v>
                </c:pt>
                <c:pt idx="7">
                  <c:v>1423.8042839999996</c:v>
                </c:pt>
                <c:pt idx="8">
                  <c:v>1425.1323239999997</c:v>
                </c:pt>
                <c:pt idx="9">
                  <c:v>1426.6166039999996</c:v>
                </c:pt>
                <c:pt idx="10">
                  <c:v>1428.2571239999997</c:v>
                </c:pt>
                <c:pt idx="11">
                  <c:v>1430.0538839999997</c:v>
                </c:pt>
                <c:pt idx="12">
                  <c:v>1432.0068839999997</c:v>
                </c:pt>
                <c:pt idx="13">
                  <c:v>1434.1161239999997</c:v>
                </c:pt>
                <c:pt idx="14">
                  <c:v>1436.3816039999997</c:v>
                </c:pt>
                <c:pt idx="15">
                  <c:v>1438.8033239999997</c:v>
                </c:pt>
                <c:pt idx="16">
                  <c:v>1441.3812839999996</c:v>
                </c:pt>
                <c:pt idx="17">
                  <c:v>1444.1154839999997</c:v>
                </c:pt>
                <c:pt idx="18">
                  <c:v>1447.0059239999996</c:v>
                </c:pt>
                <c:pt idx="19">
                  <c:v>1450.0526039999997</c:v>
                </c:pt>
                <c:pt idx="20">
                  <c:v>1453.2555239999997</c:v>
                </c:pt>
                <c:pt idx="21">
                  <c:v>1456.6146839999997</c:v>
                </c:pt>
                <c:pt idx="22">
                  <c:v>1460.1300839999997</c:v>
                </c:pt>
                <c:pt idx="23">
                  <c:v>1463.8017239999997</c:v>
                </c:pt>
                <c:pt idx="24">
                  <c:v>1467.6296039999997</c:v>
                </c:pt>
                <c:pt idx="25">
                  <c:v>1471.6137239999996</c:v>
                </c:pt>
                <c:pt idx="26">
                  <c:v>1475.7540839999997</c:v>
                </c:pt>
                <c:pt idx="27">
                  <c:v>1480.0506839999996</c:v>
                </c:pt>
                <c:pt idx="28">
                  <c:v>1484.5035239999997</c:v>
                </c:pt>
                <c:pt idx="29">
                  <c:v>1489.1126039999997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6D-4555-9561-BB3ABF0CD3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3316344"/>
        <c:axId val="533319296"/>
      </c:lineChart>
      <c:catAx>
        <c:axId val="533316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linear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319296"/>
        <c:crosses val="autoZero"/>
        <c:auto val="1"/>
        <c:lblAlgn val="ctr"/>
        <c:lblOffset val="100"/>
        <c:noMultiLvlLbl val="0"/>
      </c:catAx>
      <c:valAx>
        <c:axId val="53331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31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 lang="en-US"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weight transfer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n-GB"/>
              <a:t>rear</a:t>
            </a:r>
            <a:r>
              <a:rPr lang="en-GB" baseline="0"/>
              <a:t> left and right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lang="en-US" sz="1600" b="1" i="0" u="none" strike="noStrike" kern="1200" cap="all" spc="120" normalizeH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Sheet1!$F$129</c:f>
              <c:strCache>
                <c:ptCount val="1"/>
                <c:pt idx="0">
                  <c:v>Left Weight Transfer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Sheet1!$D$130:$D$159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Sheet1!$F$130:$F$159</c:f>
              <c:numCache>
                <c:formatCode>General</c:formatCode>
                <c:ptCount val="30"/>
                <c:pt idx="0">
                  <c:v>1665.3099240000004</c:v>
                </c:pt>
                <c:pt idx="1">
                  <c:v>1665.5442840000005</c:v>
                </c:pt>
                <c:pt idx="2">
                  <c:v>1665.9348840000005</c:v>
                </c:pt>
                <c:pt idx="3">
                  <c:v>1666.4817240000004</c:v>
                </c:pt>
                <c:pt idx="4">
                  <c:v>1667.1848040000004</c:v>
                </c:pt>
                <c:pt idx="5">
                  <c:v>1668.0441240000005</c:v>
                </c:pt>
                <c:pt idx="6">
                  <c:v>1669.0596840000005</c:v>
                </c:pt>
                <c:pt idx="7">
                  <c:v>1670.2314840000004</c:v>
                </c:pt>
                <c:pt idx="8">
                  <c:v>1671.5595240000005</c:v>
                </c:pt>
                <c:pt idx="9">
                  <c:v>1673.0438040000004</c:v>
                </c:pt>
                <c:pt idx="10">
                  <c:v>1674.6843240000005</c:v>
                </c:pt>
                <c:pt idx="11">
                  <c:v>1676.4810840000005</c:v>
                </c:pt>
                <c:pt idx="12">
                  <c:v>1678.4340840000004</c:v>
                </c:pt>
                <c:pt idx="13">
                  <c:v>1680.5433240000004</c:v>
                </c:pt>
                <c:pt idx="14">
                  <c:v>1682.8088040000005</c:v>
                </c:pt>
                <c:pt idx="15">
                  <c:v>1685.2305240000005</c:v>
                </c:pt>
                <c:pt idx="16">
                  <c:v>1687.8084840000004</c:v>
                </c:pt>
                <c:pt idx="17">
                  <c:v>1690.5426840000005</c:v>
                </c:pt>
                <c:pt idx="18">
                  <c:v>1693.4331240000004</c:v>
                </c:pt>
                <c:pt idx="19">
                  <c:v>1696.4798040000005</c:v>
                </c:pt>
                <c:pt idx="20">
                  <c:v>1699.6827240000005</c:v>
                </c:pt>
                <c:pt idx="21">
                  <c:v>1703.0418840000004</c:v>
                </c:pt>
                <c:pt idx="22">
                  <c:v>1706.5572840000004</c:v>
                </c:pt>
                <c:pt idx="23">
                  <c:v>1710.2289240000005</c:v>
                </c:pt>
                <c:pt idx="24">
                  <c:v>1714.0568040000005</c:v>
                </c:pt>
                <c:pt idx="25">
                  <c:v>1718.0409240000004</c:v>
                </c:pt>
                <c:pt idx="26">
                  <c:v>1722.1812840000005</c:v>
                </c:pt>
                <c:pt idx="27">
                  <c:v>1726.4778840000004</c:v>
                </c:pt>
                <c:pt idx="28">
                  <c:v>1730.9307240000005</c:v>
                </c:pt>
                <c:pt idx="29">
                  <c:v>1735.5398040000005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91-448F-8F70-AD532B3C762B}"/>
            </c:ext>
          </c:extLst>
        </c:ser>
        <c:ser>
          <c:idx val="1"/>
          <c:order val="1"/>
          <c:tx>
            <c:strRef>
              <c:f>Sheet1!$M$129</c:f>
              <c:strCache>
                <c:ptCount val="1"/>
                <c:pt idx="0">
                  <c:v>Right Weight Transfer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cat>
            <c:numRef>
              <c:f>Sheet1!$D$130:$D$159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Sheet1!$M$130:$M$159</c:f>
              <c:numCache>
                <c:formatCode>General</c:formatCode>
                <c:ptCount val="30"/>
                <c:pt idx="0">
                  <c:v>1600.0067159999999</c:v>
                </c:pt>
                <c:pt idx="1">
                  <c:v>1600.241076</c:v>
                </c:pt>
                <c:pt idx="2">
                  <c:v>1600.631676</c:v>
                </c:pt>
                <c:pt idx="3">
                  <c:v>1601.1785159999999</c:v>
                </c:pt>
                <c:pt idx="4">
                  <c:v>1601.8815959999999</c:v>
                </c:pt>
                <c:pt idx="5">
                  <c:v>1602.740916</c:v>
                </c:pt>
                <c:pt idx="6">
                  <c:v>1603.756476</c:v>
                </c:pt>
                <c:pt idx="7">
                  <c:v>1604.9282759999999</c:v>
                </c:pt>
                <c:pt idx="8">
                  <c:v>1606.256316</c:v>
                </c:pt>
                <c:pt idx="9">
                  <c:v>1607.7405959999999</c:v>
                </c:pt>
                <c:pt idx="10">
                  <c:v>1609.381116</c:v>
                </c:pt>
                <c:pt idx="11">
                  <c:v>1611.177876</c:v>
                </c:pt>
                <c:pt idx="12">
                  <c:v>1613.1308759999999</c:v>
                </c:pt>
                <c:pt idx="13">
                  <c:v>1615.2401159999999</c:v>
                </c:pt>
                <c:pt idx="14">
                  <c:v>1617.505596</c:v>
                </c:pt>
                <c:pt idx="15">
                  <c:v>1619.927316</c:v>
                </c:pt>
                <c:pt idx="16">
                  <c:v>1622.5052759999999</c:v>
                </c:pt>
                <c:pt idx="17">
                  <c:v>1625.239476</c:v>
                </c:pt>
                <c:pt idx="18">
                  <c:v>1628.1299159999999</c:v>
                </c:pt>
                <c:pt idx="19">
                  <c:v>1631.176596</c:v>
                </c:pt>
                <c:pt idx="20">
                  <c:v>1634.379516</c:v>
                </c:pt>
                <c:pt idx="21">
                  <c:v>1637.7386759999999</c:v>
                </c:pt>
                <c:pt idx="22">
                  <c:v>1641.2540759999999</c:v>
                </c:pt>
                <c:pt idx="23">
                  <c:v>1644.925716</c:v>
                </c:pt>
                <c:pt idx="24">
                  <c:v>1648.753596</c:v>
                </c:pt>
                <c:pt idx="25">
                  <c:v>1652.7377159999999</c:v>
                </c:pt>
                <c:pt idx="26">
                  <c:v>1656.878076</c:v>
                </c:pt>
                <c:pt idx="27">
                  <c:v>1661.1746759999999</c:v>
                </c:pt>
                <c:pt idx="28">
                  <c:v>1665.627516</c:v>
                </c:pt>
                <c:pt idx="29">
                  <c:v>1670.236596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91-448F-8F70-AD532B3C7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2764912"/>
        <c:axId val="532768192"/>
      </c:lineChart>
      <c:catAx>
        <c:axId val="53276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linear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768192"/>
        <c:crosses val="autoZero"/>
        <c:auto val="1"/>
        <c:lblAlgn val="ctr"/>
        <c:lblOffset val="100"/>
        <c:noMultiLvlLbl val="0"/>
      </c:catAx>
      <c:valAx>
        <c:axId val="53276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764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WEIGHT TRANSFER FOR 1M TRACK WIDTH VS ORIGINAL TRACK WIDTH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D4-4BF3-B804-C6C599A731C1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D4-4BF3-B804-C6C599A731C1}"/>
            </c:ext>
          </c:extLst>
        </c:ser>
        <c:ser>
          <c:idx val="3"/>
          <c:order val="2"/>
          <c:tx>
            <c:strRef>
              <c:f>Sheet1!$AB$30</c:f>
              <c:strCache>
                <c:ptCount val="1"/>
                <c:pt idx="0">
                  <c:v>1m Track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Sheet1!$AB$31:$AB$45</c:f>
              <c:numCache>
                <c:formatCode>General</c:formatCode>
                <c:ptCount val="15"/>
                <c:pt idx="0">
                  <c:v>1552.4421336000003</c:v>
                </c:pt>
                <c:pt idx="1">
                  <c:v>1557.8612712000001</c:v>
                </c:pt>
                <c:pt idx="2">
                  <c:v>1563.2804088000003</c:v>
                </c:pt>
                <c:pt idx="3">
                  <c:v>1568.6995464000001</c:v>
                </c:pt>
                <c:pt idx="4">
                  <c:v>1574.1186840000003</c:v>
                </c:pt>
                <c:pt idx="5">
                  <c:v>1579.5378216000001</c:v>
                </c:pt>
                <c:pt idx="6">
                  <c:v>1584.9569592000003</c:v>
                </c:pt>
                <c:pt idx="7">
                  <c:v>1590.3760968000001</c:v>
                </c:pt>
                <c:pt idx="8">
                  <c:v>1595.7952344000003</c:v>
                </c:pt>
                <c:pt idx="9">
                  <c:v>1601.2143720000001</c:v>
                </c:pt>
                <c:pt idx="10">
                  <c:v>1606.6335096000003</c:v>
                </c:pt>
                <c:pt idx="11">
                  <c:v>1612.0526472000001</c:v>
                </c:pt>
                <c:pt idx="12">
                  <c:v>1617.4717848000003</c:v>
                </c:pt>
                <c:pt idx="13">
                  <c:v>1622.8909224000001</c:v>
                </c:pt>
                <c:pt idx="14">
                  <c:v>1628.3100600000002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D4-4BF3-B804-C6C599A731C1}"/>
            </c:ext>
          </c:extLst>
        </c:ser>
        <c:ser>
          <c:idx val="4"/>
          <c:order val="3"/>
          <c:tx>
            <c:strRef>
              <c:f>Sheet1!$AI$30</c:f>
              <c:strCache>
                <c:ptCount val="1"/>
                <c:pt idx="0">
                  <c:v>1m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Sheet1!$AI$31:$AI$45</c:f>
              <c:numCache>
                <c:formatCode>General</c:formatCode>
                <c:ptCount val="15"/>
                <c:pt idx="0">
                  <c:v>1483.9059815999997</c:v>
                </c:pt>
                <c:pt idx="1">
                  <c:v>1478.6993591999997</c:v>
                </c:pt>
                <c:pt idx="2">
                  <c:v>1473.4927367999996</c:v>
                </c:pt>
                <c:pt idx="3">
                  <c:v>1468.2861143999996</c:v>
                </c:pt>
                <c:pt idx="4">
                  <c:v>1463.0794919999996</c:v>
                </c:pt>
                <c:pt idx="5">
                  <c:v>1457.8728695999996</c:v>
                </c:pt>
                <c:pt idx="6">
                  <c:v>1452.6662471999998</c:v>
                </c:pt>
                <c:pt idx="7">
                  <c:v>1447.4596247999998</c:v>
                </c:pt>
                <c:pt idx="8">
                  <c:v>1442.2530023999998</c:v>
                </c:pt>
                <c:pt idx="9">
                  <c:v>1437.0463799999998</c:v>
                </c:pt>
                <c:pt idx="10">
                  <c:v>1431.8397575999998</c:v>
                </c:pt>
                <c:pt idx="11">
                  <c:v>1426.6331351999997</c:v>
                </c:pt>
                <c:pt idx="12">
                  <c:v>1421.4265127999997</c:v>
                </c:pt>
                <c:pt idx="13">
                  <c:v>1416.2198903999997</c:v>
                </c:pt>
                <c:pt idx="14">
                  <c:v>1411.0132679999997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D4-4BF3-B804-C6C599A73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6103232"/>
        <c:axId val="586105200"/>
      </c:lineChart>
      <c:catAx>
        <c:axId val="58610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</a:p>
            </c:rich>
          </c:tx>
          <c:layout>
            <c:manualLayout>
              <c:xMode val="edge"/>
              <c:yMode val="edge"/>
              <c:x val="0.430832987981765"/>
              <c:y val="0.71620370370370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105200"/>
        <c:crosses val="autoZero"/>
        <c:auto val="1"/>
        <c:lblAlgn val="ctr"/>
        <c:lblOffset val="100"/>
        <c:noMultiLvlLbl val="0"/>
      </c:catAx>
      <c:valAx>
        <c:axId val="58610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103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WEIGHT TRANSFER FOR 1</a:t>
            </a:r>
            <a:r>
              <a:rPr lang="en-GB" altLang="en-US"/>
              <a:t>.5</a:t>
            </a:r>
            <a:r>
              <a:t>M TRACK WIDTH VS ORIGINAL TRACK WIDTH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A8-494A-9CA4-2C3FAC3E2333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A8-494A-9CA4-2C3FAC3E2333}"/>
            </c:ext>
          </c:extLst>
        </c:ser>
        <c:ser>
          <c:idx val="3"/>
          <c:order val="2"/>
          <c:tx>
            <c:strRef>
              <c:f>Sheet1!$AB$46</c:f>
              <c:strCache>
                <c:ptCount val="1"/>
                <c:pt idx="0">
                  <c:v>1.5m Track LeftTransfer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Sheet1!$AB$47:$AB$61</c:f>
              <c:numCache>
                <c:formatCode>General</c:formatCode>
                <c:ptCount val="15"/>
                <c:pt idx="0">
                  <c:v>1550.6357544000002</c:v>
                </c:pt>
                <c:pt idx="1">
                  <c:v>1554.2485128000001</c:v>
                </c:pt>
                <c:pt idx="2">
                  <c:v>1557.8612712000001</c:v>
                </c:pt>
                <c:pt idx="3">
                  <c:v>1561.4740296000002</c:v>
                </c:pt>
                <c:pt idx="4">
                  <c:v>1565.0867880000001</c:v>
                </c:pt>
                <c:pt idx="5">
                  <c:v>1568.6995464000001</c:v>
                </c:pt>
                <c:pt idx="6">
                  <c:v>1572.3123048000002</c:v>
                </c:pt>
                <c:pt idx="7">
                  <c:v>1575.9250632000001</c:v>
                </c:pt>
                <c:pt idx="8">
                  <c:v>1579.5378216000001</c:v>
                </c:pt>
                <c:pt idx="9">
                  <c:v>1583.1505800000002</c:v>
                </c:pt>
                <c:pt idx="10">
                  <c:v>1586.7633384000001</c:v>
                </c:pt>
                <c:pt idx="11">
                  <c:v>1590.3760968000001</c:v>
                </c:pt>
                <c:pt idx="12">
                  <c:v>1593.9888552000002</c:v>
                </c:pt>
                <c:pt idx="13">
                  <c:v>1597.6016136000001</c:v>
                </c:pt>
                <c:pt idx="14">
                  <c:v>1601.2143720000001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A8-494A-9CA4-2C3FAC3E2333}"/>
            </c:ext>
          </c:extLst>
        </c:ser>
        <c:ser>
          <c:idx val="4"/>
          <c:order val="3"/>
          <c:tx>
            <c:strRef>
              <c:f>Sheet1!$AI$46</c:f>
              <c:strCache>
                <c:ptCount val="1"/>
                <c:pt idx="0">
                  <c:v>1.5m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Sheet1!$AI$47:$AI$61</c:f>
              <c:numCache>
                <c:formatCode>General</c:formatCode>
                <c:ptCount val="15"/>
                <c:pt idx="0">
                  <c:v>1485.6415223999998</c:v>
                </c:pt>
                <c:pt idx="1">
                  <c:v>1482.1704407999996</c:v>
                </c:pt>
                <c:pt idx="2">
                  <c:v>1478.6993591999997</c:v>
                </c:pt>
                <c:pt idx="3">
                  <c:v>1475.2282775999997</c:v>
                </c:pt>
                <c:pt idx="4">
                  <c:v>1471.7571959999998</c:v>
                </c:pt>
                <c:pt idx="5">
                  <c:v>1468.2861143999996</c:v>
                </c:pt>
                <c:pt idx="6">
                  <c:v>1464.8150327999997</c:v>
                </c:pt>
                <c:pt idx="7">
                  <c:v>1461.3439511999998</c:v>
                </c:pt>
                <c:pt idx="8">
                  <c:v>1457.8728695999996</c:v>
                </c:pt>
                <c:pt idx="9">
                  <c:v>1454.4017879999997</c:v>
                </c:pt>
                <c:pt idx="10">
                  <c:v>1450.9307063999997</c:v>
                </c:pt>
                <c:pt idx="11">
                  <c:v>1447.4596247999998</c:v>
                </c:pt>
                <c:pt idx="12">
                  <c:v>1443.9885431999996</c:v>
                </c:pt>
                <c:pt idx="13">
                  <c:v>1440.5174615999997</c:v>
                </c:pt>
                <c:pt idx="14">
                  <c:v>1437.0463799999998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A8-494A-9CA4-2C3FAC3E2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8425608"/>
        <c:axId val="618424624"/>
      </c:lineChart>
      <c:catAx>
        <c:axId val="618425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</a:p>
            </c:rich>
          </c:tx>
          <c:layout>
            <c:manualLayout>
              <c:xMode val="edge"/>
              <c:yMode val="edge"/>
              <c:x val="0.41061004288283298"/>
              <c:y val="0.71620370370370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424624"/>
        <c:crosses val="autoZero"/>
        <c:auto val="1"/>
        <c:lblAlgn val="ctr"/>
        <c:lblOffset val="100"/>
        <c:noMultiLvlLbl val="0"/>
      </c:catAx>
      <c:valAx>
        <c:axId val="61842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425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WEIGHT TRANSFER FOR </a:t>
            </a:r>
            <a:r>
              <a:rPr lang="en-GB" altLang="en-US"/>
              <a:t>2</a:t>
            </a:r>
            <a:r>
              <a:t>M TRACK WIDTH VS ORIGINAL TRACK WIDTH</a:t>
            </a:r>
          </a:p>
        </c:rich>
      </c:tx>
      <c:layout>
        <c:manualLayout>
          <c:xMode val="edge"/>
          <c:yMode val="edge"/>
          <c:x val="0.18028543444802"/>
          <c:y val="4.07407407407407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2B-4A8B-B259-A82E66C9FA31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2B-4A8B-B259-A82E66C9FA31}"/>
            </c:ext>
          </c:extLst>
        </c:ser>
        <c:ser>
          <c:idx val="3"/>
          <c:order val="2"/>
          <c:tx>
            <c:strRef>
              <c:f>Sheet1!$AB$62</c:f>
              <c:strCache>
                <c:ptCount val="1"/>
                <c:pt idx="0">
                  <c:v>2m Track LeftTransfer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Sheet1!$AB$63:$AB$77</c:f>
              <c:numCache>
                <c:formatCode>General</c:formatCode>
                <c:ptCount val="15"/>
                <c:pt idx="0">
                  <c:v>1549.7325648000001</c:v>
                </c:pt>
                <c:pt idx="1">
                  <c:v>1552.4421336000003</c:v>
                </c:pt>
                <c:pt idx="2">
                  <c:v>1555.1517024000002</c:v>
                </c:pt>
                <c:pt idx="3">
                  <c:v>1557.8612712000001</c:v>
                </c:pt>
                <c:pt idx="4">
                  <c:v>1560.5708400000001</c:v>
                </c:pt>
                <c:pt idx="5">
                  <c:v>1563.2804088000003</c:v>
                </c:pt>
                <c:pt idx="6">
                  <c:v>1565.9899776000002</c:v>
                </c:pt>
                <c:pt idx="7">
                  <c:v>1568.6995464000001</c:v>
                </c:pt>
                <c:pt idx="8">
                  <c:v>1571.4091152000001</c:v>
                </c:pt>
                <c:pt idx="9">
                  <c:v>1574.118684</c:v>
                </c:pt>
                <c:pt idx="10">
                  <c:v>1576.8282528000002</c:v>
                </c:pt>
                <c:pt idx="11">
                  <c:v>1579.5378216000001</c:v>
                </c:pt>
                <c:pt idx="12">
                  <c:v>1582.2473904000001</c:v>
                </c:pt>
                <c:pt idx="13">
                  <c:v>1584.9569592000003</c:v>
                </c:pt>
                <c:pt idx="14">
                  <c:v>1587.6665280000002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2B-4A8B-B259-A82E66C9FA31}"/>
            </c:ext>
          </c:extLst>
        </c:ser>
        <c:ser>
          <c:idx val="4"/>
          <c:order val="3"/>
          <c:tx>
            <c:strRef>
              <c:f>Sheet1!$AI$62</c:f>
              <c:strCache>
                <c:ptCount val="1"/>
                <c:pt idx="0">
                  <c:v>2m Track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Sheet1!$AI$63:$AI$77</c:f>
              <c:numCache>
                <c:formatCode>General</c:formatCode>
                <c:ptCount val="15"/>
                <c:pt idx="0">
                  <c:v>1486.5092927999997</c:v>
                </c:pt>
                <c:pt idx="1">
                  <c:v>1483.9059815999997</c:v>
                </c:pt>
                <c:pt idx="2">
                  <c:v>1481.3026703999997</c:v>
                </c:pt>
                <c:pt idx="3">
                  <c:v>1478.6993591999997</c:v>
                </c:pt>
                <c:pt idx="4">
                  <c:v>1476.0960479999997</c:v>
                </c:pt>
                <c:pt idx="5">
                  <c:v>1473.4927367999996</c:v>
                </c:pt>
                <c:pt idx="6">
                  <c:v>1470.8894255999996</c:v>
                </c:pt>
                <c:pt idx="7">
                  <c:v>1468.2861143999996</c:v>
                </c:pt>
                <c:pt idx="8">
                  <c:v>1465.6828031999996</c:v>
                </c:pt>
                <c:pt idx="9">
                  <c:v>1463.0794919999996</c:v>
                </c:pt>
                <c:pt idx="10">
                  <c:v>1460.4761807999996</c:v>
                </c:pt>
                <c:pt idx="11">
                  <c:v>1457.8728695999996</c:v>
                </c:pt>
                <c:pt idx="12">
                  <c:v>1455.2695583999996</c:v>
                </c:pt>
                <c:pt idx="13">
                  <c:v>1452.6662471999996</c:v>
                </c:pt>
                <c:pt idx="14">
                  <c:v>1450.0629359999998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52B-4A8B-B259-A82E66C9F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9885160"/>
        <c:axId val="599885488"/>
      </c:lineChart>
      <c:catAx>
        <c:axId val="599885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85488"/>
        <c:crosses val="autoZero"/>
        <c:auto val="1"/>
        <c:lblAlgn val="ctr"/>
        <c:lblOffset val="100"/>
        <c:noMultiLvlLbl val="0"/>
      </c:catAx>
      <c:valAx>
        <c:axId val="599885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8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WEIGHT TRANSFER FOR 0.2M COGH VS ORIGINAL COGH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C2-4EDA-8D3F-9841EB3EDC1B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C2-4EDA-8D3F-9841EB3EDC1B}"/>
            </c:ext>
          </c:extLst>
        </c:ser>
        <c:ser>
          <c:idx val="3"/>
          <c:order val="2"/>
          <c:tx>
            <c:strRef>
              <c:f>Sheet1!$AB$82</c:f>
              <c:strCache>
                <c:ptCount val="1"/>
                <c:pt idx="0">
                  <c:v>0.2m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Sheet1!$AB$83:$AB$97</c:f>
              <c:numCache>
                <c:formatCode>General</c:formatCode>
                <c:ptCount val="15"/>
                <c:pt idx="0">
                  <c:v>1548.8814108148149</c:v>
                </c:pt>
                <c:pt idx="1">
                  <c:v>1550.7398256296299</c:v>
                </c:pt>
                <c:pt idx="2">
                  <c:v>1552.5982404444446</c:v>
                </c:pt>
                <c:pt idx="3">
                  <c:v>1554.4566552592594</c:v>
                </c:pt>
                <c:pt idx="4">
                  <c:v>1556.3150700740741</c:v>
                </c:pt>
                <c:pt idx="5">
                  <c:v>1558.1734848888891</c:v>
                </c:pt>
                <c:pt idx="6">
                  <c:v>1560.0318997037039</c:v>
                </c:pt>
                <c:pt idx="7">
                  <c:v>1561.8903145185186</c:v>
                </c:pt>
                <c:pt idx="8">
                  <c:v>1563.7487293333336</c:v>
                </c:pt>
                <c:pt idx="9">
                  <c:v>1565.6071441481483</c:v>
                </c:pt>
                <c:pt idx="10">
                  <c:v>1567.4655589629631</c:v>
                </c:pt>
                <c:pt idx="11">
                  <c:v>1569.3239737777778</c:v>
                </c:pt>
                <c:pt idx="12">
                  <c:v>1571.1823885925928</c:v>
                </c:pt>
                <c:pt idx="13">
                  <c:v>1573.0408034074076</c:v>
                </c:pt>
                <c:pt idx="14">
                  <c:v>1574.8992182222223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C2-4EDA-8D3F-9841EB3EDC1B}"/>
            </c:ext>
          </c:extLst>
        </c:ser>
        <c:ser>
          <c:idx val="4"/>
          <c:order val="3"/>
          <c:tx>
            <c:strRef>
              <c:f>Sheet1!$AI$82</c:f>
              <c:strCache>
                <c:ptCount val="1"/>
                <c:pt idx="0">
                  <c:v>0.2m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Sheet1!$AI$83:$AI$97</c:f>
              <c:numCache>
                <c:formatCode>General</c:formatCode>
                <c:ptCount val="15"/>
                <c:pt idx="0">
                  <c:v>1487.3270681975305</c:v>
                </c:pt>
                <c:pt idx="1">
                  <c:v>1485.5415323950615</c:v>
                </c:pt>
                <c:pt idx="2">
                  <c:v>1483.7559965925923</c:v>
                </c:pt>
                <c:pt idx="3">
                  <c:v>1481.9704607901231</c:v>
                </c:pt>
                <c:pt idx="4">
                  <c:v>1480.1849249876541</c:v>
                </c:pt>
                <c:pt idx="5">
                  <c:v>1478.3993891851849</c:v>
                </c:pt>
                <c:pt idx="6">
                  <c:v>1476.6138533827157</c:v>
                </c:pt>
                <c:pt idx="7">
                  <c:v>1474.8283175802467</c:v>
                </c:pt>
                <c:pt idx="8">
                  <c:v>1473.0427817777775</c:v>
                </c:pt>
                <c:pt idx="9">
                  <c:v>1471.2572459753083</c:v>
                </c:pt>
                <c:pt idx="10">
                  <c:v>1469.4717101728393</c:v>
                </c:pt>
                <c:pt idx="11">
                  <c:v>1467.6861743703701</c:v>
                </c:pt>
                <c:pt idx="12">
                  <c:v>1465.9006385679008</c:v>
                </c:pt>
                <c:pt idx="13">
                  <c:v>1464.1151027654319</c:v>
                </c:pt>
                <c:pt idx="14">
                  <c:v>1462.3295669629626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AC2-4EDA-8D3F-9841EB3ED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4313440"/>
        <c:axId val="624309832"/>
      </c:lineChart>
      <c:catAx>
        <c:axId val="62431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 b="0"/>
                  <a:t>LATERAL G FORCE (x0.1G)</a:t>
                </a:r>
              </a:p>
            </c:rich>
          </c:tx>
          <c:layout>
            <c:manualLayout>
              <c:xMode val="edge"/>
              <c:yMode val="edge"/>
              <c:x val="0.41541758849557497"/>
              <c:y val="0.714120370370370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309832"/>
        <c:crosses val="autoZero"/>
        <c:auto val="1"/>
        <c:lblAlgn val="ctr"/>
        <c:lblOffset val="100"/>
        <c:noMultiLvlLbl val="0"/>
      </c:catAx>
      <c:valAx>
        <c:axId val="624309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 b="0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313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b="1"/>
              <a:t>WEIGHT TRANSFER FOR 0.</a:t>
            </a:r>
            <a:r>
              <a:rPr lang="en-GB" altLang="en-US" b="1"/>
              <a:t>4</a:t>
            </a:r>
            <a:r>
              <a:rPr b="1"/>
              <a:t>M COGH VS ORIGINAL COGH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91-4EE8-B539-5F44508FB876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91-4EE8-B539-5F44508FB876}"/>
            </c:ext>
          </c:extLst>
        </c:ser>
        <c:ser>
          <c:idx val="3"/>
          <c:order val="2"/>
          <c:tx>
            <c:strRef>
              <c:f>Sheet1!$AB$98</c:f>
              <c:strCache>
                <c:ptCount val="1"/>
                <c:pt idx="0">
                  <c:v>0.4m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Sheet1!$AB$99:$AB$113</c:f>
              <c:numCache>
                <c:formatCode>General</c:formatCode>
                <c:ptCount val="15"/>
                <c:pt idx="0">
                  <c:v>1550.7398256296299</c:v>
                </c:pt>
                <c:pt idx="1">
                  <c:v>1554.4566552592594</c:v>
                </c:pt>
                <c:pt idx="2">
                  <c:v>1558.1734848888891</c:v>
                </c:pt>
                <c:pt idx="3">
                  <c:v>1561.8903145185186</c:v>
                </c:pt>
                <c:pt idx="4">
                  <c:v>1565.6071441481483</c:v>
                </c:pt>
                <c:pt idx="5">
                  <c:v>1569.3239737777778</c:v>
                </c:pt>
                <c:pt idx="6">
                  <c:v>1573.0408034074076</c:v>
                </c:pt>
                <c:pt idx="7">
                  <c:v>1576.7576330370371</c:v>
                </c:pt>
                <c:pt idx="8">
                  <c:v>1580.4744626666668</c:v>
                </c:pt>
                <c:pt idx="9">
                  <c:v>1584.1912922962965</c:v>
                </c:pt>
                <c:pt idx="10">
                  <c:v>1587.908121925926</c:v>
                </c:pt>
                <c:pt idx="11">
                  <c:v>1591.6249515555558</c:v>
                </c:pt>
                <c:pt idx="12">
                  <c:v>1595.3417811851853</c:v>
                </c:pt>
                <c:pt idx="13">
                  <c:v>1599.058610814815</c:v>
                </c:pt>
                <c:pt idx="14">
                  <c:v>1602.7754404444445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91-4EE8-B539-5F44508FB876}"/>
            </c:ext>
          </c:extLst>
        </c:ser>
        <c:ser>
          <c:idx val="4"/>
          <c:order val="3"/>
          <c:tx>
            <c:strRef>
              <c:f>Sheet1!$AI$98</c:f>
              <c:strCache>
                <c:ptCount val="1"/>
                <c:pt idx="0">
                  <c:v>0.4m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Sheet1!$AI$99:$AI$113</c:f>
              <c:numCache>
                <c:formatCode>General</c:formatCode>
                <c:ptCount val="15"/>
                <c:pt idx="0">
                  <c:v>1485.5415323950615</c:v>
                </c:pt>
                <c:pt idx="1">
                  <c:v>1481.9704607901231</c:v>
                </c:pt>
                <c:pt idx="2">
                  <c:v>1478.3993891851849</c:v>
                </c:pt>
                <c:pt idx="3">
                  <c:v>1474.8283175802467</c:v>
                </c:pt>
                <c:pt idx="4">
                  <c:v>1471.2572459753083</c:v>
                </c:pt>
                <c:pt idx="5">
                  <c:v>1467.6861743703701</c:v>
                </c:pt>
                <c:pt idx="6">
                  <c:v>1464.1151027654319</c:v>
                </c:pt>
                <c:pt idx="7">
                  <c:v>1460.5440311604934</c:v>
                </c:pt>
                <c:pt idx="8">
                  <c:v>1456.9729595555552</c:v>
                </c:pt>
                <c:pt idx="9">
                  <c:v>1453.401887950617</c:v>
                </c:pt>
                <c:pt idx="10">
                  <c:v>1449.8308163456786</c:v>
                </c:pt>
                <c:pt idx="11">
                  <c:v>1446.2597447407404</c:v>
                </c:pt>
                <c:pt idx="12">
                  <c:v>1442.6886731358022</c:v>
                </c:pt>
                <c:pt idx="13">
                  <c:v>1439.1176015308638</c:v>
                </c:pt>
                <c:pt idx="14">
                  <c:v>1435.5465299259256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B91-4EE8-B539-5F44508FB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485448"/>
        <c:axId val="614482824"/>
      </c:lineChart>
      <c:catAx>
        <c:axId val="614485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482824"/>
        <c:crosses val="autoZero"/>
        <c:auto val="1"/>
        <c:lblAlgn val="ctr"/>
        <c:lblOffset val="100"/>
        <c:noMultiLvlLbl val="0"/>
      </c:catAx>
      <c:valAx>
        <c:axId val="61448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485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 b="1"/>
              <a:t>WEIGHT TRANSFER FOR 0.6M COGH VS ORIGINAL COGH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defTabSz="914400"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Sheet1!$F$30</c:f>
              <c:strCache>
                <c:ptCount val="1"/>
                <c:pt idx="0">
                  <c:v>Left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Sheet1!$F$31:$F$45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A1-498E-8AE3-23641380C7F0}"/>
            </c:ext>
          </c:extLst>
        </c:ser>
        <c:ser>
          <c:idx val="2"/>
          <c:order val="1"/>
          <c:tx>
            <c:strRef>
              <c:f>Sheet1!$M$30</c:f>
              <c:strCache>
                <c:ptCount val="1"/>
                <c:pt idx="0">
                  <c:v> Right Lateral Weight Transfer</c:v>
                </c:pt>
              </c:strCache>
            </c:strRef>
          </c:tx>
          <c:spPr>
            <a:ln w="127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Sheet1!$M$31:$M$45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1447.3310662222218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A1-498E-8AE3-23641380C7F0}"/>
            </c:ext>
          </c:extLst>
        </c:ser>
        <c:ser>
          <c:idx val="3"/>
          <c:order val="2"/>
          <c:tx>
            <c:strRef>
              <c:f>Sheet1!$AB$114</c:f>
              <c:strCache>
                <c:ptCount val="1"/>
                <c:pt idx="0">
                  <c:v>0.6m COGH Left Transfer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Sheet1!$AB$115:$AB$129</c:f>
              <c:numCache>
                <c:formatCode>General</c:formatCode>
                <c:ptCount val="15"/>
                <c:pt idx="0">
                  <c:v>1552.5982404444446</c:v>
                </c:pt>
                <c:pt idx="1">
                  <c:v>1558.1734848888891</c:v>
                </c:pt>
                <c:pt idx="2">
                  <c:v>1563.7487293333336</c:v>
                </c:pt>
                <c:pt idx="3">
                  <c:v>1569.3239737777778</c:v>
                </c:pt>
                <c:pt idx="4">
                  <c:v>1574.8992182222223</c:v>
                </c:pt>
                <c:pt idx="5">
                  <c:v>1580.4744626666668</c:v>
                </c:pt>
                <c:pt idx="6">
                  <c:v>1586.0497071111113</c:v>
                </c:pt>
                <c:pt idx="7">
                  <c:v>1591.6249515555558</c:v>
                </c:pt>
                <c:pt idx="8">
                  <c:v>1597.2001960000002</c:v>
                </c:pt>
                <c:pt idx="9">
                  <c:v>1602.7754404444445</c:v>
                </c:pt>
                <c:pt idx="10">
                  <c:v>1608.350684888889</c:v>
                </c:pt>
                <c:pt idx="11">
                  <c:v>1613.9259293333334</c:v>
                </c:pt>
                <c:pt idx="12">
                  <c:v>1619.5011737777779</c:v>
                </c:pt>
                <c:pt idx="13">
                  <c:v>1625.0764182222224</c:v>
                </c:pt>
                <c:pt idx="14">
                  <c:v>1630.6516626666669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A1-498E-8AE3-23641380C7F0}"/>
            </c:ext>
          </c:extLst>
        </c:ser>
        <c:ser>
          <c:idx val="4"/>
          <c:order val="3"/>
          <c:tx>
            <c:strRef>
              <c:f>Sheet1!$AI$114</c:f>
              <c:strCache>
                <c:ptCount val="1"/>
                <c:pt idx="0">
                  <c:v>0.6m COGH Right Transfer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Sheet1!$AI$115:$AI$129</c:f>
              <c:numCache>
                <c:formatCode>General</c:formatCode>
                <c:ptCount val="15"/>
                <c:pt idx="0">
                  <c:v>1483.7559965925923</c:v>
                </c:pt>
                <c:pt idx="1">
                  <c:v>1478.3993891851849</c:v>
                </c:pt>
                <c:pt idx="2">
                  <c:v>1473.0427817777775</c:v>
                </c:pt>
                <c:pt idx="3">
                  <c:v>1467.6861743703701</c:v>
                </c:pt>
                <c:pt idx="4">
                  <c:v>1462.3295669629626</c:v>
                </c:pt>
                <c:pt idx="5">
                  <c:v>1456.9729595555552</c:v>
                </c:pt>
                <c:pt idx="6">
                  <c:v>1451.6163521481478</c:v>
                </c:pt>
                <c:pt idx="7">
                  <c:v>1446.2597447407404</c:v>
                </c:pt>
                <c:pt idx="8">
                  <c:v>1440.903137333333</c:v>
                </c:pt>
                <c:pt idx="9">
                  <c:v>1435.5465299259256</c:v>
                </c:pt>
                <c:pt idx="10">
                  <c:v>1430.1899225185182</c:v>
                </c:pt>
                <c:pt idx="11">
                  <c:v>1424.8333151111108</c:v>
                </c:pt>
                <c:pt idx="12">
                  <c:v>1419.4767077037034</c:v>
                </c:pt>
                <c:pt idx="13">
                  <c:v>1414.120100296296</c:v>
                </c:pt>
                <c:pt idx="14">
                  <c:v>1408.7634928888885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A1-498E-8AE3-23641380C7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4300976"/>
        <c:axId val="624299008"/>
      </c:lineChart>
      <c:catAx>
        <c:axId val="624300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LATERAL G FORCE (x0.1G)</a:t>
                </a:r>
              </a:p>
            </c:rich>
          </c:tx>
          <c:layout>
            <c:manualLayout>
              <c:xMode val="edge"/>
              <c:yMode val="edge"/>
              <c:x val="0.402237136465324"/>
              <c:y val="0.710879629629629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0" vertOverflow="ellipsis" vert="horz" wrap="square" anchor="ctr" anchorCtr="1"/>
            <a:lstStyle/>
            <a:p>
              <a:pPr defTabSz="914400">
                <a:defRPr lang="en-US"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299008"/>
        <c:crosses val="autoZero"/>
        <c:auto val="1"/>
        <c:lblAlgn val="ctr"/>
        <c:lblOffset val="100"/>
        <c:noMultiLvlLbl val="0"/>
      </c:catAx>
      <c:valAx>
        <c:axId val="62429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 defTabSz="914400">
                  <a:defRPr lang="en-US"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altLang="en-US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0" vertOverflow="ellipsis" vert="horz" wrap="square" anchor="ctr" anchorCtr="1"/>
            <a:lstStyle/>
            <a:p>
              <a:pPr defTabSz="914400">
                <a:defRPr lang="en-US"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430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 and Front Right Weight Transfer </a:t>
            </a:r>
            <a:r>
              <a:rPr lang="en-GB" altLang="en-US"/>
              <a:t>Under Maximum Combined G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Sheet1!$F$164</c:f>
              <c:strCache>
                <c:ptCount val="1"/>
                <c:pt idx="0">
                  <c:v>Front Left Weight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Sheet1!$F$165:$F$180</c:f>
              <c:numCache>
                <c:formatCode>General</c:formatCode>
                <c:ptCount val="16"/>
                <c:pt idx="0">
                  <c:v>1476.7149960000002</c:v>
                </c:pt>
                <c:pt idx="1">
                  <c:v>1488.8033287287321</c:v>
                </c:pt>
                <c:pt idx="2">
                  <c:v>1500.8916614574644</c:v>
                </c:pt>
                <c:pt idx="3">
                  <c:v>1512.9799941861966</c:v>
                </c:pt>
                <c:pt idx="4">
                  <c:v>1525.0683269149285</c:v>
                </c:pt>
                <c:pt idx="5">
                  <c:v>1537.1566596436605</c:v>
                </c:pt>
                <c:pt idx="6">
                  <c:v>1549.2449923723927</c:v>
                </c:pt>
                <c:pt idx="7">
                  <c:v>1561.3333251011247</c:v>
                </c:pt>
                <c:pt idx="8">
                  <c:v>1573.4216578298569</c:v>
                </c:pt>
                <c:pt idx="9">
                  <c:v>1585.5099905585889</c:v>
                </c:pt>
                <c:pt idx="10">
                  <c:v>1597.5983232873211</c:v>
                </c:pt>
                <c:pt idx="11">
                  <c:v>1609.6866560160531</c:v>
                </c:pt>
                <c:pt idx="12">
                  <c:v>1621.7749887447853</c:v>
                </c:pt>
                <c:pt idx="13">
                  <c:v>1633.8633214735173</c:v>
                </c:pt>
                <c:pt idx="14">
                  <c:v>1645.9516542022493</c:v>
                </c:pt>
                <c:pt idx="15">
                  <c:v>1658.0399869309815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EE-47B2-BF5D-D3C115CDFDEF}"/>
            </c:ext>
          </c:extLst>
        </c:ser>
        <c:ser>
          <c:idx val="2"/>
          <c:order val="1"/>
          <c:tx>
            <c:strRef>
              <c:f>Sheet1!$M$164</c:f>
              <c:strCache>
                <c:ptCount val="1"/>
                <c:pt idx="0">
                  <c:v>Front Right Weight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Sheet1!$M$165:$M$180</c:f>
              <c:numCache>
                <c:formatCode>General</c:formatCode>
                <c:ptCount val="16"/>
                <c:pt idx="0">
                  <c:v>1489.1126039999997</c:v>
                </c:pt>
                <c:pt idx="1">
                  <c:v>1479.9110812089516</c:v>
                </c:pt>
                <c:pt idx="2">
                  <c:v>1470.7095584179033</c:v>
                </c:pt>
                <c:pt idx="3">
                  <c:v>1461.508035626855</c:v>
                </c:pt>
                <c:pt idx="4">
                  <c:v>1452.3065128358069</c:v>
                </c:pt>
                <c:pt idx="5">
                  <c:v>1443.1049900447586</c:v>
                </c:pt>
                <c:pt idx="6">
                  <c:v>1433.9034672537105</c:v>
                </c:pt>
                <c:pt idx="7">
                  <c:v>1424.7019444626624</c:v>
                </c:pt>
                <c:pt idx="8">
                  <c:v>1415.500421671614</c:v>
                </c:pt>
                <c:pt idx="9">
                  <c:v>1406.2988988805657</c:v>
                </c:pt>
                <c:pt idx="10">
                  <c:v>1397.0973760895174</c:v>
                </c:pt>
                <c:pt idx="11">
                  <c:v>1387.8958532984693</c:v>
                </c:pt>
                <c:pt idx="12">
                  <c:v>1378.694330507421</c:v>
                </c:pt>
                <c:pt idx="13">
                  <c:v>1369.4928077163727</c:v>
                </c:pt>
                <c:pt idx="14">
                  <c:v>1360.2912849253246</c:v>
                </c:pt>
                <c:pt idx="15">
                  <c:v>1351.0897621342765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EE-47B2-BF5D-D3C115CDF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608176"/>
        <c:axId val="889518424"/>
      </c:lineChart>
      <c:catAx>
        <c:axId val="20860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518424"/>
        <c:crosses val="autoZero"/>
        <c:auto val="1"/>
        <c:lblAlgn val="ctr"/>
        <c:lblOffset val="100"/>
        <c:noMultiLvlLbl val="0"/>
      </c:catAx>
      <c:valAx>
        <c:axId val="88951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60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altLang="en-US"/>
              <a:t>Rear Left and Rear Right weight transfer Under Maximum Combined G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 defTabSz="914400"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Sheet1!$F$181</c:f>
              <c:strCache>
                <c:ptCount val="1"/>
                <c:pt idx="0">
                  <c:v>Rear Left Weight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Sheet1!$F$182:$F$197</c:f>
              <c:numCache>
                <c:formatCode>General</c:formatCode>
                <c:ptCount val="16"/>
                <c:pt idx="0">
                  <c:v>1665.2318040000005</c:v>
                </c:pt>
                <c:pt idx="1">
                  <c:v>1674.1876408389053</c:v>
                </c:pt>
                <c:pt idx="2">
                  <c:v>1683.1434776778103</c:v>
                </c:pt>
                <c:pt idx="3">
                  <c:v>1692.0993145167154</c:v>
                </c:pt>
                <c:pt idx="4">
                  <c:v>1701.0551513556202</c:v>
                </c:pt>
                <c:pt idx="5">
                  <c:v>1710.010988194525</c:v>
                </c:pt>
                <c:pt idx="6">
                  <c:v>1718.9668250334298</c:v>
                </c:pt>
                <c:pt idx="7">
                  <c:v>1727.9226618723346</c:v>
                </c:pt>
                <c:pt idx="8">
                  <c:v>1736.8784987112397</c:v>
                </c:pt>
                <c:pt idx="9">
                  <c:v>1745.8343355501445</c:v>
                </c:pt>
                <c:pt idx="10">
                  <c:v>1754.7901723890495</c:v>
                </c:pt>
                <c:pt idx="11">
                  <c:v>1763.7460092279543</c:v>
                </c:pt>
                <c:pt idx="12">
                  <c:v>1772.7018460668594</c:v>
                </c:pt>
                <c:pt idx="13">
                  <c:v>1781.6576829057642</c:v>
                </c:pt>
                <c:pt idx="14">
                  <c:v>1790.6135197446692</c:v>
                </c:pt>
                <c:pt idx="15">
                  <c:v>1799.5693565835743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B6-4D58-B681-C5AE1ED134E5}"/>
            </c:ext>
          </c:extLst>
        </c:ser>
        <c:ser>
          <c:idx val="2"/>
          <c:order val="1"/>
          <c:tx>
            <c:strRef>
              <c:f>Sheet1!$M$181</c:f>
              <c:strCache>
                <c:ptCount val="1"/>
                <c:pt idx="0">
                  <c:v>Rear Right Weight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Sheet1!$M$182:$M$197</c:f>
              <c:numCache>
                <c:formatCode>General</c:formatCode>
                <c:ptCount val="16"/>
                <c:pt idx="0">
                  <c:v>1599.928596</c:v>
                </c:pt>
                <c:pt idx="1">
                  <c:v>1587.7174202951962</c:v>
                </c:pt>
                <c:pt idx="2">
                  <c:v>1575.5062445903925</c:v>
                </c:pt>
                <c:pt idx="3">
                  <c:v>1563.2950688855885</c:v>
                </c:pt>
                <c:pt idx="4">
                  <c:v>1551.083893180785</c:v>
                </c:pt>
                <c:pt idx="5">
                  <c:v>1538.8727174759811</c:v>
                </c:pt>
                <c:pt idx="6">
                  <c:v>1526.6615417711776</c:v>
                </c:pt>
                <c:pt idx="7">
                  <c:v>1514.4503660663738</c:v>
                </c:pt>
                <c:pt idx="8">
                  <c:v>1502.2391903615701</c:v>
                </c:pt>
                <c:pt idx="9">
                  <c:v>1490.0280146567663</c:v>
                </c:pt>
                <c:pt idx="10">
                  <c:v>1477.8168389519626</c:v>
                </c:pt>
                <c:pt idx="11">
                  <c:v>1465.6056632471589</c:v>
                </c:pt>
                <c:pt idx="12">
                  <c:v>1453.3944875423551</c:v>
                </c:pt>
                <c:pt idx="13">
                  <c:v>1441.1833118375512</c:v>
                </c:pt>
                <c:pt idx="14">
                  <c:v>1428.9721361327477</c:v>
                </c:pt>
                <c:pt idx="15">
                  <c:v>1416.7609604279439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6-4D58-B681-C5AE1ED13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7588927"/>
        <c:axId val="14196122"/>
      </c:lineChart>
      <c:catAx>
        <c:axId val="807588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96122"/>
        <c:crosses val="autoZero"/>
        <c:auto val="1"/>
        <c:lblAlgn val="ctr"/>
        <c:lblOffset val="100"/>
        <c:noMultiLvlLbl val="0"/>
      </c:catAx>
      <c:valAx>
        <c:axId val="1419612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588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1210236</xdr:colOff>
      <xdr:row>24</xdr:row>
      <xdr:rowOff>169208</xdr:rowOff>
    </xdr:from>
    <xdr:to>
      <xdr:col>21</xdr:col>
      <xdr:colOff>302560</xdr:colOff>
      <xdr:row>39</xdr:row>
      <xdr:rowOff>54908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1221441</xdr:colOff>
      <xdr:row>39</xdr:row>
      <xdr:rowOff>180414</xdr:rowOff>
    </xdr:from>
    <xdr:to>
      <xdr:col>21</xdr:col>
      <xdr:colOff>313765</xdr:colOff>
      <xdr:row>54</xdr:row>
      <xdr:rowOff>66114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1210236</xdr:colOff>
      <xdr:row>55</xdr:row>
      <xdr:rowOff>180414</xdr:rowOff>
    </xdr:from>
    <xdr:to>
      <xdr:col>21</xdr:col>
      <xdr:colOff>302560</xdr:colOff>
      <xdr:row>70</xdr:row>
      <xdr:rowOff>66114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13607</xdr:colOff>
      <xdr:row>72</xdr:row>
      <xdr:rowOff>2721</xdr:rowOff>
    </xdr:from>
    <xdr:to>
      <xdr:col>21</xdr:col>
      <xdr:colOff>299357</xdr:colOff>
      <xdr:row>86</xdr:row>
      <xdr:rowOff>78921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1143000</xdr:colOff>
      <xdr:row>89</xdr:row>
      <xdr:rowOff>36738</xdr:rowOff>
    </xdr:from>
    <xdr:to>
      <xdr:col>21</xdr:col>
      <xdr:colOff>258535</xdr:colOff>
      <xdr:row>103</xdr:row>
      <xdr:rowOff>112938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1172256</xdr:colOff>
      <xdr:row>104</xdr:row>
      <xdr:rowOff>89126</xdr:rowOff>
    </xdr:from>
    <xdr:to>
      <xdr:col>21</xdr:col>
      <xdr:colOff>286430</xdr:colOff>
      <xdr:row>118</xdr:row>
      <xdr:rowOff>165326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150880</xdr:colOff>
      <xdr:row>28</xdr:row>
      <xdr:rowOff>83163</xdr:rowOff>
    </xdr:from>
    <xdr:to>
      <xdr:col>45</xdr:col>
      <xdr:colOff>538282</xdr:colOff>
      <xdr:row>42</xdr:row>
      <xdr:rowOff>159363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38</xdr:col>
      <xdr:colOff>201930</xdr:colOff>
      <xdr:row>46</xdr:row>
      <xdr:rowOff>103505</xdr:rowOff>
    </xdr:from>
    <xdr:to>
      <xdr:col>45</xdr:col>
      <xdr:colOff>582930</xdr:colOff>
      <xdr:row>60</xdr:row>
      <xdr:rowOff>179705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38</xdr:col>
      <xdr:colOff>241437</xdr:colOff>
      <xdr:row>62</xdr:row>
      <xdr:rowOff>150364</xdr:rowOff>
    </xdr:from>
    <xdr:to>
      <xdr:col>45</xdr:col>
      <xdr:colOff>570482</xdr:colOff>
      <xdr:row>77</xdr:row>
      <xdr:rowOff>36064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38</xdr:col>
      <xdr:colOff>319767</xdr:colOff>
      <xdr:row>82</xdr:row>
      <xdr:rowOff>172809</xdr:rowOff>
    </xdr:from>
    <xdr:to>
      <xdr:col>46</xdr:col>
      <xdr:colOff>102052</xdr:colOff>
      <xdr:row>97</xdr:row>
      <xdr:rowOff>58509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38</xdr:col>
      <xdr:colOff>347383</xdr:colOff>
      <xdr:row>98</xdr:row>
      <xdr:rowOff>180414</xdr:rowOff>
    </xdr:from>
    <xdr:to>
      <xdr:col>46</xdr:col>
      <xdr:colOff>78441</xdr:colOff>
      <xdr:row>113</xdr:row>
      <xdr:rowOff>66114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38</xdr:col>
      <xdr:colOff>425824</xdr:colOff>
      <xdr:row>115</xdr:row>
      <xdr:rowOff>1120</xdr:rowOff>
    </xdr:from>
    <xdr:to>
      <xdr:col>46</xdr:col>
      <xdr:colOff>156882</xdr:colOff>
      <xdr:row>129</xdr:row>
      <xdr:rowOff>77320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553720</xdr:colOff>
      <xdr:row>163</xdr:row>
      <xdr:rowOff>38735</xdr:rowOff>
    </xdr:from>
    <xdr:to>
      <xdr:col>20</xdr:col>
      <xdr:colOff>277495</xdr:colOff>
      <xdr:row>177</xdr:row>
      <xdr:rowOff>114935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567690</xdr:colOff>
      <xdr:row>179</xdr:row>
      <xdr:rowOff>52705</xdr:rowOff>
    </xdr:from>
    <xdr:to>
      <xdr:col>20</xdr:col>
      <xdr:colOff>291465</xdr:colOff>
      <xdr:row>193</xdr:row>
      <xdr:rowOff>128905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57"/>
  <sheetViews>
    <sheetView tabSelected="1" zoomScale="85" zoomScaleNormal="85" workbookViewId="0">
      <selection activeCell="G9" sqref="G9"/>
    </sheetView>
  </sheetViews>
  <sheetFormatPr defaultColWidth="9" defaultRowHeight="14.4"/>
  <cols>
    <col min="1" max="1" width="18.33203125" customWidth="1"/>
    <col min="2" max="2" width="7.6640625" customWidth="1"/>
    <col min="3" max="3" width="12.88671875"/>
    <col min="4" max="4" width="11.44140625" customWidth="1"/>
    <col min="6" max="6" width="31.88671875" customWidth="1"/>
    <col min="7" max="7" width="9.109375" customWidth="1"/>
    <col min="8" max="8" width="18.33203125" customWidth="1"/>
    <col min="9" max="10" width="12.88671875"/>
    <col min="11" max="11" width="11.88671875" customWidth="1"/>
    <col min="13" max="13" width="32" customWidth="1"/>
    <col min="14" max="14" width="9.109375" customWidth="1"/>
    <col min="15" max="15" width="18.44140625" customWidth="1"/>
    <col min="19" max="19" width="9.109375" customWidth="1"/>
    <col min="21" max="21" width="18.33203125" customWidth="1"/>
    <col min="23" max="23" width="18" customWidth="1"/>
    <col min="25" max="25" width="12.109375" customWidth="1"/>
    <col min="28" max="28" width="27.109375" customWidth="1"/>
    <col min="30" max="30" width="18" customWidth="1"/>
    <col min="32" max="32" width="11.33203125" customWidth="1"/>
    <col min="35" max="35" width="27" customWidth="1"/>
  </cols>
  <sheetData>
    <row r="1" spans="1:53">
      <c r="A1" s="1" t="s">
        <v>0</v>
      </c>
      <c r="B1" s="1" t="s">
        <v>1</v>
      </c>
      <c r="C1" s="2" t="s">
        <v>2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ht="15" thickBot="1">
      <c r="A2" s="1" t="s">
        <v>3</v>
      </c>
      <c r="B2" s="1" t="s">
        <v>4</v>
      </c>
      <c r="C2" s="2">
        <v>628</v>
      </c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ht="15" thickBot="1">
      <c r="A3" s="1" t="s">
        <v>5</v>
      </c>
      <c r="B3" s="1" t="s">
        <v>6</v>
      </c>
      <c r="C3" s="2">
        <v>2.8</v>
      </c>
      <c r="D3" s="3"/>
      <c r="E3" s="4"/>
      <c r="F3" s="4"/>
      <c r="G3" s="4"/>
      <c r="H3" s="41" t="s">
        <v>70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>
      <c r="A4" s="1" t="s">
        <v>7</v>
      </c>
      <c r="B4" s="1" t="s">
        <v>6</v>
      </c>
      <c r="C4" s="2">
        <v>0.36</v>
      </c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5" spans="1:53">
      <c r="A5" s="1" t="s">
        <v>8</v>
      </c>
      <c r="B5" s="1" t="s">
        <v>9</v>
      </c>
      <c r="C5" s="2">
        <v>0.47</v>
      </c>
      <c r="D5" s="3"/>
      <c r="E5" s="4">
        <v>0.53</v>
      </c>
      <c r="F5" s="4" t="s">
        <v>10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>
      <c r="A6" s="1" t="s">
        <v>11</v>
      </c>
      <c r="B6" s="1" t="s">
        <v>9</v>
      </c>
      <c r="C6" s="2">
        <v>0.51</v>
      </c>
      <c r="D6" s="3"/>
      <c r="E6" s="4">
        <v>0.49</v>
      </c>
      <c r="F6" s="4" t="s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>
      <c r="A7" s="1" t="s">
        <v>13</v>
      </c>
      <c r="B7" s="1" t="s">
        <v>6</v>
      </c>
      <c r="C7" s="2">
        <v>1.62</v>
      </c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>
      <c r="A8" s="1" t="s">
        <v>14</v>
      </c>
      <c r="B8" s="1" t="s">
        <v>15</v>
      </c>
      <c r="C8" s="2">
        <v>-0.62</v>
      </c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9" spans="1:53">
      <c r="A9" s="1" t="s">
        <v>16</v>
      </c>
      <c r="B9" s="1" t="s">
        <v>17</v>
      </c>
      <c r="C9" s="2">
        <v>1.2</v>
      </c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</row>
    <row r="10" spans="1:53">
      <c r="A10" s="1" t="s">
        <v>18</v>
      </c>
      <c r="B10" s="1" t="s">
        <v>19</v>
      </c>
      <c r="C10" s="2">
        <v>1.2230000000000001</v>
      </c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</row>
    <row r="11" spans="1:53">
      <c r="A11" s="1" t="s">
        <v>20</v>
      </c>
      <c r="B11" s="1" t="s">
        <v>9</v>
      </c>
      <c r="C11" s="2">
        <v>0.42</v>
      </c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</row>
    <row r="12" spans="1:53">
      <c r="A12" s="1" t="s">
        <v>21</v>
      </c>
      <c r="B12" s="1" t="s">
        <v>15</v>
      </c>
      <c r="C12" s="2">
        <v>1.5</v>
      </c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>
      <c r="A13" s="1" t="s">
        <v>22</v>
      </c>
      <c r="B13" s="1" t="s">
        <v>23</v>
      </c>
      <c r="C13" s="2">
        <v>9.81</v>
      </c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>
      <c r="A14" s="4"/>
      <c r="B14" s="4"/>
      <c r="C14" s="4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>
      <c r="A15" s="5" t="s">
        <v>24</v>
      </c>
      <c r="B15" s="5" t="s">
        <v>1</v>
      </c>
      <c r="C15" s="5" t="s">
        <v>2</v>
      </c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>
      <c r="A16" s="6" t="s">
        <v>25</v>
      </c>
      <c r="B16" s="6" t="s">
        <v>26</v>
      </c>
      <c r="C16" s="6">
        <f>((C2*C5)*C6)*9.81</f>
        <v>1476.7149960000002</v>
      </c>
      <c r="D16" s="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</row>
    <row r="17" spans="1:53">
      <c r="A17" s="6" t="s">
        <v>27</v>
      </c>
      <c r="B17" s="6" t="s">
        <v>26</v>
      </c>
      <c r="C17" s="6">
        <f>((C2*C5)*0.49)*9.81</f>
        <v>1418.8046039999997</v>
      </c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>
      <c r="A18" s="7"/>
      <c r="B18" s="7"/>
      <c r="C18" s="7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>
      <c r="A19" s="5" t="s">
        <v>28</v>
      </c>
      <c r="B19" s="5" t="s">
        <v>1</v>
      </c>
      <c r="C19" s="5" t="s">
        <v>2</v>
      </c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</row>
    <row r="20" spans="1:53">
      <c r="A20" s="6" t="s">
        <v>29</v>
      </c>
      <c r="B20" s="6" t="s">
        <v>26</v>
      </c>
      <c r="C20" s="6">
        <f>((C2*0.53)*C6)*9.81</f>
        <v>1665.2318040000005</v>
      </c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>
      <c r="A21" s="6" t="s">
        <v>30</v>
      </c>
      <c r="B21" s="6" t="s">
        <v>26</v>
      </c>
      <c r="C21" s="6">
        <f>((C2*0.53)*0.49)*9.81</f>
        <v>1599.928596</v>
      </c>
      <c r="D21" s="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>
      <c r="A22" s="4"/>
      <c r="B22" s="4"/>
      <c r="C22" s="4"/>
      <c r="D22" s="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>
      <c r="A23" s="5" t="s">
        <v>31</v>
      </c>
      <c r="B23" s="5" t="s">
        <v>1</v>
      </c>
      <c r="C23" s="5" t="s">
        <v>2</v>
      </c>
      <c r="D23" s="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>
      <c r="A24" s="6" t="s">
        <v>32</v>
      </c>
      <c r="B24" s="6" t="s">
        <v>26</v>
      </c>
      <c r="C24" s="6">
        <f>C8*(0.5*C10*(30^2))*C9</f>
        <v>-409.46039999999999</v>
      </c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spans="1:53" ht="30" customHeight="1">
      <c r="A26" s="4"/>
      <c r="B26" s="4"/>
      <c r="C26" s="4"/>
      <c r="D26" s="4"/>
      <c r="E26" s="4"/>
      <c r="F26" s="8" t="s">
        <v>33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3"/>
      <c r="Y26" s="4"/>
      <c r="Z26" s="4"/>
      <c r="AA26" s="4"/>
      <c r="AB26" s="17" t="s">
        <v>34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</row>
    <row r="27" spans="1:5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</row>
    <row r="28" spans="1:5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</row>
    <row r="29" spans="1:5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</row>
    <row r="30" spans="1:53">
      <c r="A30" s="5" t="s">
        <v>35</v>
      </c>
      <c r="B30" s="5" t="s">
        <v>36</v>
      </c>
      <c r="C30" s="5" t="s">
        <v>37</v>
      </c>
      <c r="D30" s="5" t="s">
        <v>38</v>
      </c>
      <c r="E30" s="5" t="s">
        <v>1</v>
      </c>
      <c r="F30" s="5" t="s">
        <v>39</v>
      </c>
      <c r="G30" s="4">
        <f>F45-F31</f>
        <v>46.832053333333306</v>
      </c>
      <c r="H30" s="9" t="s">
        <v>40</v>
      </c>
      <c r="I30" s="5" t="s">
        <v>36</v>
      </c>
      <c r="J30" s="5" t="s">
        <v>37</v>
      </c>
      <c r="K30" s="5" t="s">
        <v>38</v>
      </c>
      <c r="L30" s="5" t="s">
        <v>1</v>
      </c>
      <c r="M30" s="5" t="s">
        <v>41</v>
      </c>
      <c r="N30" s="15" t="s">
        <v>42</v>
      </c>
      <c r="O30" s="4">
        <f>N45-N31</f>
        <v>91.827555555555591</v>
      </c>
      <c r="P30" s="4"/>
      <c r="Q30" s="4"/>
      <c r="R30" s="4"/>
      <c r="S30" s="4"/>
      <c r="T30" s="4"/>
      <c r="U30" s="4"/>
      <c r="V30" s="4"/>
      <c r="W30" s="5" t="s">
        <v>35</v>
      </c>
      <c r="X30" s="5" t="s">
        <v>36</v>
      </c>
      <c r="Y30" s="5" t="s">
        <v>38</v>
      </c>
      <c r="Z30" s="18" t="s">
        <v>43</v>
      </c>
      <c r="AA30" s="18" t="s">
        <v>44</v>
      </c>
      <c r="AB30" s="12" t="s">
        <v>45</v>
      </c>
      <c r="AC30" s="4">
        <f>AB45-AB31</f>
        <v>75.867926399999988</v>
      </c>
      <c r="AD30" s="9" t="s">
        <v>40</v>
      </c>
      <c r="AE30" s="5" t="s">
        <v>36</v>
      </c>
      <c r="AF30" s="5" t="s">
        <v>38</v>
      </c>
      <c r="AG30" s="18" t="s">
        <v>43</v>
      </c>
      <c r="AH30" s="18" t="s">
        <v>44</v>
      </c>
      <c r="AI30" s="12" t="s">
        <v>46</v>
      </c>
      <c r="AJ30" s="4">
        <f>AI45-AI31</f>
        <v>-72.892713599999979</v>
      </c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</row>
    <row r="31" spans="1:53">
      <c r="A31" s="10"/>
      <c r="B31" s="6">
        <v>0.1</v>
      </c>
      <c r="C31" s="6">
        <v>0</v>
      </c>
      <c r="D31" s="6">
        <v>30</v>
      </c>
      <c r="E31" s="6" t="s">
        <v>26</v>
      </c>
      <c r="F31" s="2">
        <f>$C$16+(($C$2*$I31*$C$4)/$C$7)*0.51*0.47-(($C$8*0.5*(D31^2)*$C$9*$C$11)/2)</f>
        <v>1550.3681426666669</v>
      </c>
      <c r="G31" s="4"/>
      <c r="H31" s="10"/>
      <c r="I31" s="6">
        <v>0.1</v>
      </c>
      <c r="J31" s="6">
        <v>0</v>
      </c>
      <c r="K31" s="6">
        <v>30</v>
      </c>
      <c r="L31" s="6" t="s">
        <v>26</v>
      </c>
      <c r="M31" s="16">
        <f>$C$17-(($C$2*I31*$C$4)/$C$7)*0.47*0.49-(($C$8*0.5*(K31^2)*$C$9*$C$11)/2)</f>
        <v>1485.8986395555553</v>
      </c>
      <c r="N31" s="6">
        <f t="shared" ref="N31:N45" si="0">F31-M31</f>
        <v>64.469503111111635</v>
      </c>
      <c r="O31" s="4"/>
      <c r="P31" s="4"/>
      <c r="Q31" s="4"/>
      <c r="R31" s="4"/>
      <c r="S31" s="4"/>
      <c r="T31" s="4"/>
      <c r="U31" s="4"/>
      <c r="V31" s="4"/>
      <c r="W31" s="13"/>
      <c r="X31" s="6">
        <v>0.1</v>
      </c>
      <c r="Y31" s="6">
        <v>30</v>
      </c>
      <c r="Z31" s="6">
        <v>1</v>
      </c>
      <c r="AA31" s="19">
        <v>0.36</v>
      </c>
      <c r="AB31" s="2">
        <f>$C$16+(($C$2*$I31*$C$4)/Z31)*0.51*0.47-(($C$8*0.5*(D31^2)*$C$9*$C$11)/2)</f>
        <v>1552.4421336000003</v>
      </c>
      <c r="AD31" s="13"/>
      <c r="AE31" s="6">
        <v>0.1</v>
      </c>
      <c r="AF31" s="6">
        <v>30</v>
      </c>
      <c r="AG31" s="6">
        <v>1</v>
      </c>
      <c r="AH31" s="19">
        <v>0.36</v>
      </c>
      <c r="AI31" s="16">
        <f>$C$17-(($C$2*I31*$C$4)/AG31)*0.47*0.49-(($C$8*0.5*(D31^2)*$C$9*$C$11)/2)</f>
        <v>1483.9059815999997</v>
      </c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</row>
    <row r="32" spans="1:53">
      <c r="A32" s="10"/>
      <c r="B32" s="6">
        <f t="shared" ref="B32:B45" si="1">B31+0.1</f>
        <v>0.2</v>
      </c>
      <c r="C32" s="6">
        <v>0</v>
      </c>
      <c r="D32" s="6">
        <f>D31</f>
        <v>30</v>
      </c>
      <c r="E32" s="6" t="s">
        <v>26</v>
      </c>
      <c r="F32" s="2">
        <f t="shared" ref="F32:F45" si="2">$C$16+(($C$2*$I32*$C$4)/$C$7)*0.51*0.47-(($C$8*0.5*(D32^2)*$C$9*$C$11)/2)</f>
        <v>1553.7132893333335</v>
      </c>
      <c r="G32" s="4"/>
      <c r="H32" s="10"/>
      <c r="I32" s="6">
        <f t="shared" ref="I32:I45" si="3">I31+0.1</f>
        <v>0.2</v>
      </c>
      <c r="J32" s="6">
        <v>0</v>
      </c>
      <c r="K32" s="6">
        <f t="shared" ref="K32:K45" si="4">K31</f>
        <v>30</v>
      </c>
      <c r="L32" s="6" t="s">
        <v>26</v>
      </c>
      <c r="M32" s="16">
        <f t="shared" ref="M32:M45" si="5">$C$17-(($C$2*I32*$C$4)/$C$7)*0.47*0.49-(($C$8*0.5*(K32^2)*$C$9*$C$11)/2)</f>
        <v>1482.6846751111109</v>
      </c>
      <c r="N32" s="6">
        <f t="shared" si="0"/>
        <v>71.028614222222586</v>
      </c>
      <c r="O32" s="4"/>
      <c r="P32" s="4"/>
      <c r="Q32" s="4"/>
      <c r="R32" s="4"/>
      <c r="S32" s="4"/>
      <c r="T32" s="4"/>
      <c r="U32" s="4"/>
      <c r="V32" s="4"/>
      <c r="W32" s="10"/>
      <c r="X32" s="6">
        <f t="shared" ref="X32:X45" si="6">X31+0.1</f>
        <v>0.2</v>
      </c>
      <c r="Y32" s="6">
        <f>Y31</f>
        <v>30</v>
      </c>
      <c r="Z32" s="6">
        <f>Z31</f>
        <v>1</v>
      </c>
      <c r="AA32" s="19">
        <v>0.36</v>
      </c>
      <c r="AB32" s="2">
        <f t="shared" ref="AB32:AB45" si="7">$C$16+(($C$2*$I32*$C$4)/Z32)*0.51*0.47-(($C$8*0.5*(D32^2)*$C$9*$C$11)/2)</f>
        <v>1557.8612712000001</v>
      </c>
      <c r="AC32" s="4"/>
      <c r="AD32" s="10"/>
      <c r="AE32" s="6">
        <f t="shared" ref="AE32:AE45" si="8">AE31+0.1</f>
        <v>0.2</v>
      </c>
      <c r="AF32" s="6">
        <f>AF31</f>
        <v>30</v>
      </c>
      <c r="AG32" s="6">
        <f>AG31</f>
        <v>1</v>
      </c>
      <c r="AH32" s="19">
        <v>0.36</v>
      </c>
      <c r="AI32" s="16">
        <f t="shared" ref="AI32:AI45" si="9">$C$17-(($C$2*I32*$C$4)/AG32)*0.47*0.49-(($C$8*0.5*(D32^2)*$C$9*$C$11)/2)</f>
        <v>1478.6993591999997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</row>
    <row r="33" spans="1:53">
      <c r="A33" s="10"/>
      <c r="B33" s="6">
        <f t="shared" si="1"/>
        <v>0.30000000000000004</v>
      </c>
      <c r="C33" s="6">
        <v>0</v>
      </c>
      <c r="D33" s="6">
        <f t="shared" ref="D33:D45" si="10">D32</f>
        <v>30</v>
      </c>
      <c r="E33" s="6" t="s">
        <v>26</v>
      </c>
      <c r="F33" s="2">
        <f t="shared" si="2"/>
        <v>1557.0584360000003</v>
      </c>
      <c r="G33" s="4"/>
      <c r="H33" s="10"/>
      <c r="I33" s="6">
        <f t="shared" si="3"/>
        <v>0.30000000000000004</v>
      </c>
      <c r="J33" s="6">
        <v>0</v>
      </c>
      <c r="K33" s="6">
        <f t="shared" si="4"/>
        <v>30</v>
      </c>
      <c r="L33" s="6" t="s">
        <v>26</v>
      </c>
      <c r="M33" s="16">
        <f t="shared" si="5"/>
        <v>1479.4707106666663</v>
      </c>
      <c r="N33" s="6">
        <f t="shared" si="0"/>
        <v>77.587725333333992</v>
      </c>
      <c r="O33" s="4"/>
      <c r="P33" s="4"/>
      <c r="Q33" s="4"/>
      <c r="R33" s="4"/>
      <c r="S33" s="4"/>
      <c r="T33" s="4"/>
      <c r="U33" s="4"/>
      <c r="V33" s="4"/>
      <c r="W33" s="10"/>
      <c r="X33" s="6">
        <f t="shared" si="6"/>
        <v>0.30000000000000004</v>
      </c>
      <c r="Y33" s="6">
        <f t="shared" ref="Y33:Z45" si="11">Y32</f>
        <v>30</v>
      </c>
      <c r="Z33" s="6">
        <f t="shared" si="11"/>
        <v>1</v>
      </c>
      <c r="AA33" s="19">
        <v>0.36</v>
      </c>
      <c r="AB33" s="2">
        <f t="shared" si="7"/>
        <v>1563.2804088000003</v>
      </c>
      <c r="AC33" s="4"/>
      <c r="AD33" s="10"/>
      <c r="AE33" s="6">
        <f t="shared" si="8"/>
        <v>0.30000000000000004</v>
      </c>
      <c r="AF33" s="6">
        <f t="shared" ref="AF33:AG33" si="12">AF32</f>
        <v>30</v>
      </c>
      <c r="AG33" s="6">
        <f t="shared" si="12"/>
        <v>1</v>
      </c>
      <c r="AH33" s="19">
        <v>0.36</v>
      </c>
      <c r="AI33" s="16">
        <f t="shared" si="9"/>
        <v>1473.4927367999996</v>
      </c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</row>
    <row r="34" spans="1:53">
      <c r="A34" s="10"/>
      <c r="B34" s="6">
        <f t="shared" si="1"/>
        <v>0.4</v>
      </c>
      <c r="C34" s="6">
        <v>0</v>
      </c>
      <c r="D34" s="6">
        <f t="shared" si="10"/>
        <v>30</v>
      </c>
      <c r="E34" s="6" t="s">
        <v>26</v>
      </c>
      <c r="F34" s="2">
        <f t="shared" si="2"/>
        <v>1560.4035826666668</v>
      </c>
      <c r="G34" s="4"/>
      <c r="H34" s="10"/>
      <c r="I34" s="6">
        <f t="shared" si="3"/>
        <v>0.4</v>
      </c>
      <c r="J34" s="6">
        <v>0</v>
      </c>
      <c r="K34" s="6">
        <f t="shared" si="4"/>
        <v>30</v>
      </c>
      <c r="L34" s="6" t="s">
        <v>26</v>
      </c>
      <c r="M34" s="16">
        <f t="shared" si="5"/>
        <v>1476.2567462222219</v>
      </c>
      <c r="N34" s="6">
        <f t="shared" si="0"/>
        <v>84.146836444444943</v>
      </c>
      <c r="O34" s="4"/>
      <c r="P34" s="4"/>
      <c r="Q34" s="4"/>
      <c r="R34" s="4"/>
      <c r="S34" s="4"/>
      <c r="T34" s="4"/>
      <c r="U34" s="4"/>
      <c r="V34" s="4"/>
      <c r="W34" s="10"/>
      <c r="X34" s="6">
        <f t="shared" si="6"/>
        <v>0.4</v>
      </c>
      <c r="Y34" s="6">
        <f t="shared" si="11"/>
        <v>30</v>
      </c>
      <c r="Z34" s="6">
        <f t="shared" si="11"/>
        <v>1</v>
      </c>
      <c r="AA34" s="19">
        <v>0.36</v>
      </c>
      <c r="AB34" s="2">
        <f t="shared" si="7"/>
        <v>1568.6995464000001</v>
      </c>
      <c r="AC34" s="4"/>
      <c r="AD34" s="10"/>
      <c r="AE34" s="6">
        <f t="shared" si="8"/>
        <v>0.4</v>
      </c>
      <c r="AF34" s="6">
        <f t="shared" ref="AF34:AG34" si="13">AF33</f>
        <v>30</v>
      </c>
      <c r="AG34" s="6">
        <f t="shared" si="13"/>
        <v>1</v>
      </c>
      <c r="AH34" s="19">
        <v>0.36</v>
      </c>
      <c r="AI34" s="16">
        <f t="shared" si="9"/>
        <v>1468.2861143999996</v>
      </c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</row>
    <row r="35" spans="1:53">
      <c r="A35" s="10"/>
      <c r="B35" s="6">
        <f t="shared" si="1"/>
        <v>0.5</v>
      </c>
      <c r="C35" s="6">
        <v>0</v>
      </c>
      <c r="D35" s="6">
        <f t="shared" si="10"/>
        <v>30</v>
      </c>
      <c r="E35" s="6" t="s">
        <v>26</v>
      </c>
      <c r="F35" s="2">
        <f t="shared" si="2"/>
        <v>1563.7487293333336</v>
      </c>
      <c r="G35" s="4"/>
      <c r="H35" s="10"/>
      <c r="I35" s="6">
        <f t="shared" si="3"/>
        <v>0.5</v>
      </c>
      <c r="J35" s="6">
        <v>0</v>
      </c>
      <c r="K35" s="6">
        <f t="shared" si="4"/>
        <v>30</v>
      </c>
      <c r="L35" s="6" t="s">
        <v>26</v>
      </c>
      <c r="M35" s="16">
        <f t="shared" si="5"/>
        <v>1473.0427817777775</v>
      </c>
      <c r="N35" s="6">
        <f t="shared" si="0"/>
        <v>90.705947555556122</v>
      </c>
      <c r="O35" s="4"/>
      <c r="P35" s="4"/>
      <c r="Q35" s="4"/>
      <c r="R35" s="4"/>
      <c r="S35" s="4"/>
      <c r="T35" s="4"/>
      <c r="U35" s="4"/>
      <c r="V35" s="4"/>
      <c r="W35" s="10"/>
      <c r="X35" s="6">
        <f t="shared" si="6"/>
        <v>0.5</v>
      </c>
      <c r="Y35" s="6">
        <f t="shared" si="11"/>
        <v>30</v>
      </c>
      <c r="Z35" s="6">
        <f t="shared" si="11"/>
        <v>1</v>
      </c>
      <c r="AA35" s="19">
        <v>0.36</v>
      </c>
      <c r="AB35" s="2">
        <f t="shared" si="7"/>
        <v>1574.1186840000003</v>
      </c>
      <c r="AC35" s="4"/>
      <c r="AD35" s="10"/>
      <c r="AE35" s="6">
        <f t="shared" si="8"/>
        <v>0.5</v>
      </c>
      <c r="AF35" s="6">
        <f t="shared" ref="AF35:AG35" si="14">AF34</f>
        <v>30</v>
      </c>
      <c r="AG35" s="6">
        <f t="shared" si="14"/>
        <v>1</v>
      </c>
      <c r="AH35" s="19">
        <v>0.36</v>
      </c>
      <c r="AI35" s="16">
        <f t="shared" si="9"/>
        <v>1463.0794919999996</v>
      </c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>
      <c r="A36" s="10"/>
      <c r="B36" s="6">
        <f t="shared" si="1"/>
        <v>0.6</v>
      </c>
      <c r="C36" s="6">
        <v>0</v>
      </c>
      <c r="D36" s="6">
        <f t="shared" si="10"/>
        <v>30</v>
      </c>
      <c r="E36" s="6" t="s">
        <v>26</v>
      </c>
      <c r="F36" s="2">
        <f t="shared" si="2"/>
        <v>1567.0938760000001</v>
      </c>
      <c r="G36" s="4"/>
      <c r="H36" s="10"/>
      <c r="I36" s="6">
        <f t="shared" si="3"/>
        <v>0.6</v>
      </c>
      <c r="J36" s="6">
        <v>0</v>
      </c>
      <c r="K36" s="6">
        <f t="shared" si="4"/>
        <v>30</v>
      </c>
      <c r="L36" s="6" t="s">
        <v>26</v>
      </c>
      <c r="M36" s="16">
        <f t="shared" si="5"/>
        <v>1469.8288173333331</v>
      </c>
      <c r="N36" s="6">
        <f t="shared" si="0"/>
        <v>97.265058666667073</v>
      </c>
      <c r="O36" s="4"/>
      <c r="P36" s="4"/>
      <c r="Q36" s="4"/>
      <c r="R36" s="4"/>
      <c r="S36" s="4"/>
      <c r="T36" s="4"/>
      <c r="U36" s="4"/>
      <c r="V36" s="4"/>
      <c r="W36" s="10"/>
      <c r="X36" s="6">
        <f t="shared" si="6"/>
        <v>0.6</v>
      </c>
      <c r="Y36" s="6">
        <f t="shared" si="11"/>
        <v>30</v>
      </c>
      <c r="Z36" s="6">
        <f t="shared" si="11"/>
        <v>1</v>
      </c>
      <c r="AA36" s="19">
        <v>0.36</v>
      </c>
      <c r="AB36" s="2">
        <f t="shared" si="7"/>
        <v>1579.5378216000001</v>
      </c>
      <c r="AC36" s="4"/>
      <c r="AD36" s="10"/>
      <c r="AE36" s="6">
        <f t="shared" si="8"/>
        <v>0.6</v>
      </c>
      <c r="AF36" s="6">
        <f t="shared" ref="AF36:AG36" si="15">AF35</f>
        <v>30</v>
      </c>
      <c r="AG36" s="6">
        <f t="shared" si="15"/>
        <v>1</v>
      </c>
      <c r="AH36" s="19">
        <v>0.36</v>
      </c>
      <c r="AI36" s="16">
        <f t="shared" si="9"/>
        <v>1457.8728695999996</v>
      </c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>
      <c r="A37" s="10"/>
      <c r="B37" s="6">
        <f t="shared" si="1"/>
        <v>0.7</v>
      </c>
      <c r="C37" s="6">
        <v>0</v>
      </c>
      <c r="D37" s="6">
        <f t="shared" si="10"/>
        <v>30</v>
      </c>
      <c r="E37" s="6" t="s">
        <v>26</v>
      </c>
      <c r="F37" s="2">
        <f t="shared" si="2"/>
        <v>1570.4390226666669</v>
      </c>
      <c r="G37" s="4"/>
      <c r="H37" s="10"/>
      <c r="I37" s="6">
        <f t="shared" si="3"/>
        <v>0.7</v>
      </c>
      <c r="J37" s="6">
        <v>0</v>
      </c>
      <c r="K37" s="6">
        <f t="shared" si="4"/>
        <v>30</v>
      </c>
      <c r="L37" s="6" t="s">
        <v>26</v>
      </c>
      <c r="M37" s="16">
        <f t="shared" si="5"/>
        <v>1466.6148528888887</v>
      </c>
      <c r="N37" s="6">
        <f t="shared" si="0"/>
        <v>103.82416977777825</v>
      </c>
      <c r="O37" s="4"/>
      <c r="P37" s="4"/>
      <c r="Q37" s="4"/>
      <c r="R37" s="4"/>
      <c r="S37" s="4"/>
      <c r="T37" s="4"/>
      <c r="U37" s="4"/>
      <c r="V37" s="4"/>
      <c r="W37" s="10"/>
      <c r="X37" s="6">
        <f t="shared" si="6"/>
        <v>0.7</v>
      </c>
      <c r="Y37" s="6">
        <f t="shared" si="11"/>
        <v>30</v>
      </c>
      <c r="Z37" s="6">
        <f t="shared" si="11"/>
        <v>1</v>
      </c>
      <c r="AA37" s="19">
        <v>0.36</v>
      </c>
      <c r="AB37" s="2">
        <f t="shared" si="7"/>
        <v>1584.9569592000003</v>
      </c>
      <c r="AC37" s="4"/>
      <c r="AD37" s="10"/>
      <c r="AE37" s="6">
        <f t="shared" si="8"/>
        <v>0.7</v>
      </c>
      <c r="AF37" s="6">
        <f t="shared" ref="AF37:AG37" si="16">AF36</f>
        <v>30</v>
      </c>
      <c r="AG37" s="6">
        <f t="shared" si="16"/>
        <v>1</v>
      </c>
      <c r="AH37" s="19">
        <v>0.36</v>
      </c>
      <c r="AI37" s="16">
        <f t="shared" si="9"/>
        <v>1452.6662471999998</v>
      </c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</row>
    <row r="38" spans="1:53">
      <c r="A38" s="10"/>
      <c r="B38" s="6">
        <f t="shared" si="1"/>
        <v>0.79999999999999993</v>
      </c>
      <c r="C38" s="6">
        <v>0</v>
      </c>
      <c r="D38" s="6">
        <f t="shared" si="10"/>
        <v>30</v>
      </c>
      <c r="E38" s="6" t="s">
        <v>26</v>
      </c>
      <c r="F38" s="2">
        <f t="shared" si="2"/>
        <v>1573.7841693333335</v>
      </c>
      <c r="G38" s="4"/>
      <c r="H38" s="10"/>
      <c r="I38" s="6">
        <f t="shared" si="3"/>
        <v>0.79999999999999993</v>
      </c>
      <c r="J38" s="6">
        <v>0</v>
      </c>
      <c r="K38" s="6">
        <f t="shared" si="4"/>
        <v>30</v>
      </c>
      <c r="L38" s="6" t="s">
        <v>26</v>
      </c>
      <c r="M38" s="16">
        <f t="shared" si="5"/>
        <v>1463.400888444444</v>
      </c>
      <c r="N38" s="6">
        <f t="shared" si="0"/>
        <v>110.38328088888943</v>
      </c>
      <c r="O38" s="4"/>
      <c r="P38" s="4"/>
      <c r="Q38" s="4"/>
      <c r="R38" s="4"/>
      <c r="S38" s="4"/>
      <c r="T38" s="4"/>
      <c r="U38" s="4"/>
      <c r="V38" s="4"/>
      <c r="W38" s="10"/>
      <c r="X38" s="6">
        <f t="shared" si="6"/>
        <v>0.79999999999999993</v>
      </c>
      <c r="Y38" s="6">
        <f t="shared" si="11"/>
        <v>30</v>
      </c>
      <c r="Z38" s="6">
        <f t="shared" si="11"/>
        <v>1</v>
      </c>
      <c r="AA38" s="19">
        <v>0.36</v>
      </c>
      <c r="AB38" s="2">
        <f t="shared" si="7"/>
        <v>1590.3760968000001</v>
      </c>
      <c r="AC38" s="4"/>
      <c r="AD38" s="10"/>
      <c r="AE38" s="6">
        <f t="shared" si="8"/>
        <v>0.79999999999999993</v>
      </c>
      <c r="AF38" s="6">
        <f t="shared" ref="AF38:AG38" si="17">AF37</f>
        <v>30</v>
      </c>
      <c r="AG38" s="6">
        <f t="shared" si="17"/>
        <v>1</v>
      </c>
      <c r="AH38" s="19">
        <v>0.36</v>
      </c>
      <c r="AI38" s="16">
        <f t="shared" si="9"/>
        <v>1447.4596247999998</v>
      </c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</row>
    <row r="39" spans="1:53">
      <c r="A39" s="10"/>
      <c r="B39" s="6">
        <f t="shared" si="1"/>
        <v>0.89999999999999991</v>
      </c>
      <c r="C39" s="6">
        <v>0</v>
      </c>
      <c r="D39" s="6">
        <f t="shared" si="10"/>
        <v>30</v>
      </c>
      <c r="E39" s="6" t="s">
        <v>26</v>
      </c>
      <c r="F39" s="2">
        <f t="shared" si="2"/>
        <v>1577.1293160000002</v>
      </c>
      <c r="G39" s="4"/>
      <c r="H39" s="10"/>
      <c r="I39" s="6">
        <f t="shared" si="3"/>
        <v>0.89999999999999991</v>
      </c>
      <c r="J39" s="6">
        <v>0</v>
      </c>
      <c r="K39" s="6">
        <f t="shared" si="4"/>
        <v>30</v>
      </c>
      <c r="L39" s="6" t="s">
        <v>26</v>
      </c>
      <c r="M39" s="16">
        <f t="shared" si="5"/>
        <v>1460.1869239999996</v>
      </c>
      <c r="N39" s="6">
        <f t="shared" si="0"/>
        <v>116.94239200000061</v>
      </c>
      <c r="O39" s="4"/>
      <c r="P39" s="4"/>
      <c r="Q39" s="4"/>
      <c r="R39" s="4"/>
      <c r="S39" s="4"/>
      <c r="T39" s="4"/>
      <c r="U39" s="4"/>
      <c r="V39" s="4"/>
      <c r="W39" s="10"/>
      <c r="X39" s="6">
        <f t="shared" si="6"/>
        <v>0.89999999999999991</v>
      </c>
      <c r="Y39" s="6">
        <f t="shared" si="11"/>
        <v>30</v>
      </c>
      <c r="Z39" s="6">
        <f t="shared" si="11"/>
        <v>1</v>
      </c>
      <c r="AA39" s="19">
        <v>0.36</v>
      </c>
      <c r="AB39" s="2">
        <f t="shared" si="7"/>
        <v>1595.7952344000003</v>
      </c>
      <c r="AC39" s="4"/>
      <c r="AD39" s="10"/>
      <c r="AE39" s="6">
        <f t="shared" si="8"/>
        <v>0.89999999999999991</v>
      </c>
      <c r="AF39" s="6">
        <f t="shared" ref="AF39:AG39" si="18">AF38</f>
        <v>30</v>
      </c>
      <c r="AG39" s="6">
        <f t="shared" si="18"/>
        <v>1</v>
      </c>
      <c r="AH39" s="19">
        <v>0.36</v>
      </c>
      <c r="AI39" s="16">
        <f t="shared" si="9"/>
        <v>1442.2530023999998</v>
      </c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>
      <c r="A40" s="10"/>
      <c r="B40" s="6">
        <f t="shared" si="1"/>
        <v>0.99999999999999989</v>
      </c>
      <c r="C40" s="6">
        <v>0</v>
      </c>
      <c r="D40" s="6">
        <f t="shared" si="10"/>
        <v>30</v>
      </c>
      <c r="E40" s="6" t="s">
        <v>26</v>
      </c>
      <c r="F40" s="2">
        <f t="shared" si="2"/>
        <v>1580.4744626666668</v>
      </c>
      <c r="G40" s="4"/>
      <c r="H40" s="10"/>
      <c r="I40" s="6">
        <f t="shared" si="3"/>
        <v>0.99999999999999989</v>
      </c>
      <c r="J40" s="6">
        <v>0</v>
      </c>
      <c r="K40" s="6">
        <f t="shared" si="4"/>
        <v>30</v>
      </c>
      <c r="L40" s="6" t="s">
        <v>26</v>
      </c>
      <c r="M40" s="16">
        <f t="shared" si="5"/>
        <v>1456.9729595555552</v>
      </c>
      <c r="N40" s="6">
        <f t="shared" si="0"/>
        <v>123.50150311111156</v>
      </c>
      <c r="O40" s="4"/>
      <c r="P40" s="4"/>
      <c r="Q40" s="4"/>
      <c r="R40" s="4"/>
      <c r="S40" s="4"/>
      <c r="T40" s="4"/>
      <c r="U40" s="4"/>
      <c r="V40" s="4"/>
      <c r="W40" s="10"/>
      <c r="X40" s="6">
        <f t="shared" si="6"/>
        <v>0.99999999999999989</v>
      </c>
      <c r="Y40" s="6">
        <f t="shared" si="11"/>
        <v>30</v>
      </c>
      <c r="Z40" s="6">
        <f t="shared" si="11"/>
        <v>1</v>
      </c>
      <c r="AA40" s="19">
        <v>0.36</v>
      </c>
      <c r="AB40" s="2">
        <f t="shared" si="7"/>
        <v>1601.2143720000001</v>
      </c>
      <c r="AC40" s="4"/>
      <c r="AD40" s="10"/>
      <c r="AE40" s="6">
        <f t="shared" si="8"/>
        <v>0.99999999999999989</v>
      </c>
      <c r="AF40" s="6">
        <f t="shared" ref="AF40:AG40" si="19">AF39</f>
        <v>30</v>
      </c>
      <c r="AG40" s="6">
        <f t="shared" si="19"/>
        <v>1</v>
      </c>
      <c r="AH40" s="19">
        <v>0.36</v>
      </c>
      <c r="AI40" s="16">
        <f t="shared" si="9"/>
        <v>1437.0463799999998</v>
      </c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>
      <c r="A41" s="10"/>
      <c r="B41" s="6">
        <f t="shared" si="1"/>
        <v>1.0999999999999999</v>
      </c>
      <c r="C41" s="6">
        <v>0</v>
      </c>
      <c r="D41" s="6">
        <f t="shared" si="10"/>
        <v>30</v>
      </c>
      <c r="E41" s="6" t="s">
        <v>26</v>
      </c>
      <c r="F41" s="2">
        <f t="shared" si="2"/>
        <v>1583.8196093333336</v>
      </c>
      <c r="G41" s="4"/>
      <c r="H41" s="10"/>
      <c r="I41" s="6">
        <f t="shared" si="3"/>
        <v>1.0999999999999999</v>
      </c>
      <c r="J41" s="6">
        <v>0</v>
      </c>
      <c r="K41" s="6">
        <f t="shared" si="4"/>
        <v>30</v>
      </c>
      <c r="L41" s="6" t="s">
        <v>26</v>
      </c>
      <c r="M41" s="16">
        <f t="shared" si="5"/>
        <v>1453.7589951111108</v>
      </c>
      <c r="N41" s="6">
        <f t="shared" si="0"/>
        <v>130.06061422222274</v>
      </c>
      <c r="O41" s="4"/>
      <c r="P41" s="4"/>
      <c r="Q41" s="4"/>
      <c r="R41" s="4"/>
      <c r="S41" s="4"/>
      <c r="T41" s="4"/>
      <c r="U41" s="4"/>
      <c r="V41" s="4"/>
      <c r="W41" s="10"/>
      <c r="X41" s="6">
        <f t="shared" si="6"/>
        <v>1.0999999999999999</v>
      </c>
      <c r="Y41" s="6">
        <f t="shared" si="11"/>
        <v>30</v>
      </c>
      <c r="Z41" s="6">
        <f t="shared" si="11"/>
        <v>1</v>
      </c>
      <c r="AA41" s="19">
        <v>0.36</v>
      </c>
      <c r="AB41" s="2">
        <f t="shared" si="7"/>
        <v>1606.6335096000003</v>
      </c>
      <c r="AC41" s="4"/>
      <c r="AD41" s="10"/>
      <c r="AE41" s="6">
        <f t="shared" si="8"/>
        <v>1.0999999999999999</v>
      </c>
      <c r="AF41" s="6">
        <f t="shared" ref="AF41:AG41" si="20">AF40</f>
        <v>30</v>
      </c>
      <c r="AG41" s="6">
        <f t="shared" si="20"/>
        <v>1</v>
      </c>
      <c r="AH41" s="19">
        <v>0.36</v>
      </c>
      <c r="AI41" s="16">
        <f t="shared" si="9"/>
        <v>1431.8397575999998</v>
      </c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</row>
    <row r="42" spans="1:53">
      <c r="A42" s="10"/>
      <c r="B42" s="6">
        <f t="shared" si="1"/>
        <v>1.2</v>
      </c>
      <c r="C42" s="6">
        <v>0</v>
      </c>
      <c r="D42" s="6">
        <f t="shared" si="10"/>
        <v>30</v>
      </c>
      <c r="E42" s="6" t="s">
        <v>26</v>
      </c>
      <c r="F42" s="2">
        <f t="shared" si="2"/>
        <v>1587.1647560000001</v>
      </c>
      <c r="G42" s="4"/>
      <c r="H42" s="10"/>
      <c r="I42" s="6">
        <f t="shared" si="3"/>
        <v>1.2</v>
      </c>
      <c r="J42" s="6">
        <v>0</v>
      </c>
      <c r="K42" s="6">
        <f t="shared" si="4"/>
        <v>30</v>
      </c>
      <c r="L42" s="6" t="s">
        <v>26</v>
      </c>
      <c r="M42" s="16">
        <f t="shared" si="5"/>
        <v>1450.5450306666664</v>
      </c>
      <c r="N42" s="6">
        <f t="shared" si="0"/>
        <v>136.61972533333369</v>
      </c>
      <c r="O42" s="4"/>
      <c r="P42" s="4"/>
      <c r="Q42" s="4"/>
      <c r="R42" s="4"/>
      <c r="S42" s="4"/>
      <c r="T42" s="4"/>
      <c r="U42" s="4"/>
      <c r="V42" s="4"/>
      <c r="W42" s="10"/>
      <c r="X42" s="6">
        <f t="shared" si="6"/>
        <v>1.2</v>
      </c>
      <c r="Y42" s="6">
        <f t="shared" si="11"/>
        <v>30</v>
      </c>
      <c r="Z42" s="6">
        <f t="shared" si="11"/>
        <v>1</v>
      </c>
      <c r="AA42" s="19">
        <v>0.36</v>
      </c>
      <c r="AB42" s="2">
        <f t="shared" si="7"/>
        <v>1612.0526472000001</v>
      </c>
      <c r="AC42" s="4"/>
      <c r="AD42" s="10"/>
      <c r="AE42" s="6">
        <f t="shared" si="8"/>
        <v>1.2</v>
      </c>
      <c r="AF42" s="6">
        <f t="shared" ref="AF42:AG42" si="21">AF41</f>
        <v>30</v>
      </c>
      <c r="AG42" s="6">
        <f t="shared" si="21"/>
        <v>1</v>
      </c>
      <c r="AH42" s="19">
        <v>0.36</v>
      </c>
      <c r="AI42" s="16">
        <f t="shared" si="9"/>
        <v>1426.6331351999997</v>
      </c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</row>
    <row r="43" spans="1:53">
      <c r="A43" s="10"/>
      <c r="B43" s="6">
        <f t="shared" si="1"/>
        <v>1.3</v>
      </c>
      <c r="C43" s="6">
        <v>0</v>
      </c>
      <c r="D43" s="6">
        <f t="shared" si="10"/>
        <v>30</v>
      </c>
      <c r="E43" s="6" t="s">
        <v>26</v>
      </c>
      <c r="F43" s="2">
        <f t="shared" si="2"/>
        <v>1590.5099026666669</v>
      </c>
      <c r="G43" s="4"/>
      <c r="H43" s="10"/>
      <c r="I43" s="6">
        <f t="shared" si="3"/>
        <v>1.3</v>
      </c>
      <c r="J43" s="6">
        <v>0</v>
      </c>
      <c r="K43" s="6">
        <f t="shared" si="4"/>
        <v>30</v>
      </c>
      <c r="L43" s="6" t="s">
        <v>26</v>
      </c>
      <c r="M43" s="16">
        <f t="shared" si="5"/>
        <v>1447.3310662222218</v>
      </c>
      <c r="N43" s="6">
        <f t="shared" si="0"/>
        <v>143.1788364444451</v>
      </c>
      <c r="O43" s="4"/>
      <c r="P43" s="4"/>
      <c r="Q43" s="4"/>
      <c r="R43" s="4"/>
      <c r="S43" s="4"/>
      <c r="T43" s="4"/>
      <c r="U43" s="4"/>
      <c r="V43" s="4"/>
      <c r="W43" s="10"/>
      <c r="X43" s="6">
        <f t="shared" si="6"/>
        <v>1.3</v>
      </c>
      <c r="Y43" s="6">
        <f t="shared" si="11"/>
        <v>30</v>
      </c>
      <c r="Z43" s="6">
        <f t="shared" si="11"/>
        <v>1</v>
      </c>
      <c r="AA43" s="19">
        <v>0.36</v>
      </c>
      <c r="AB43" s="2">
        <f t="shared" si="7"/>
        <v>1617.4717848000003</v>
      </c>
      <c r="AC43" s="4"/>
      <c r="AD43" s="10"/>
      <c r="AE43" s="6">
        <f t="shared" si="8"/>
        <v>1.3</v>
      </c>
      <c r="AF43" s="6">
        <f t="shared" ref="AF43:AG43" si="22">AF42</f>
        <v>30</v>
      </c>
      <c r="AG43" s="6">
        <f t="shared" si="22"/>
        <v>1</v>
      </c>
      <c r="AH43" s="19">
        <v>0.36</v>
      </c>
      <c r="AI43" s="16">
        <f t="shared" si="9"/>
        <v>1421.4265127999997</v>
      </c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>
      <c r="A44" s="10"/>
      <c r="B44" s="6">
        <f t="shared" si="1"/>
        <v>1.4000000000000001</v>
      </c>
      <c r="C44" s="6">
        <v>0</v>
      </c>
      <c r="D44" s="6">
        <f t="shared" si="10"/>
        <v>30</v>
      </c>
      <c r="E44" s="6" t="s">
        <v>26</v>
      </c>
      <c r="F44" s="2">
        <f t="shared" si="2"/>
        <v>1593.8550493333335</v>
      </c>
      <c r="G44" s="4"/>
      <c r="H44" s="10"/>
      <c r="I44" s="6">
        <f t="shared" si="3"/>
        <v>1.4000000000000001</v>
      </c>
      <c r="J44" s="6">
        <v>0</v>
      </c>
      <c r="K44" s="6">
        <f t="shared" si="4"/>
        <v>30</v>
      </c>
      <c r="L44" s="6" t="s">
        <v>26</v>
      </c>
      <c r="M44" s="16">
        <f t="shared" si="5"/>
        <v>1444.1171017777774</v>
      </c>
      <c r="N44" s="6">
        <f t="shared" si="0"/>
        <v>149.73794755555605</v>
      </c>
      <c r="O44" s="4"/>
      <c r="P44" s="4"/>
      <c r="Q44" s="4"/>
      <c r="R44" s="4"/>
      <c r="S44" s="4"/>
      <c r="T44" s="4"/>
      <c r="U44" s="4"/>
      <c r="V44" s="4"/>
      <c r="W44" s="10"/>
      <c r="X44" s="6">
        <f t="shared" si="6"/>
        <v>1.4000000000000001</v>
      </c>
      <c r="Y44" s="6">
        <f t="shared" si="11"/>
        <v>30</v>
      </c>
      <c r="Z44" s="6">
        <f t="shared" si="11"/>
        <v>1</v>
      </c>
      <c r="AA44" s="19">
        <v>0.36</v>
      </c>
      <c r="AB44" s="2">
        <f t="shared" si="7"/>
        <v>1622.8909224000001</v>
      </c>
      <c r="AC44" s="4"/>
      <c r="AD44" s="10"/>
      <c r="AE44" s="6">
        <f t="shared" si="8"/>
        <v>1.4000000000000001</v>
      </c>
      <c r="AF44" s="6">
        <f t="shared" ref="AF44:AG44" si="23">AF43</f>
        <v>30</v>
      </c>
      <c r="AG44" s="6">
        <f t="shared" si="23"/>
        <v>1</v>
      </c>
      <c r="AH44" s="19">
        <v>0.36</v>
      </c>
      <c r="AI44" s="16">
        <f t="shared" si="9"/>
        <v>1416.2198903999997</v>
      </c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</row>
    <row r="45" spans="1:53">
      <c r="A45" s="10"/>
      <c r="B45" s="6">
        <f t="shared" si="1"/>
        <v>1.5000000000000002</v>
      </c>
      <c r="C45" s="6">
        <v>0</v>
      </c>
      <c r="D45" s="6">
        <f t="shared" si="10"/>
        <v>30</v>
      </c>
      <c r="E45" s="6" t="s">
        <v>26</v>
      </c>
      <c r="F45" s="2">
        <f t="shared" si="2"/>
        <v>1597.2001960000002</v>
      </c>
      <c r="G45" s="4"/>
      <c r="H45" s="11"/>
      <c r="I45" s="6">
        <f t="shared" si="3"/>
        <v>1.5000000000000002</v>
      </c>
      <c r="J45" s="6">
        <v>0</v>
      </c>
      <c r="K45" s="6">
        <f t="shared" si="4"/>
        <v>30</v>
      </c>
      <c r="L45" s="6" t="s">
        <v>26</v>
      </c>
      <c r="M45" s="16">
        <f t="shared" si="5"/>
        <v>1440.903137333333</v>
      </c>
      <c r="N45" s="6">
        <f t="shared" si="0"/>
        <v>156.29705866666723</v>
      </c>
      <c r="O45" s="4"/>
      <c r="P45" s="4"/>
      <c r="Q45" s="4"/>
      <c r="R45" s="4"/>
      <c r="S45" s="4"/>
      <c r="T45" s="4"/>
      <c r="U45" s="4"/>
      <c r="V45" s="4"/>
      <c r="W45" s="11"/>
      <c r="X45" s="6">
        <f t="shared" si="6"/>
        <v>1.5000000000000002</v>
      </c>
      <c r="Y45" s="6">
        <f t="shared" si="11"/>
        <v>30</v>
      </c>
      <c r="Z45" s="6">
        <f t="shared" si="11"/>
        <v>1</v>
      </c>
      <c r="AA45" s="19">
        <v>0.36</v>
      </c>
      <c r="AB45" s="2">
        <f t="shared" si="7"/>
        <v>1628.3100600000002</v>
      </c>
      <c r="AC45" s="4"/>
      <c r="AD45" s="11"/>
      <c r="AE45" s="6">
        <f t="shared" si="8"/>
        <v>1.5000000000000002</v>
      </c>
      <c r="AF45" s="6">
        <f t="shared" ref="AF45:AG45" si="24">AF44</f>
        <v>30</v>
      </c>
      <c r="AG45" s="6">
        <f t="shared" si="24"/>
        <v>1</v>
      </c>
      <c r="AH45" s="19">
        <v>0.36</v>
      </c>
      <c r="AI45" s="16">
        <f t="shared" si="9"/>
        <v>1411.0132679999997</v>
      </c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>
      <c r="A46" s="9"/>
      <c r="B46" s="5" t="s">
        <v>36</v>
      </c>
      <c r="C46" s="5" t="s">
        <v>37</v>
      </c>
      <c r="D46" s="5"/>
      <c r="E46" s="5" t="s">
        <v>1</v>
      </c>
      <c r="F46" s="12" t="s">
        <v>47</v>
      </c>
      <c r="G46" s="4">
        <f>F61-F47</f>
        <v>27.095688000000109</v>
      </c>
      <c r="H46" s="9"/>
      <c r="I46" s="5" t="s">
        <v>36</v>
      </c>
      <c r="J46" s="5" t="s">
        <v>37</v>
      </c>
      <c r="K46" s="5"/>
      <c r="L46" s="5" t="s">
        <v>1</v>
      </c>
      <c r="M46" s="5" t="s">
        <v>48</v>
      </c>
      <c r="N46" s="5" t="s">
        <v>42</v>
      </c>
      <c r="O46" s="4">
        <f>N61-N47</f>
        <v>53.128800000000183</v>
      </c>
      <c r="P46" s="4"/>
      <c r="Q46" s="4"/>
      <c r="R46" s="4"/>
      <c r="S46" s="4"/>
      <c r="T46" s="4"/>
      <c r="U46" s="4"/>
      <c r="V46" s="4"/>
      <c r="W46" s="5" t="s">
        <v>35</v>
      </c>
      <c r="X46" s="5" t="s">
        <v>36</v>
      </c>
      <c r="Y46" s="5" t="s">
        <v>38</v>
      </c>
      <c r="Z46" s="18" t="s">
        <v>43</v>
      </c>
      <c r="AA46" s="18" t="s">
        <v>44</v>
      </c>
      <c r="AB46" s="12" t="s">
        <v>49</v>
      </c>
      <c r="AC46" s="4">
        <f>AB61-AB47</f>
        <v>50.578617599999916</v>
      </c>
      <c r="AD46" s="9" t="s">
        <v>40</v>
      </c>
      <c r="AE46" s="5" t="s">
        <v>36</v>
      </c>
      <c r="AF46" s="5" t="s">
        <v>38</v>
      </c>
      <c r="AG46" s="18" t="s">
        <v>43</v>
      </c>
      <c r="AH46" s="18" t="s">
        <v>44</v>
      </c>
      <c r="AI46" s="12" t="s">
        <v>50</v>
      </c>
      <c r="AJ46" s="4">
        <f>AI61-AI47</f>
        <v>-48.595142399999986</v>
      </c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>
      <c r="A47" s="13"/>
      <c r="B47" s="6">
        <v>0</v>
      </c>
      <c r="C47" s="14">
        <v>0.1</v>
      </c>
      <c r="D47" s="14">
        <f>D31</f>
        <v>30</v>
      </c>
      <c r="E47" s="6" t="s">
        <v>26</v>
      </c>
      <c r="F47" s="2">
        <f t="shared" ref="F47:F61" si="25">$C$16+(($C$2*$J47*$C$4)/$C$3)*0.51*0.47-(($C$8*0.5*(D47^2)*$C$9*$C$11)/2)</f>
        <v>1548.9584022857143</v>
      </c>
      <c r="G47" s="4"/>
      <c r="H47" s="10"/>
      <c r="I47" s="6">
        <v>0</v>
      </c>
      <c r="J47" s="6">
        <v>0.1</v>
      </c>
      <c r="K47" s="14">
        <f t="shared" ref="K47:K61" si="26">K31</f>
        <v>30</v>
      </c>
      <c r="L47" s="6" t="s">
        <v>26</v>
      </c>
      <c r="M47" s="16">
        <f t="shared" ref="M47:M61" si="27">$C$17-(($C$2*$J47*$C$4)/$C$3)*0.47*0.49-(($C$8*0.5*(K47^2)*$C$9*$C$11)/2)</f>
        <v>1487.2530959999997</v>
      </c>
      <c r="N47" s="6">
        <f t="shared" ref="N47:N61" si="28">F47-M47</f>
        <v>61.705306285714641</v>
      </c>
      <c r="O47" s="4"/>
      <c r="P47" s="4"/>
      <c r="Q47" s="4"/>
      <c r="R47" s="4"/>
      <c r="S47" s="4"/>
      <c r="T47" s="4"/>
      <c r="U47" s="4"/>
      <c r="V47" s="4"/>
      <c r="W47" s="13"/>
      <c r="X47" s="6">
        <v>0.1</v>
      </c>
      <c r="Y47" s="6">
        <v>30</v>
      </c>
      <c r="Z47" s="6">
        <v>1.5</v>
      </c>
      <c r="AA47" s="19">
        <v>0.36</v>
      </c>
      <c r="AB47" s="2">
        <f>$C$16+(($C$2*$I31*$C$4)/Z47)*0.51*0.47-(($C$8*0.5*(D47^2)*$C$9*$C$11)/2)</f>
        <v>1550.6357544000002</v>
      </c>
      <c r="AD47" s="13"/>
      <c r="AE47" s="6">
        <v>0.1</v>
      </c>
      <c r="AF47" s="6">
        <v>30</v>
      </c>
      <c r="AG47" s="6">
        <v>1.5</v>
      </c>
      <c r="AH47" s="19">
        <v>0.36</v>
      </c>
      <c r="AI47" s="16">
        <f>$C$17-(($C$2*I31*$C$4)/AG47)*0.47*0.49-(($C$8*0.5*(D47^2)*$C$9*$C$11)/2)</f>
        <v>1485.6415223999998</v>
      </c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>
      <c r="A48" s="10"/>
      <c r="B48" s="6">
        <v>0</v>
      </c>
      <c r="C48" s="6">
        <f t="shared" ref="C48:C61" si="29">C47+0.1</f>
        <v>0.2</v>
      </c>
      <c r="D48" s="14">
        <f t="shared" ref="D48:D61" si="30">D32</f>
        <v>30</v>
      </c>
      <c r="E48" s="6" t="s">
        <v>26</v>
      </c>
      <c r="F48" s="2">
        <f t="shared" si="25"/>
        <v>1550.8938085714287</v>
      </c>
      <c r="G48" s="4"/>
      <c r="H48" s="10"/>
      <c r="I48" s="6">
        <v>0</v>
      </c>
      <c r="J48" s="6">
        <f t="shared" ref="J48:J61" si="31">J47+0.1</f>
        <v>0.2</v>
      </c>
      <c r="K48" s="14">
        <f t="shared" si="26"/>
        <v>30</v>
      </c>
      <c r="L48" s="6" t="s">
        <v>26</v>
      </c>
      <c r="M48" s="16">
        <f t="shared" si="27"/>
        <v>1485.3935879999997</v>
      </c>
      <c r="N48" s="6">
        <f t="shared" si="28"/>
        <v>65.500220571429054</v>
      </c>
      <c r="O48" s="4"/>
      <c r="P48" s="4"/>
      <c r="Q48" s="4"/>
      <c r="R48" s="4"/>
      <c r="S48" s="4"/>
      <c r="T48" s="4"/>
      <c r="U48" s="4"/>
      <c r="V48" s="4"/>
      <c r="W48" s="10"/>
      <c r="X48" s="6">
        <f t="shared" ref="X48:X61" si="32">X47+0.1</f>
        <v>0.2</v>
      </c>
      <c r="Y48" s="6">
        <f>Y47</f>
        <v>30</v>
      </c>
      <c r="Z48" s="6">
        <f>Z47</f>
        <v>1.5</v>
      </c>
      <c r="AA48" s="19">
        <v>0.36</v>
      </c>
      <c r="AB48" s="2">
        <f t="shared" ref="AB48:AB61" si="33">$C$16+(($C$2*$I32*$C$4)/Z48)*0.51*0.47-(($C$8*0.5*(D48^2)*$C$9*$C$11)/2)</f>
        <v>1554.2485128000001</v>
      </c>
      <c r="AC48" s="4"/>
      <c r="AD48" s="10"/>
      <c r="AE48" s="6">
        <f t="shared" ref="AE48:AE61" si="34">AE47+0.1</f>
        <v>0.2</v>
      </c>
      <c r="AF48" s="6">
        <f>AF47</f>
        <v>30</v>
      </c>
      <c r="AG48" s="6">
        <f>AG47</f>
        <v>1.5</v>
      </c>
      <c r="AH48" s="19">
        <v>0.36</v>
      </c>
      <c r="AI48" s="16">
        <f t="shared" ref="AI48:AI61" si="35">$C$17-(($C$2*I32*$C$4)/AG48)*0.47*0.49-(($C$8*0.5*(D48^2)*$C$9*$C$11)/2)</f>
        <v>1482.1704407999996</v>
      </c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1:53">
      <c r="A49" s="10"/>
      <c r="B49" s="6">
        <v>0</v>
      </c>
      <c r="C49" s="6">
        <f t="shared" si="29"/>
        <v>0.30000000000000004</v>
      </c>
      <c r="D49" s="14">
        <f t="shared" si="30"/>
        <v>30</v>
      </c>
      <c r="E49" s="6" t="s">
        <v>26</v>
      </c>
      <c r="F49" s="2">
        <f t="shared" si="25"/>
        <v>1552.8292148571429</v>
      </c>
      <c r="G49" s="4"/>
      <c r="H49" s="10"/>
      <c r="I49" s="6">
        <v>0</v>
      </c>
      <c r="J49" s="6">
        <f t="shared" si="31"/>
        <v>0.30000000000000004</v>
      </c>
      <c r="K49" s="14">
        <f t="shared" si="26"/>
        <v>30</v>
      </c>
      <c r="L49" s="6" t="s">
        <v>26</v>
      </c>
      <c r="M49" s="16">
        <f t="shared" si="27"/>
        <v>1483.5340799999997</v>
      </c>
      <c r="N49" s="6">
        <f t="shared" si="28"/>
        <v>69.295134857143239</v>
      </c>
      <c r="O49" s="4"/>
      <c r="P49" s="4"/>
      <c r="Q49" s="4"/>
      <c r="R49" s="4"/>
      <c r="S49" s="4"/>
      <c r="T49" s="4"/>
      <c r="U49" s="4"/>
      <c r="V49" s="4"/>
      <c r="W49" s="10"/>
      <c r="X49" s="6">
        <f t="shared" si="32"/>
        <v>0.30000000000000004</v>
      </c>
      <c r="Y49" s="6">
        <f t="shared" ref="Y49:Z49" si="36">Y48</f>
        <v>30</v>
      </c>
      <c r="Z49" s="6">
        <f t="shared" si="36"/>
        <v>1.5</v>
      </c>
      <c r="AA49" s="19">
        <v>0.36</v>
      </c>
      <c r="AB49" s="2">
        <f t="shared" si="33"/>
        <v>1557.8612712000001</v>
      </c>
      <c r="AC49" s="4"/>
      <c r="AD49" s="10"/>
      <c r="AE49" s="6">
        <f t="shared" si="34"/>
        <v>0.30000000000000004</v>
      </c>
      <c r="AF49" s="6">
        <f t="shared" ref="AF49:AG49" si="37">AF48</f>
        <v>30</v>
      </c>
      <c r="AG49" s="6">
        <f t="shared" si="37"/>
        <v>1.5</v>
      </c>
      <c r="AH49" s="19">
        <v>0.36</v>
      </c>
      <c r="AI49" s="16">
        <f t="shared" si="35"/>
        <v>1478.6993591999997</v>
      </c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1:53">
      <c r="A50" s="10"/>
      <c r="B50" s="6">
        <v>0</v>
      </c>
      <c r="C50" s="6">
        <f t="shared" si="29"/>
        <v>0.4</v>
      </c>
      <c r="D50" s="14">
        <f t="shared" si="30"/>
        <v>30</v>
      </c>
      <c r="E50" s="6" t="s">
        <v>26</v>
      </c>
      <c r="F50" s="2">
        <f t="shared" si="25"/>
        <v>1554.7646211428573</v>
      </c>
      <c r="G50" s="4"/>
      <c r="H50" s="10"/>
      <c r="I50" s="6">
        <v>0</v>
      </c>
      <c r="J50" s="6">
        <f t="shared" si="31"/>
        <v>0.4</v>
      </c>
      <c r="K50" s="14">
        <f t="shared" si="26"/>
        <v>30</v>
      </c>
      <c r="L50" s="6" t="s">
        <v>26</v>
      </c>
      <c r="M50" s="16">
        <f t="shared" si="27"/>
        <v>1481.6745719999997</v>
      </c>
      <c r="N50" s="6">
        <f t="shared" si="28"/>
        <v>73.090049142857652</v>
      </c>
      <c r="O50" s="4"/>
      <c r="P50" s="4"/>
      <c r="Q50" s="4"/>
      <c r="R50" s="4"/>
      <c r="S50" s="4"/>
      <c r="T50" s="4"/>
      <c r="U50" s="4"/>
      <c r="V50" s="4"/>
      <c r="W50" s="10"/>
      <c r="X50" s="6">
        <f t="shared" si="32"/>
        <v>0.4</v>
      </c>
      <c r="Y50" s="6">
        <f t="shared" ref="Y50:Z50" si="38">Y49</f>
        <v>30</v>
      </c>
      <c r="Z50" s="6">
        <f t="shared" si="38"/>
        <v>1.5</v>
      </c>
      <c r="AA50" s="19">
        <v>0.36</v>
      </c>
      <c r="AB50" s="2">
        <f t="shared" si="33"/>
        <v>1561.4740296000002</v>
      </c>
      <c r="AC50" s="4"/>
      <c r="AD50" s="10"/>
      <c r="AE50" s="6">
        <f t="shared" si="34"/>
        <v>0.4</v>
      </c>
      <c r="AF50" s="6">
        <f t="shared" ref="AF50:AG50" si="39">AF49</f>
        <v>30</v>
      </c>
      <c r="AG50" s="6">
        <f t="shared" si="39"/>
        <v>1.5</v>
      </c>
      <c r="AH50" s="19">
        <v>0.36</v>
      </c>
      <c r="AI50" s="16">
        <f t="shared" si="35"/>
        <v>1475.2282775999997</v>
      </c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</row>
    <row r="51" spans="1:53">
      <c r="A51" s="10"/>
      <c r="B51" s="6">
        <v>0</v>
      </c>
      <c r="C51" s="6">
        <f t="shared" si="29"/>
        <v>0.5</v>
      </c>
      <c r="D51" s="14">
        <f t="shared" si="30"/>
        <v>30</v>
      </c>
      <c r="E51" s="6" t="s">
        <v>26</v>
      </c>
      <c r="F51" s="2">
        <f t="shared" si="25"/>
        <v>1556.7000274285715</v>
      </c>
      <c r="G51" s="4"/>
      <c r="H51" s="10"/>
      <c r="I51" s="6">
        <v>0</v>
      </c>
      <c r="J51" s="6">
        <f t="shared" si="31"/>
        <v>0.5</v>
      </c>
      <c r="K51" s="14">
        <f t="shared" si="26"/>
        <v>30</v>
      </c>
      <c r="L51" s="6" t="s">
        <v>26</v>
      </c>
      <c r="M51" s="16">
        <f t="shared" si="27"/>
        <v>1479.8150639999997</v>
      </c>
      <c r="N51" s="6">
        <f t="shared" si="28"/>
        <v>76.884963428571837</v>
      </c>
      <c r="O51" s="4"/>
      <c r="P51" s="4"/>
      <c r="Q51" s="4"/>
      <c r="R51" s="4"/>
      <c r="S51" s="4"/>
      <c r="T51" s="4"/>
      <c r="U51" s="4"/>
      <c r="V51" s="4"/>
      <c r="W51" s="10"/>
      <c r="X51" s="6">
        <f t="shared" si="32"/>
        <v>0.5</v>
      </c>
      <c r="Y51" s="6">
        <f t="shared" ref="Y51:Z51" si="40">Y50</f>
        <v>30</v>
      </c>
      <c r="Z51" s="6">
        <f t="shared" si="40"/>
        <v>1.5</v>
      </c>
      <c r="AA51" s="19">
        <v>0.36</v>
      </c>
      <c r="AB51" s="2">
        <f t="shared" si="33"/>
        <v>1565.0867880000001</v>
      </c>
      <c r="AC51" s="4"/>
      <c r="AD51" s="10"/>
      <c r="AE51" s="6">
        <f t="shared" si="34"/>
        <v>0.5</v>
      </c>
      <c r="AF51" s="6">
        <f t="shared" ref="AF51:AG51" si="41">AF50</f>
        <v>30</v>
      </c>
      <c r="AG51" s="6">
        <f t="shared" si="41"/>
        <v>1.5</v>
      </c>
      <c r="AH51" s="19">
        <v>0.36</v>
      </c>
      <c r="AI51" s="16">
        <f t="shared" si="35"/>
        <v>1471.7571959999998</v>
      </c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1:53">
      <c r="A52" s="10"/>
      <c r="B52" s="6">
        <v>0</v>
      </c>
      <c r="C52" s="6">
        <f t="shared" si="29"/>
        <v>0.6</v>
      </c>
      <c r="D52" s="14">
        <f t="shared" si="30"/>
        <v>30</v>
      </c>
      <c r="E52" s="6" t="s">
        <v>26</v>
      </c>
      <c r="F52" s="2">
        <f t="shared" si="25"/>
        <v>1558.6354337142859</v>
      </c>
      <c r="G52" s="4"/>
      <c r="H52" s="10"/>
      <c r="I52" s="6">
        <v>0</v>
      </c>
      <c r="J52" s="6">
        <f t="shared" si="31"/>
        <v>0.6</v>
      </c>
      <c r="K52" s="14">
        <f t="shared" si="26"/>
        <v>30</v>
      </c>
      <c r="L52" s="6" t="s">
        <v>26</v>
      </c>
      <c r="M52" s="16">
        <f t="shared" si="27"/>
        <v>1477.9555559999997</v>
      </c>
      <c r="N52" s="6">
        <f t="shared" si="28"/>
        <v>80.679877714286249</v>
      </c>
      <c r="O52" s="4"/>
      <c r="P52" s="4"/>
      <c r="Q52" s="4"/>
      <c r="R52" s="4"/>
      <c r="S52" s="4"/>
      <c r="T52" s="4"/>
      <c r="U52" s="4"/>
      <c r="V52" s="4"/>
      <c r="W52" s="10"/>
      <c r="X52" s="6">
        <f t="shared" si="32"/>
        <v>0.6</v>
      </c>
      <c r="Y52" s="6">
        <f t="shared" ref="Y52:Z52" si="42">Y51</f>
        <v>30</v>
      </c>
      <c r="Z52" s="6">
        <f t="shared" si="42"/>
        <v>1.5</v>
      </c>
      <c r="AA52" s="19">
        <v>0.36</v>
      </c>
      <c r="AB52" s="2">
        <f t="shared" si="33"/>
        <v>1568.6995464000001</v>
      </c>
      <c r="AC52" s="4"/>
      <c r="AD52" s="10"/>
      <c r="AE52" s="6">
        <f t="shared" si="34"/>
        <v>0.6</v>
      </c>
      <c r="AF52" s="6">
        <f t="shared" ref="AF52:AG52" si="43">AF51</f>
        <v>30</v>
      </c>
      <c r="AG52" s="6">
        <f t="shared" si="43"/>
        <v>1.5</v>
      </c>
      <c r="AH52" s="19">
        <v>0.36</v>
      </c>
      <c r="AI52" s="16">
        <f t="shared" si="35"/>
        <v>1468.2861143999996</v>
      </c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</row>
    <row r="53" spans="1:53">
      <c r="A53" s="10"/>
      <c r="B53" s="6">
        <v>0</v>
      </c>
      <c r="C53" s="6">
        <f t="shared" si="29"/>
        <v>0.7</v>
      </c>
      <c r="D53" s="14">
        <f t="shared" si="30"/>
        <v>30</v>
      </c>
      <c r="E53" s="6" t="s">
        <v>26</v>
      </c>
      <c r="F53" s="2">
        <f t="shared" si="25"/>
        <v>1560.5708400000001</v>
      </c>
      <c r="G53" s="4"/>
      <c r="H53" s="10"/>
      <c r="I53" s="6">
        <v>0</v>
      </c>
      <c r="J53" s="6">
        <f t="shared" si="31"/>
        <v>0.7</v>
      </c>
      <c r="K53" s="14">
        <f t="shared" si="26"/>
        <v>30</v>
      </c>
      <c r="L53" s="6" t="s">
        <v>26</v>
      </c>
      <c r="M53" s="16">
        <f t="shared" si="27"/>
        <v>1476.0960479999997</v>
      </c>
      <c r="N53" s="6">
        <f t="shared" si="28"/>
        <v>84.474792000000434</v>
      </c>
      <c r="O53" s="4"/>
      <c r="P53" s="4"/>
      <c r="Q53" s="4"/>
      <c r="R53" s="4"/>
      <c r="S53" s="4"/>
      <c r="T53" s="4"/>
      <c r="U53" s="4"/>
      <c r="V53" s="4"/>
      <c r="W53" s="10"/>
      <c r="X53" s="6">
        <f t="shared" si="32"/>
        <v>0.7</v>
      </c>
      <c r="Y53" s="6">
        <f t="shared" ref="Y53:Z53" si="44">Y52</f>
        <v>30</v>
      </c>
      <c r="Z53" s="6">
        <f t="shared" si="44"/>
        <v>1.5</v>
      </c>
      <c r="AA53" s="19">
        <v>0.36</v>
      </c>
      <c r="AB53" s="2">
        <f t="shared" si="33"/>
        <v>1572.3123048000002</v>
      </c>
      <c r="AC53" s="4"/>
      <c r="AD53" s="10"/>
      <c r="AE53" s="6">
        <f t="shared" si="34"/>
        <v>0.7</v>
      </c>
      <c r="AF53" s="6">
        <f t="shared" ref="AF53:AG53" si="45">AF52</f>
        <v>30</v>
      </c>
      <c r="AG53" s="6">
        <f t="shared" si="45"/>
        <v>1.5</v>
      </c>
      <c r="AH53" s="19">
        <v>0.36</v>
      </c>
      <c r="AI53" s="16">
        <f t="shared" si="35"/>
        <v>1464.8150327999997</v>
      </c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53">
      <c r="A54" s="10"/>
      <c r="B54" s="6">
        <v>0</v>
      </c>
      <c r="C54" s="6">
        <f t="shared" si="29"/>
        <v>0.79999999999999993</v>
      </c>
      <c r="D54" s="14">
        <f t="shared" si="30"/>
        <v>30</v>
      </c>
      <c r="E54" s="6" t="s">
        <v>26</v>
      </c>
      <c r="F54" s="2">
        <f t="shared" si="25"/>
        <v>1562.5062462857145</v>
      </c>
      <c r="G54" s="4"/>
      <c r="H54" s="10"/>
      <c r="I54" s="6">
        <v>0</v>
      </c>
      <c r="J54" s="6">
        <f t="shared" si="31"/>
        <v>0.79999999999999993</v>
      </c>
      <c r="K54" s="14">
        <f t="shared" si="26"/>
        <v>30</v>
      </c>
      <c r="L54" s="6" t="s">
        <v>26</v>
      </c>
      <c r="M54" s="16">
        <f t="shared" si="27"/>
        <v>1474.2365399999996</v>
      </c>
      <c r="N54" s="6">
        <f t="shared" si="28"/>
        <v>88.269706285714847</v>
      </c>
      <c r="O54" s="4"/>
      <c r="P54" s="4"/>
      <c r="Q54" s="4"/>
      <c r="R54" s="4"/>
      <c r="S54" s="4"/>
      <c r="T54" s="4"/>
      <c r="U54" s="4"/>
      <c r="V54" s="4"/>
      <c r="W54" s="10"/>
      <c r="X54" s="6">
        <f t="shared" si="32"/>
        <v>0.79999999999999993</v>
      </c>
      <c r="Y54" s="6">
        <f t="shared" ref="Y54:Z54" si="46">Y53</f>
        <v>30</v>
      </c>
      <c r="Z54" s="6">
        <f t="shared" si="46"/>
        <v>1.5</v>
      </c>
      <c r="AA54" s="19">
        <v>0.36</v>
      </c>
      <c r="AB54" s="2">
        <f t="shared" si="33"/>
        <v>1575.9250632000001</v>
      </c>
      <c r="AC54" s="4"/>
      <c r="AD54" s="10"/>
      <c r="AE54" s="6">
        <f t="shared" si="34"/>
        <v>0.79999999999999993</v>
      </c>
      <c r="AF54" s="6">
        <f t="shared" ref="AF54:AG54" si="47">AF53</f>
        <v>30</v>
      </c>
      <c r="AG54" s="6">
        <f t="shared" si="47"/>
        <v>1.5</v>
      </c>
      <c r="AH54" s="19">
        <v>0.36</v>
      </c>
      <c r="AI54" s="16">
        <f t="shared" si="35"/>
        <v>1461.3439511999998</v>
      </c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</row>
    <row r="55" spans="1:53">
      <c r="A55" s="10"/>
      <c r="B55" s="6">
        <v>0</v>
      </c>
      <c r="C55" s="6">
        <f t="shared" si="29"/>
        <v>0.89999999999999991</v>
      </c>
      <c r="D55" s="14">
        <f t="shared" si="30"/>
        <v>30</v>
      </c>
      <c r="E55" s="6" t="s">
        <v>26</v>
      </c>
      <c r="F55" s="2">
        <f t="shared" si="25"/>
        <v>1564.4416525714287</v>
      </c>
      <c r="G55" s="4"/>
      <c r="H55" s="10"/>
      <c r="I55" s="6">
        <v>0</v>
      </c>
      <c r="J55" s="6">
        <f t="shared" si="31"/>
        <v>0.89999999999999991</v>
      </c>
      <c r="K55" s="14">
        <f t="shared" si="26"/>
        <v>30</v>
      </c>
      <c r="L55" s="6" t="s">
        <v>26</v>
      </c>
      <c r="M55" s="16">
        <f t="shared" si="27"/>
        <v>1472.3770319999996</v>
      </c>
      <c r="N55" s="6">
        <f t="shared" si="28"/>
        <v>92.064620571429032</v>
      </c>
      <c r="O55" s="4"/>
      <c r="P55" s="4"/>
      <c r="Q55" s="4"/>
      <c r="R55" s="4"/>
      <c r="S55" s="4"/>
      <c r="T55" s="4"/>
      <c r="U55" s="4"/>
      <c r="V55" s="4"/>
      <c r="W55" s="10"/>
      <c r="X55" s="6">
        <f t="shared" si="32"/>
        <v>0.89999999999999991</v>
      </c>
      <c r="Y55" s="6">
        <f t="shared" ref="Y55:Z55" si="48">Y54</f>
        <v>30</v>
      </c>
      <c r="Z55" s="6">
        <f t="shared" si="48"/>
        <v>1.5</v>
      </c>
      <c r="AA55" s="19">
        <v>0.36</v>
      </c>
      <c r="AB55" s="2">
        <f t="shared" si="33"/>
        <v>1579.5378216000001</v>
      </c>
      <c r="AC55" s="4"/>
      <c r="AD55" s="10"/>
      <c r="AE55" s="6">
        <f t="shared" si="34"/>
        <v>0.89999999999999991</v>
      </c>
      <c r="AF55" s="6">
        <f t="shared" ref="AF55:AG55" si="49">AF54</f>
        <v>30</v>
      </c>
      <c r="AG55" s="6">
        <f t="shared" si="49"/>
        <v>1.5</v>
      </c>
      <c r="AH55" s="19">
        <v>0.36</v>
      </c>
      <c r="AI55" s="16">
        <f t="shared" si="35"/>
        <v>1457.8728695999996</v>
      </c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53">
      <c r="A56" s="10"/>
      <c r="B56" s="6">
        <v>0</v>
      </c>
      <c r="C56" s="6">
        <f t="shared" si="29"/>
        <v>0.99999999999999989</v>
      </c>
      <c r="D56" s="14">
        <f t="shared" si="30"/>
        <v>30</v>
      </c>
      <c r="E56" s="6" t="s">
        <v>26</v>
      </c>
      <c r="F56" s="2">
        <f t="shared" si="25"/>
        <v>1566.3770588571431</v>
      </c>
      <c r="G56" s="4"/>
      <c r="H56" s="10"/>
      <c r="I56" s="6">
        <v>0</v>
      </c>
      <c r="J56" s="6">
        <f t="shared" si="31"/>
        <v>0.99999999999999989</v>
      </c>
      <c r="K56" s="14">
        <f t="shared" si="26"/>
        <v>30</v>
      </c>
      <c r="L56" s="6" t="s">
        <v>26</v>
      </c>
      <c r="M56" s="16">
        <f t="shared" si="27"/>
        <v>1470.5175239999996</v>
      </c>
      <c r="N56" s="6">
        <f t="shared" si="28"/>
        <v>95.859534857143444</v>
      </c>
      <c r="O56" s="4"/>
      <c r="P56" s="4"/>
      <c r="Q56" s="4"/>
      <c r="R56" s="4"/>
      <c r="S56" s="4"/>
      <c r="T56" s="4"/>
      <c r="U56" s="4"/>
      <c r="V56" s="4"/>
      <c r="W56" s="10"/>
      <c r="X56" s="6">
        <f t="shared" si="32"/>
        <v>0.99999999999999989</v>
      </c>
      <c r="Y56" s="6">
        <f t="shared" ref="Y56:Z56" si="50">Y55</f>
        <v>30</v>
      </c>
      <c r="Z56" s="6">
        <f t="shared" si="50"/>
        <v>1.5</v>
      </c>
      <c r="AA56" s="19">
        <v>0.36</v>
      </c>
      <c r="AB56" s="2">
        <f t="shared" si="33"/>
        <v>1583.1505800000002</v>
      </c>
      <c r="AC56" s="4"/>
      <c r="AD56" s="10"/>
      <c r="AE56" s="6">
        <f t="shared" si="34"/>
        <v>0.99999999999999989</v>
      </c>
      <c r="AF56" s="6">
        <f t="shared" ref="AF56:AG56" si="51">AF55</f>
        <v>30</v>
      </c>
      <c r="AG56" s="6">
        <f t="shared" si="51"/>
        <v>1.5</v>
      </c>
      <c r="AH56" s="19">
        <v>0.36</v>
      </c>
      <c r="AI56" s="16">
        <f t="shared" si="35"/>
        <v>1454.4017879999997</v>
      </c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1:53">
      <c r="A57" s="10"/>
      <c r="B57" s="6">
        <v>0</v>
      </c>
      <c r="C57" s="6">
        <f t="shared" si="29"/>
        <v>1.0999999999999999</v>
      </c>
      <c r="D57" s="14">
        <f t="shared" si="30"/>
        <v>30</v>
      </c>
      <c r="E57" s="6" t="s">
        <v>26</v>
      </c>
      <c r="F57" s="2">
        <f t="shared" si="25"/>
        <v>1568.3124651428573</v>
      </c>
      <c r="G57" s="4"/>
      <c r="H57" s="10"/>
      <c r="I57" s="6">
        <v>0</v>
      </c>
      <c r="J57" s="6">
        <f t="shared" si="31"/>
        <v>1.0999999999999999</v>
      </c>
      <c r="K57" s="14">
        <f t="shared" si="26"/>
        <v>30</v>
      </c>
      <c r="L57" s="6" t="s">
        <v>26</v>
      </c>
      <c r="M57" s="16">
        <f t="shared" si="27"/>
        <v>1468.6580159999996</v>
      </c>
      <c r="N57" s="6">
        <f t="shared" si="28"/>
        <v>99.654449142857629</v>
      </c>
      <c r="O57" s="4"/>
      <c r="P57" s="4"/>
      <c r="Q57" s="4"/>
      <c r="R57" s="4"/>
      <c r="S57" s="4"/>
      <c r="T57" s="4"/>
      <c r="U57" s="4"/>
      <c r="V57" s="4"/>
      <c r="W57" s="10"/>
      <c r="X57" s="6">
        <f t="shared" si="32"/>
        <v>1.0999999999999999</v>
      </c>
      <c r="Y57" s="6">
        <f t="shared" ref="Y57:Z57" si="52">Y56</f>
        <v>30</v>
      </c>
      <c r="Z57" s="6">
        <f t="shared" si="52"/>
        <v>1.5</v>
      </c>
      <c r="AA57" s="19">
        <v>0.36</v>
      </c>
      <c r="AB57" s="2">
        <f t="shared" si="33"/>
        <v>1586.7633384000001</v>
      </c>
      <c r="AC57" s="4"/>
      <c r="AD57" s="10"/>
      <c r="AE57" s="6">
        <f t="shared" si="34"/>
        <v>1.0999999999999999</v>
      </c>
      <c r="AF57" s="6">
        <f t="shared" ref="AF57:AG57" si="53">AF56</f>
        <v>30</v>
      </c>
      <c r="AG57" s="6">
        <f t="shared" si="53"/>
        <v>1.5</v>
      </c>
      <c r="AH57" s="19">
        <v>0.36</v>
      </c>
      <c r="AI57" s="16">
        <f t="shared" si="35"/>
        <v>1450.9307063999997</v>
      </c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</row>
    <row r="58" spans="1:53">
      <c r="A58" s="10"/>
      <c r="B58" s="6">
        <v>0</v>
      </c>
      <c r="C58" s="6">
        <f t="shared" si="29"/>
        <v>1.2</v>
      </c>
      <c r="D58" s="14">
        <f t="shared" si="30"/>
        <v>30</v>
      </c>
      <c r="E58" s="6" t="s">
        <v>26</v>
      </c>
      <c r="F58" s="2">
        <f t="shared" si="25"/>
        <v>1570.2478714285717</v>
      </c>
      <c r="G58" s="4"/>
      <c r="H58" s="10"/>
      <c r="I58" s="6">
        <v>0</v>
      </c>
      <c r="J58" s="6">
        <f t="shared" si="31"/>
        <v>1.2</v>
      </c>
      <c r="K58" s="14">
        <f t="shared" si="26"/>
        <v>30</v>
      </c>
      <c r="L58" s="6" t="s">
        <v>26</v>
      </c>
      <c r="M58" s="16">
        <f t="shared" si="27"/>
        <v>1466.7985079999996</v>
      </c>
      <c r="N58" s="6">
        <f t="shared" si="28"/>
        <v>103.44936342857204</v>
      </c>
      <c r="O58" s="4"/>
      <c r="P58" s="4"/>
      <c r="Q58" s="4"/>
      <c r="R58" s="4"/>
      <c r="S58" s="4"/>
      <c r="T58" s="4"/>
      <c r="U58" s="4"/>
      <c r="V58" s="4"/>
      <c r="W58" s="10"/>
      <c r="X58" s="6">
        <f t="shared" si="32"/>
        <v>1.2</v>
      </c>
      <c r="Y58" s="6">
        <f t="shared" ref="Y58:Z58" si="54">Y57</f>
        <v>30</v>
      </c>
      <c r="Z58" s="6">
        <f t="shared" si="54"/>
        <v>1.5</v>
      </c>
      <c r="AA58" s="19">
        <v>0.36</v>
      </c>
      <c r="AB58" s="2">
        <f t="shared" si="33"/>
        <v>1590.3760968000001</v>
      </c>
      <c r="AC58" s="4"/>
      <c r="AD58" s="10"/>
      <c r="AE58" s="6">
        <f t="shared" si="34"/>
        <v>1.2</v>
      </c>
      <c r="AF58" s="6">
        <f t="shared" ref="AF58:AG58" si="55">AF57</f>
        <v>30</v>
      </c>
      <c r="AG58" s="6">
        <f t="shared" si="55"/>
        <v>1.5</v>
      </c>
      <c r="AH58" s="19">
        <v>0.36</v>
      </c>
      <c r="AI58" s="16">
        <f t="shared" si="35"/>
        <v>1447.4596247999998</v>
      </c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</row>
    <row r="59" spans="1:53">
      <c r="A59" s="10"/>
      <c r="B59" s="6">
        <v>0</v>
      </c>
      <c r="C59" s="6">
        <f t="shared" si="29"/>
        <v>1.3</v>
      </c>
      <c r="D59" s="14">
        <f t="shared" si="30"/>
        <v>30</v>
      </c>
      <c r="E59" s="6" t="s">
        <v>26</v>
      </c>
      <c r="F59" s="2">
        <f t="shared" si="25"/>
        <v>1572.1832777142859</v>
      </c>
      <c r="G59" s="4"/>
      <c r="H59" s="10"/>
      <c r="I59" s="6">
        <v>0</v>
      </c>
      <c r="J59" s="6">
        <f t="shared" si="31"/>
        <v>1.3</v>
      </c>
      <c r="K59" s="14">
        <f t="shared" si="26"/>
        <v>30</v>
      </c>
      <c r="L59" s="6" t="s">
        <v>26</v>
      </c>
      <c r="M59" s="16">
        <f t="shared" si="27"/>
        <v>1464.9389999999996</v>
      </c>
      <c r="N59" s="6">
        <f t="shared" si="28"/>
        <v>107.24427771428623</v>
      </c>
      <c r="O59" s="4"/>
      <c r="P59" s="4"/>
      <c r="Q59" s="4"/>
      <c r="R59" s="4"/>
      <c r="S59" s="4"/>
      <c r="T59" s="4"/>
      <c r="U59" s="4"/>
      <c r="V59" s="4"/>
      <c r="W59" s="10"/>
      <c r="X59" s="6">
        <f t="shared" si="32"/>
        <v>1.3</v>
      </c>
      <c r="Y59" s="6">
        <f t="shared" ref="Y59:Z59" si="56">Y58</f>
        <v>30</v>
      </c>
      <c r="Z59" s="6">
        <f t="shared" si="56"/>
        <v>1.5</v>
      </c>
      <c r="AA59" s="19">
        <v>0.36</v>
      </c>
      <c r="AB59" s="2">
        <f t="shared" si="33"/>
        <v>1593.9888552000002</v>
      </c>
      <c r="AC59" s="4"/>
      <c r="AD59" s="10"/>
      <c r="AE59" s="6">
        <f t="shared" si="34"/>
        <v>1.3</v>
      </c>
      <c r="AF59" s="6">
        <f t="shared" ref="AF59:AG59" si="57">AF58</f>
        <v>30</v>
      </c>
      <c r="AG59" s="6">
        <f t="shared" si="57"/>
        <v>1.5</v>
      </c>
      <c r="AH59" s="19">
        <v>0.36</v>
      </c>
      <c r="AI59" s="16">
        <f t="shared" si="35"/>
        <v>1443.9885431999996</v>
      </c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1:53">
      <c r="A60" s="10"/>
      <c r="B60" s="6">
        <v>0</v>
      </c>
      <c r="C60" s="6">
        <f t="shared" si="29"/>
        <v>1.4000000000000001</v>
      </c>
      <c r="D60" s="14">
        <f t="shared" si="30"/>
        <v>30</v>
      </c>
      <c r="E60" s="6" t="s">
        <v>26</v>
      </c>
      <c r="F60" s="2">
        <f t="shared" si="25"/>
        <v>1574.1186840000003</v>
      </c>
      <c r="G60" s="4"/>
      <c r="H60" s="10"/>
      <c r="I60" s="6">
        <v>0</v>
      </c>
      <c r="J60" s="6">
        <f t="shared" si="31"/>
        <v>1.4000000000000001</v>
      </c>
      <c r="K60" s="14">
        <f t="shared" si="26"/>
        <v>30</v>
      </c>
      <c r="L60" s="6" t="s">
        <v>26</v>
      </c>
      <c r="M60" s="16">
        <f t="shared" si="27"/>
        <v>1463.0794919999996</v>
      </c>
      <c r="N60" s="6">
        <f t="shared" si="28"/>
        <v>111.03919200000064</v>
      </c>
      <c r="O60" s="4"/>
      <c r="P60" s="4"/>
      <c r="Q60" s="4"/>
      <c r="R60" s="4"/>
      <c r="S60" s="4"/>
      <c r="T60" s="4"/>
      <c r="U60" s="4"/>
      <c r="V60" s="4"/>
      <c r="W60" s="10"/>
      <c r="X60" s="6">
        <f t="shared" si="32"/>
        <v>1.4000000000000001</v>
      </c>
      <c r="Y60" s="6">
        <f t="shared" ref="Y60:Z60" si="58">Y59</f>
        <v>30</v>
      </c>
      <c r="Z60" s="6">
        <f t="shared" si="58"/>
        <v>1.5</v>
      </c>
      <c r="AA60" s="19">
        <v>0.36</v>
      </c>
      <c r="AB60" s="2">
        <f t="shared" si="33"/>
        <v>1597.6016136000001</v>
      </c>
      <c r="AC60" s="4"/>
      <c r="AD60" s="10"/>
      <c r="AE60" s="6">
        <f t="shared" si="34"/>
        <v>1.4000000000000001</v>
      </c>
      <c r="AF60" s="6">
        <f t="shared" ref="AF60:AG60" si="59">AF59</f>
        <v>30</v>
      </c>
      <c r="AG60" s="6">
        <f t="shared" si="59"/>
        <v>1.5</v>
      </c>
      <c r="AH60" s="19">
        <v>0.36</v>
      </c>
      <c r="AI60" s="16">
        <f t="shared" si="35"/>
        <v>1440.5174615999997</v>
      </c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</row>
    <row r="61" spans="1:53">
      <c r="A61" s="11"/>
      <c r="B61" s="6">
        <v>0</v>
      </c>
      <c r="C61" s="6">
        <f t="shared" si="29"/>
        <v>1.5000000000000002</v>
      </c>
      <c r="D61" s="14">
        <f t="shared" si="30"/>
        <v>30</v>
      </c>
      <c r="E61" s="6" t="s">
        <v>26</v>
      </c>
      <c r="F61" s="2">
        <f t="shared" si="25"/>
        <v>1576.0540902857144</v>
      </c>
      <c r="G61" s="4"/>
      <c r="H61" s="11"/>
      <c r="I61" s="6">
        <v>0</v>
      </c>
      <c r="J61" s="6">
        <f t="shared" si="31"/>
        <v>1.5000000000000002</v>
      </c>
      <c r="K61" s="14">
        <f t="shared" si="26"/>
        <v>30</v>
      </c>
      <c r="L61" s="6" t="s">
        <v>26</v>
      </c>
      <c r="M61" s="16">
        <f t="shared" si="27"/>
        <v>1461.2199839999996</v>
      </c>
      <c r="N61" s="6">
        <f t="shared" si="28"/>
        <v>114.83410628571482</v>
      </c>
      <c r="O61" s="4"/>
      <c r="P61" s="4"/>
      <c r="Q61" s="4"/>
      <c r="R61" s="4"/>
      <c r="S61" s="4"/>
      <c r="T61" s="4"/>
      <c r="U61" s="4"/>
      <c r="V61" s="4"/>
      <c r="W61" s="11"/>
      <c r="X61" s="6">
        <f t="shared" si="32"/>
        <v>1.5000000000000002</v>
      </c>
      <c r="Y61" s="6">
        <f t="shared" ref="Y61:Z61" si="60">Y60</f>
        <v>30</v>
      </c>
      <c r="Z61" s="6">
        <f t="shared" si="60"/>
        <v>1.5</v>
      </c>
      <c r="AA61" s="19">
        <v>0.36</v>
      </c>
      <c r="AB61" s="2">
        <f t="shared" si="33"/>
        <v>1601.2143720000001</v>
      </c>
      <c r="AC61" s="4"/>
      <c r="AD61" s="11"/>
      <c r="AE61" s="6">
        <f t="shared" si="34"/>
        <v>1.5000000000000002</v>
      </c>
      <c r="AF61" s="6">
        <f t="shared" ref="AF61:AG61" si="61">AF60</f>
        <v>30</v>
      </c>
      <c r="AG61" s="6">
        <f t="shared" si="61"/>
        <v>1.5</v>
      </c>
      <c r="AH61" s="19">
        <v>0.36</v>
      </c>
      <c r="AI61" s="16">
        <f t="shared" si="35"/>
        <v>1437.0463799999998</v>
      </c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1:53">
      <c r="A62" s="9"/>
      <c r="B62" s="5" t="s">
        <v>36</v>
      </c>
      <c r="C62" s="5" t="s">
        <v>37</v>
      </c>
      <c r="D62" s="5" t="s">
        <v>38</v>
      </c>
      <c r="E62" s="5" t="s">
        <v>1</v>
      </c>
      <c r="F62" s="5" t="s">
        <v>51</v>
      </c>
      <c r="G62" s="4">
        <f>F77-F63</f>
        <v>17.498880000000099</v>
      </c>
      <c r="H62" s="9"/>
      <c r="I62" s="5" t="s">
        <v>36</v>
      </c>
      <c r="J62" s="5" t="s">
        <v>37</v>
      </c>
      <c r="K62" s="5" t="s">
        <v>38</v>
      </c>
      <c r="L62" s="5" t="s">
        <v>1</v>
      </c>
      <c r="M62" s="5" t="s">
        <v>52</v>
      </c>
      <c r="N62" s="5" t="s">
        <v>42</v>
      </c>
      <c r="O62" s="4">
        <f>N77-N63</f>
        <v>0</v>
      </c>
      <c r="P62" s="4"/>
      <c r="Q62" s="4"/>
      <c r="R62" s="4"/>
      <c r="S62" s="4"/>
      <c r="T62" s="4"/>
      <c r="U62" s="4"/>
      <c r="V62" s="4"/>
      <c r="W62" s="5" t="s">
        <v>35</v>
      </c>
      <c r="X62" s="5" t="s">
        <v>36</v>
      </c>
      <c r="Y62" s="5" t="s">
        <v>38</v>
      </c>
      <c r="Z62" s="18" t="s">
        <v>43</v>
      </c>
      <c r="AA62" s="18" t="s">
        <v>44</v>
      </c>
      <c r="AB62" s="12" t="s">
        <v>53</v>
      </c>
      <c r="AC62" s="4">
        <f>AB77-AB63</f>
        <v>37.933963200000107</v>
      </c>
      <c r="AD62" s="9" t="s">
        <v>40</v>
      </c>
      <c r="AE62" s="5" t="s">
        <v>36</v>
      </c>
      <c r="AF62" s="5" t="s">
        <v>38</v>
      </c>
      <c r="AG62" s="18" t="s">
        <v>43</v>
      </c>
      <c r="AH62" s="18" t="s">
        <v>44</v>
      </c>
      <c r="AI62" s="12" t="s">
        <v>54</v>
      </c>
      <c r="AJ62" s="4">
        <f>AI77-AI63</f>
        <v>-36.446356799999876</v>
      </c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1:53">
      <c r="A63" s="13"/>
      <c r="B63" s="6">
        <v>0</v>
      </c>
      <c r="C63" s="6">
        <v>0</v>
      </c>
      <c r="D63" s="14">
        <v>1</v>
      </c>
      <c r="E63" s="6" t="s">
        <v>26</v>
      </c>
      <c r="F63" s="2">
        <f t="shared" ref="F63:F92" si="62">$C$16+(($C$2*$J63*$C$4)/$C$3)*0.51*0.47-(($C$8*0.5*(D63^2)*$C$9*$C$11)/2)</f>
        <v>1476.7931160000001</v>
      </c>
      <c r="G63" s="4"/>
      <c r="H63" s="10"/>
      <c r="I63" s="6">
        <v>0</v>
      </c>
      <c r="J63" s="6">
        <v>0</v>
      </c>
      <c r="K63" s="14">
        <v>1</v>
      </c>
      <c r="L63" s="6" t="s">
        <v>26</v>
      </c>
      <c r="M63" s="16">
        <f t="shared" ref="M63:M92" si="63">$C$17-(($C$2*$J63*$C$4)/$C$3)*0.47*0.49-(($C$8*0.5*(K63^2)*$C$9*$C$11)/2)</f>
        <v>1418.8827239999996</v>
      </c>
      <c r="N63" s="6">
        <f t="shared" ref="N63:N77" si="64">F63-M63</f>
        <v>57.910392000000456</v>
      </c>
      <c r="O63" s="4"/>
      <c r="P63" s="4"/>
      <c r="Q63" s="4"/>
      <c r="R63" s="4"/>
      <c r="S63" s="4"/>
      <c r="T63" s="4"/>
      <c r="U63" s="4"/>
      <c r="V63" s="4"/>
      <c r="W63" s="13"/>
      <c r="X63" s="6">
        <v>0.1</v>
      </c>
      <c r="Y63" s="6">
        <v>30</v>
      </c>
      <c r="Z63" s="6">
        <v>2</v>
      </c>
      <c r="AA63" s="19">
        <v>0.36</v>
      </c>
      <c r="AB63" s="2">
        <f>$C$16+(($C$2*$I31*$C$4)/Z63)*0.51*0.47-(($C$8*0.5*(D47^2)*$C$9*$C$11)/2)</f>
        <v>1549.7325648000001</v>
      </c>
      <c r="AD63" s="13"/>
      <c r="AE63" s="6">
        <v>0.1</v>
      </c>
      <c r="AF63" s="6">
        <v>30</v>
      </c>
      <c r="AG63" s="6">
        <v>2</v>
      </c>
      <c r="AH63" s="19">
        <v>0.36</v>
      </c>
      <c r="AI63" s="16">
        <f>$C$17-(($C$2*I31*$C$4)/AG63)*0.47*0.49-(($C$8*0.5*(D31^2)*$C$9*$C$11)/2)</f>
        <v>1486.5092927999997</v>
      </c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1:53">
      <c r="A64" s="10"/>
      <c r="B64" s="6">
        <v>0</v>
      </c>
      <c r="C64" s="6">
        <f t="shared" ref="C64:C77" si="65">C63</f>
        <v>0</v>
      </c>
      <c r="D64" s="14">
        <f t="shared" ref="D64:D92" si="66">D63+1</f>
        <v>2</v>
      </c>
      <c r="E64" s="6" t="s">
        <v>26</v>
      </c>
      <c r="F64" s="2">
        <f t="shared" si="62"/>
        <v>1477.0274760000002</v>
      </c>
      <c r="G64" s="4"/>
      <c r="H64" s="10"/>
      <c r="I64" s="6">
        <v>0</v>
      </c>
      <c r="J64" s="6">
        <f>J63</f>
        <v>0</v>
      </c>
      <c r="K64" s="14">
        <f>K63+1</f>
        <v>2</v>
      </c>
      <c r="L64" s="6" t="s">
        <v>26</v>
      </c>
      <c r="M64" s="16">
        <f t="shared" si="63"/>
        <v>1419.1170839999997</v>
      </c>
      <c r="N64" s="6">
        <f t="shared" si="64"/>
        <v>57.910392000000456</v>
      </c>
      <c r="O64" s="4"/>
      <c r="P64" s="4"/>
      <c r="Q64" s="4"/>
      <c r="R64" s="4"/>
      <c r="S64" s="4"/>
      <c r="T64" s="4"/>
      <c r="U64" s="4"/>
      <c r="V64" s="4"/>
      <c r="W64" s="10"/>
      <c r="X64" s="6">
        <f t="shared" ref="X64:X77" si="67">X63+0.1</f>
        <v>0.2</v>
      </c>
      <c r="Y64" s="6">
        <f>Y63</f>
        <v>30</v>
      </c>
      <c r="Z64" s="6">
        <f>Z63</f>
        <v>2</v>
      </c>
      <c r="AA64" s="19">
        <v>0.36</v>
      </c>
      <c r="AB64" s="2">
        <f t="shared" ref="AB64:AB77" si="68">$C$16+(($C$2*$I32*$C$4)/Z64)*0.51*0.47-(($C$8*0.5*(D48^2)*$C$9*$C$11)/2)</f>
        <v>1552.4421336000003</v>
      </c>
      <c r="AC64" s="4"/>
      <c r="AD64" s="10"/>
      <c r="AE64" s="6">
        <f t="shared" ref="AE64:AE77" si="69">AE63+0.1</f>
        <v>0.2</v>
      </c>
      <c r="AF64" s="6">
        <f>AF63</f>
        <v>30</v>
      </c>
      <c r="AG64" s="6">
        <f>AG63</f>
        <v>2</v>
      </c>
      <c r="AH64" s="19">
        <v>0.36</v>
      </c>
      <c r="AI64" s="16">
        <f t="shared" ref="AI64:AI77" si="70">$C$17-(($C$2*I32*$C$4)/AG64)*0.47*0.49-(($C$8*0.5*(D32^2)*$C$9*$C$11)/2)</f>
        <v>1483.9059815999997</v>
      </c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1:53">
      <c r="A65" s="10"/>
      <c r="B65" s="6">
        <v>0</v>
      </c>
      <c r="C65" s="6">
        <f t="shared" si="65"/>
        <v>0</v>
      </c>
      <c r="D65" s="14">
        <f t="shared" si="66"/>
        <v>3</v>
      </c>
      <c r="E65" s="6" t="s">
        <v>26</v>
      </c>
      <c r="F65" s="2">
        <f t="shared" si="62"/>
        <v>1477.4180760000002</v>
      </c>
      <c r="G65" s="4"/>
      <c r="H65" s="10"/>
      <c r="I65" s="6">
        <v>0</v>
      </c>
      <c r="J65" s="6">
        <f t="shared" ref="J65:J77" si="71">J64</f>
        <v>0</v>
      </c>
      <c r="K65" s="14">
        <f t="shared" ref="K65:K86" si="72">K64+1</f>
        <v>3</v>
      </c>
      <c r="L65" s="6" t="s">
        <v>26</v>
      </c>
      <c r="M65" s="16">
        <f t="shared" si="63"/>
        <v>1419.5076839999997</v>
      </c>
      <c r="N65" s="6">
        <f t="shared" si="64"/>
        <v>57.910392000000456</v>
      </c>
      <c r="O65" s="4"/>
      <c r="P65" s="4"/>
      <c r="Q65" s="4"/>
      <c r="R65" s="4"/>
      <c r="S65" s="4"/>
      <c r="T65" s="4"/>
      <c r="U65" s="4"/>
      <c r="V65" s="4"/>
      <c r="W65" s="10"/>
      <c r="X65" s="6">
        <f t="shared" si="67"/>
        <v>0.30000000000000004</v>
      </c>
      <c r="Y65" s="6">
        <f t="shared" ref="Y65:Z65" si="73">Y64</f>
        <v>30</v>
      </c>
      <c r="Z65" s="6">
        <f t="shared" si="73"/>
        <v>2</v>
      </c>
      <c r="AA65" s="19">
        <v>0.36</v>
      </c>
      <c r="AB65" s="2">
        <f t="shared" si="68"/>
        <v>1555.1517024000002</v>
      </c>
      <c r="AC65" s="4"/>
      <c r="AD65" s="10"/>
      <c r="AE65" s="6">
        <f t="shared" si="69"/>
        <v>0.30000000000000004</v>
      </c>
      <c r="AF65" s="6">
        <f t="shared" ref="AF65:AG65" si="74">AF64</f>
        <v>30</v>
      </c>
      <c r="AG65" s="6">
        <f t="shared" si="74"/>
        <v>2</v>
      </c>
      <c r="AH65" s="19">
        <v>0.36</v>
      </c>
      <c r="AI65" s="16">
        <f t="shared" si="70"/>
        <v>1481.3026703999997</v>
      </c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</row>
    <row r="66" spans="1:53">
      <c r="A66" s="10"/>
      <c r="B66" s="6">
        <v>0</v>
      </c>
      <c r="C66" s="6">
        <f t="shared" si="65"/>
        <v>0</v>
      </c>
      <c r="D66" s="14">
        <f t="shared" si="66"/>
        <v>4</v>
      </c>
      <c r="E66" s="6" t="s">
        <v>26</v>
      </c>
      <c r="F66" s="2">
        <f t="shared" si="62"/>
        <v>1477.9649160000001</v>
      </c>
      <c r="G66" s="4"/>
      <c r="H66" s="10"/>
      <c r="I66" s="6">
        <v>0</v>
      </c>
      <c r="J66" s="6">
        <f t="shared" si="71"/>
        <v>0</v>
      </c>
      <c r="K66" s="14">
        <f t="shared" si="72"/>
        <v>4</v>
      </c>
      <c r="L66" s="6" t="s">
        <v>26</v>
      </c>
      <c r="M66" s="16">
        <f t="shared" si="63"/>
        <v>1420.0545239999997</v>
      </c>
      <c r="N66" s="6">
        <f t="shared" si="64"/>
        <v>57.910392000000456</v>
      </c>
      <c r="O66" s="4"/>
      <c r="P66" s="4"/>
      <c r="Q66" s="4"/>
      <c r="R66" s="4"/>
      <c r="S66" s="4"/>
      <c r="T66" s="4"/>
      <c r="U66" s="4"/>
      <c r="V66" s="4"/>
      <c r="W66" s="10"/>
      <c r="X66" s="6">
        <f t="shared" si="67"/>
        <v>0.4</v>
      </c>
      <c r="Y66" s="6">
        <f t="shared" ref="Y66:Z66" si="75">Y65</f>
        <v>30</v>
      </c>
      <c r="Z66" s="6">
        <f t="shared" si="75"/>
        <v>2</v>
      </c>
      <c r="AA66" s="19">
        <v>0.36</v>
      </c>
      <c r="AB66" s="2">
        <f t="shared" si="68"/>
        <v>1557.8612712000001</v>
      </c>
      <c r="AC66" s="4"/>
      <c r="AD66" s="10"/>
      <c r="AE66" s="6">
        <f t="shared" si="69"/>
        <v>0.4</v>
      </c>
      <c r="AF66" s="6">
        <f t="shared" ref="AF66:AG66" si="76">AF65</f>
        <v>30</v>
      </c>
      <c r="AG66" s="6">
        <f t="shared" si="76"/>
        <v>2</v>
      </c>
      <c r="AH66" s="19">
        <v>0.36</v>
      </c>
      <c r="AI66" s="16">
        <f t="shared" si="70"/>
        <v>1478.6993591999997</v>
      </c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1:53">
      <c r="A67" s="10"/>
      <c r="B67" s="6">
        <v>0</v>
      </c>
      <c r="C67" s="6">
        <f t="shared" si="65"/>
        <v>0</v>
      </c>
      <c r="D67" s="14">
        <f t="shared" si="66"/>
        <v>5</v>
      </c>
      <c r="E67" s="6" t="s">
        <v>26</v>
      </c>
      <c r="F67" s="2">
        <f t="shared" si="62"/>
        <v>1478.6679960000001</v>
      </c>
      <c r="G67" s="4"/>
      <c r="H67" s="10"/>
      <c r="I67" s="6">
        <v>0</v>
      </c>
      <c r="J67" s="6">
        <f t="shared" si="71"/>
        <v>0</v>
      </c>
      <c r="K67" s="14">
        <f t="shared" si="72"/>
        <v>5</v>
      </c>
      <c r="L67" s="6" t="s">
        <v>26</v>
      </c>
      <c r="M67" s="16">
        <f t="shared" si="63"/>
        <v>1420.7576039999997</v>
      </c>
      <c r="N67" s="6">
        <f t="shared" si="64"/>
        <v>57.910392000000456</v>
      </c>
      <c r="O67" s="4"/>
      <c r="P67" s="4"/>
      <c r="Q67" s="4"/>
      <c r="R67" s="4"/>
      <c r="S67" s="4"/>
      <c r="T67" s="4"/>
      <c r="U67" s="4"/>
      <c r="V67" s="4"/>
      <c r="W67" s="10"/>
      <c r="X67" s="6">
        <f t="shared" si="67"/>
        <v>0.5</v>
      </c>
      <c r="Y67" s="6">
        <f t="shared" ref="Y67:Z67" si="77">Y66</f>
        <v>30</v>
      </c>
      <c r="Z67" s="6">
        <f t="shared" si="77"/>
        <v>2</v>
      </c>
      <c r="AA67" s="19">
        <v>0.36</v>
      </c>
      <c r="AB67" s="2">
        <f t="shared" si="68"/>
        <v>1560.5708400000001</v>
      </c>
      <c r="AC67" s="4"/>
      <c r="AD67" s="10"/>
      <c r="AE67" s="6">
        <f t="shared" si="69"/>
        <v>0.5</v>
      </c>
      <c r="AF67" s="6">
        <f t="shared" ref="AF67:AG67" si="78">AF66</f>
        <v>30</v>
      </c>
      <c r="AG67" s="6">
        <f t="shared" si="78"/>
        <v>2</v>
      </c>
      <c r="AH67" s="19">
        <v>0.36</v>
      </c>
      <c r="AI67" s="16">
        <f t="shared" si="70"/>
        <v>1476.0960479999997</v>
      </c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1:53">
      <c r="A68" s="10"/>
      <c r="B68" s="6">
        <v>0</v>
      </c>
      <c r="C68" s="6">
        <f t="shared" si="65"/>
        <v>0</v>
      </c>
      <c r="D68" s="14">
        <f t="shared" si="66"/>
        <v>6</v>
      </c>
      <c r="E68" s="6" t="s">
        <v>26</v>
      </c>
      <c r="F68" s="2">
        <f t="shared" si="62"/>
        <v>1479.5273160000002</v>
      </c>
      <c r="G68" s="4"/>
      <c r="H68" s="10"/>
      <c r="I68" s="6">
        <v>0</v>
      </c>
      <c r="J68" s="6">
        <f t="shared" si="71"/>
        <v>0</v>
      </c>
      <c r="K68" s="14">
        <f t="shared" si="72"/>
        <v>6</v>
      </c>
      <c r="L68" s="6" t="s">
        <v>26</v>
      </c>
      <c r="M68" s="16">
        <f t="shared" si="63"/>
        <v>1421.6169239999997</v>
      </c>
      <c r="N68" s="6">
        <f t="shared" si="64"/>
        <v>57.910392000000456</v>
      </c>
      <c r="O68" s="4"/>
      <c r="P68" s="4"/>
      <c r="Q68" s="4"/>
      <c r="R68" s="4"/>
      <c r="S68" s="4"/>
      <c r="T68" s="4"/>
      <c r="U68" s="4"/>
      <c r="V68" s="4"/>
      <c r="W68" s="10"/>
      <c r="X68" s="6">
        <f t="shared" si="67"/>
        <v>0.6</v>
      </c>
      <c r="Y68" s="6">
        <f t="shared" ref="Y68:Z68" si="79">Y67</f>
        <v>30</v>
      </c>
      <c r="Z68" s="6">
        <f t="shared" si="79"/>
        <v>2</v>
      </c>
      <c r="AA68" s="19">
        <v>0.36</v>
      </c>
      <c r="AB68" s="2">
        <f t="shared" si="68"/>
        <v>1563.2804088000003</v>
      </c>
      <c r="AC68" s="4"/>
      <c r="AD68" s="10"/>
      <c r="AE68" s="6">
        <f t="shared" si="69"/>
        <v>0.6</v>
      </c>
      <c r="AF68" s="6">
        <f t="shared" ref="AF68:AG68" si="80">AF67</f>
        <v>30</v>
      </c>
      <c r="AG68" s="6">
        <f t="shared" si="80"/>
        <v>2</v>
      </c>
      <c r="AH68" s="19">
        <v>0.36</v>
      </c>
      <c r="AI68" s="16">
        <f t="shared" si="70"/>
        <v>1473.4927367999996</v>
      </c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1:53">
      <c r="A69" s="10"/>
      <c r="B69" s="6">
        <v>0</v>
      </c>
      <c r="C69" s="6">
        <f t="shared" si="65"/>
        <v>0</v>
      </c>
      <c r="D69" s="14">
        <f t="shared" si="66"/>
        <v>7</v>
      </c>
      <c r="E69" s="6" t="s">
        <v>26</v>
      </c>
      <c r="F69" s="2">
        <f t="shared" si="62"/>
        <v>1480.5428760000002</v>
      </c>
      <c r="G69" s="4"/>
      <c r="H69" s="10"/>
      <c r="I69" s="6">
        <v>0</v>
      </c>
      <c r="J69" s="6">
        <f t="shared" si="71"/>
        <v>0</v>
      </c>
      <c r="K69" s="14">
        <f t="shared" si="72"/>
        <v>7</v>
      </c>
      <c r="L69" s="6" t="s">
        <v>26</v>
      </c>
      <c r="M69" s="16">
        <f t="shared" si="63"/>
        <v>1422.6324839999997</v>
      </c>
      <c r="N69" s="6">
        <f t="shared" si="64"/>
        <v>57.910392000000456</v>
      </c>
      <c r="O69" s="4"/>
      <c r="P69" s="4"/>
      <c r="Q69" s="4"/>
      <c r="R69" s="4"/>
      <c r="S69" s="4"/>
      <c r="T69" s="4"/>
      <c r="U69" s="4"/>
      <c r="V69" s="4"/>
      <c r="W69" s="10"/>
      <c r="X69" s="6">
        <f t="shared" si="67"/>
        <v>0.7</v>
      </c>
      <c r="Y69" s="6">
        <f t="shared" ref="Y69:Z69" si="81">Y68</f>
        <v>30</v>
      </c>
      <c r="Z69" s="6">
        <f t="shared" si="81"/>
        <v>2</v>
      </c>
      <c r="AA69" s="19">
        <v>0.36</v>
      </c>
      <c r="AB69" s="2">
        <f t="shared" si="68"/>
        <v>1565.9899776000002</v>
      </c>
      <c r="AC69" s="4"/>
      <c r="AD69" s="10"/>
      <c r="AE69" s="6">
        <f t="shared" si="69"/>
        <v>0.7</v>
      </c>
      <c r="AF69" s="6">
        <f t="shared" ref="AF69:AG69" si="82">AF68</f>
        <v>30</v>
      </c>
      <c r="AG69" s="6">
        <f t="shared" si="82"/>
        <v>2</v>
      </c>
      <c r="AH69" s="19">
        <v>0.36</v>
      </c>
      <c r="AI69" s="16">
        <f t="shared" si="70"/>
        <v>1470.8894255999996</v>
      </c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1:53">
      <c r="A70" s="10"/>
      <c r="B70" s="6">
        <v>0</v>
      </c>
      <c r="C70" s="6">
        <f t="shared" si="65"/>
        <v>0</v>
      </c>
      <c r="D70" s="14">
        <f t="shared" si="66"/>
        <v>8</v>
      </c>
      <c r="E70" s="6" t="s">
        <v>26</v>
      </c>
      <c r="F70" s="2">
        <f t="shared" si="62"/>
        <v>1481.7146760000001</v>
      </c>
      <c r="G70" s="4"/>
      <c r="H70" s="10"/>
      <c r="I70" s="6">
        <v>0</v>
      </c>
      <c r="J70" s="6">
        <f t="shared" si="71"/>
        <v>0</v>
      </c>
      <c r="K70" s="14">
        <f t="shared" si="72"/>
        <v>8</v>
      </c>
      <c r="L70" s="6" t="s">
        <v>26</v>
      </c>
      <c r="M70" s="16">
        <f t="shared" si="63"/>
        <v>1423.8042839999996</v>
      </c>
      <c r="N70" s="6">
        <f t="shared" si="64"/>
        <v>57.910392000000456</v>
      </c>
      <c r="O70" s="4"/>
      <c r="P70" s="4"/>
      <c r="Q70" s="4"/>
      <c r="R70" s="4"/>
      <c r="S70" s="4"/>
      <c r="T70" s="4"/>
      <c r="U70" s="4"/>
      <c r="V70" s="4"/>
      <c r="W70" s="10"/>
      <c r="X70" s="6">
        <f t="shared" si="67"/>
        <v>0.79999999999999993</v>
      </c>
      <c r="Y70" s="6">
        <f t="shared" ref="Y70:Z70" si="83">Y69</f>
        <v>30</v>
      </c>
      <c r="Z70" s="6">
        <f t="shared" si="83"/>
        <v>2</v>
      </c>
      <c r="AA70" s="19">
        <v>0.36</v>
      </c>
      <c r="AB70" s="2">
        <f t="shared" si="68"/>
        <v>1568.6995464000001</v>
      </c>
      <c r="AC70" s="4"/>
      <c r="AD70" s="10"/>
      <c r="AE70" s="6">
        <f t="shared" si="69"/>
        <v>0.79999999999999993</v>
      </c>
      <c r="AF70" s="6">
        <f t="shared" ref="AF70:AG70" si="84">AF69</f>
        <v>30</v>
      </c>
      <c r="AG70" s="6">
        <f t="shared" si="84"/>
        <v>2</v>
      </c>
      <c r="AH70" s="19">
        <v>0.36</v>
      </c>
      <c r="AI70" s="16">
        <f t="shared" si="70"/>
        <v>1468.2861143999996</v>
      </c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1:53">
      <c r="A71" s="10"/>
      <c r="B71" s="6">
        <v>0</v>
      </c>
      <c r="C71" s="6">
        <f t="shared" si="65"/>
        <v>0</v>
      </c>
      <c r="D71" s="14">
        <f t="shared" si="66"/>
        <v>9</v>
      </c>
      <c r="E71" s="6" t="s">
        <v>26</v>
      </c>
      <c r="F71" s="2">
        <f t="shared" si="62"/>
        <v>1483.0427160000002</v>
      </c>
      <c r="G71" s="4"/>
      <c r="H71" s="10"/>
      <c r="I71" s="6">
        <v>0</v>
      </c>
      <c r="J71" s="6">
        <f t="shared" si="71"/>
        <v>0</v>
      </c>
      <c r="K71" s="14">
        <f t="shared" si="72"/>
        <v>9</v>
      </c>
      <c r="L71" s="6" t="s">
        <v>26</v>
      </c>
      <c r="M71" s="16">
        <f t="shared" si="63"/>
        <v>1425.1323239999997</v>
      </c>
      <c r="N71" s="6">
        <f t="shared" si="64"/>
        <v>57.910392000000456</v>
      </c>
      <c r="O71" s="4"/>
      <c r="P71" s="4"/>
      <c r="Q71" s="4"/>
      <c r="R71" s="4"/>
      <c r="S71" s="4"/>
      <c r="T71" s="4"/>
      <c r="U71" s="4"/>
      <c r="V71" s="4"/>
      <c r="W71" s="10"/>
      <c r="X71" s="6">
        <f t="shared" si="67"/>
        <v>0.89999999999999991</v>
      </c>
      <c r="Y71" s="6">
        <f t="shared" ref="Y71:Z71" si="85">Y70</f>
        <v>30</v>
      </c>
      <c r="Z71" s="6">
        <f t="shared" si="85"/>
        <v>2</v>
      </c>
      <c r="AA71" s="19">
        <v>0.36</v>
      </c>
      <c r="AB71" s="2">
        <f t="shared" si="68"/>
        <v>1571.4091152000001</v>
      </c>
      <c r="AC71" s="4"/>
      <c r="AD71" s="10"/>
      <c r="AE71" s="6">
        <f t="shared" si="69"/>
        <v>0.89999999999999991</v>
      </c>
      <c r="AF71" s="6">
        <f t="shared" ref="AF71:AG71" si="86">AF70</f>
        <v>30</v>
      </c>
      <c r="AG71" s="6">
        <f t="shared" si="86"/>
        <v>2</v>
      </c>
      <c r="AH71" s="19">
        <v>0.36</v>
      </c>
      <c r="AI71" s="16">
        <f t="shared" si="70"/>
        <v>1465.6828031999996</v>
      </c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1:53">
      <c r="A72" s="10"/>
      <c r="B72" s="6">
        <v>0</v>
      </c>
      <c r="C72" s="6">
        <f t="shared" si="65"/>
        <v>0</v>
      </c>
      <c r="D72" s="14">
        <f t="shared" si="66"/>
        <v>10</v>
      </c>
      <c r="E72" s="6" t="s">
        <v>26</v>
      </c>
      <c r="F72" s="2">
        <f t="shared" si="62"/>
        <v>1484.5269960000001</v>
      </c>
      <c r="G72" s="4"/>
      <c r="H72" s="10"/>
      <c r="I72" s="6">
        <v>0</v>
      </c>
      <c r="J72" s="6">
        <f t="shared" si="71"/>
        <v>0</v>
      </c>
      <c r="K72" s="14">
        <f t="shared" si="72"/>
        <v>10</v>
      </c>
      <c r="L72" s="6" t="s">
        <v>26</v>
      </c>
      <c r="M72" s="16">
        <f t="shared" si="63"/>
        <v>1426.6166039999996</v>
      </c>
      <c r="N72" s="6">
        <f t="shared" si="64"/>
        <v>57.910392000000456</v>
      </c>
      <c r="O72" s="4"/>
      <c r="P72" s="4"/>
      <c r="Q72" s="4"/>
      <c r="R72" s="4"/>
      <c r="S72" s="4"/>
      <c r="T72" s="4"/>
      <c r="U72" s="4"/>
      <c r="V72" s="4"/>
      <c r="W72" s="10"/>
      <c r="X72" s="6">
        <f t="shared" si="67"/>
        <v>0.99999999999999989</v>
      </c>
      <c r="Y72" s="6">
        <f t="shared" ref="Y72:Z72" si="87">Y71</f>
        <v>30</v>
      </c>
      <c r="Z72" s="6">
        <f t="shared" si="87"/>
        <v>2</v>
      </c>
      <c r="AA72" s="19">
        <v>0.36</v>
      </c>
      <c r="AB72" s="2">
        <f t="shared" si="68"/>
        <v>1574.118684</v>
      </c>
      <c r="AC72" s="4"/>
      <c r="AD72" s="10"/>
      <c r="AE72" s="6">
        <f t="shared" si="69"/>
        <v>0.99999999999999989</v>
      </c>
      <c r="AF72" s="6">
        <f t="shared" ref="AF72:AG72" si="88">AF71</f>
        <v>30</v>
      </c>
      <c r="AG72" s="6">
        <f t="shared" si="88"/>
        <v>2</v>
      </c>
      <c r="AH72" s="19">
        <v>0.36</v>
      </c>
      <c r="AI72" s="16">
        <f t="shared" si="70"/>
        <v>1463.0794919999996</v>
      </c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1:53">
      <c r="A73" s="10"/>
      <c r="B73" s="6">
        <v>0</v>
      </c>
      <c r="C73" s="6">
        <f t="shared" si="65"/>
        <v>0</v>
      </c>
      <c r="D73" s="14">
        <f t="shared" si="66"/>
        <v>11</v>
      </c>
      <c r="E73" s="6" t="s">
        <v>26</v>
      </c>
      <c r="F73" s="2">
        <f t="shared" si="62"/>
        <v>1486.1675160000002</v>
      </c>
      <c r="G73" s="4"/>
      <c r="H73" s="10"/>
      <c r="I73" s="6">
        <v>0</v>
      </c>
      <c r="J73" s="6">
        <f t="shared" si="71"/>
        <v>0</v>
      </c>
      <c r="K73" s="14">
        <f t="shared" si="72"/>
        <v>11</v>
      </c>
      <c r="L73" s="6" t="s">
        <v>26</v>
      </c>
      <c r="M73" s="16">
        <f t="shared" si="63"/>
        <v>1428.2571239999997</v>
      </c>
      <c r="N73" s="6">
        <f t="shared" si="64"/>
        <v>57.910392000000456</v>
      </c>
      <c r="O73" s="4"/>
      <c r="P73" s="4"/>
      <c r="Q73" s="4"/>
      <c r="R73" s="4"/>
      <c r="S73" s="4"/>
      <c r="T73" s="4"/>
      <c r="U73" s="4"/>
      <c r="V73" s="4"/>
      <c r="W73" s="10"/>
      <c r="X73" s="6">
        <f t="shared" si="67"/>
        <v>1.0999999999999999</v>
      </c>
      <c r="Y73" s="6">
        <f t="shared" ref="Y73:Z73" si="89">Y72</f>
        <v>30</v>
      </c>
      <c r="Z73" s="6">
        <f t="shared" si="89"/>
        <v>2</v>
      </c>
      <c r="AA73" s="19">
        <v>0.36</v>
      </c>
      <c r="AB73" s="2">
        <f t="shared" si="68"/>
        <v>1576.8282528000002</v>
      </c>
      <c r="AC73" s="4"/>
      <c r="AD73" s="10"/>
      <c r="AE73" s="6">
        <f t="shared" si="69"/>
        <v>1.0999999999999999</v>
      </c>
      <c r="AF73" s="6">
        <f t="shared" ref="AF73:AG73" si="90">AF72</f>
        <v>30</v>
      </c>
      <c r="AG73" s="6">
        <f t="shared" si="90"/>
        <v>2</v>
      </c>
      <c r="AH73" s="19">
        <v>0.36</v>
      </c>
      <c r="AI73" s="16">
        <f t="shared" si="70"/>
        <v>1460.4761807999996</v>
      </c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1:53">
      <c r="A74" s="10"/>
      <c r="B74" s="6">
        <v>0</v>
      </c>
      <c r="C74" s="6">
        <f t="shared" si="65"/>
        <v>0</v>
      </c>
      <c r="D74" s="14">
        <f t="shared" si="66"/>
        <v>12</v>
      </c>
      <c r="E74" s="6" t="s">
        <v>26</v>
      </c>
      <c r="F74" s="2">
        <f t="shared" si="62"/>
        <v>1487.9642760000002</v>
      </c>
      <c r="G74" s="4"/>
      <c r="H74" s="10"/>
      <c r="I74" s="6">
        <v>0</v>
      </c>
      <c r="J74" s="6">
        <f t="shared" si="71"/>
        <v>0</v>
      </c>
      <c r="K74" s="14">
        <f t="shared" si="72"/>
        <v>12</v>
      </c>
      <c r="L74" s="6" t="s">
        <v>26</v>
      </c>
      <c r="M74" s="16">
        <f t="shared" si="63"/>
        <v>1430.0538839999997</v>
      </c>
      <c r="N74" s="6">
        <f t="shared" si="64"/>
        <v>57.910392000000456</v>
      </c>
      <c r="O74" s="4"/>
      <c r="P74" s="4"/>
      <c r="Q74" s="4"/>
      <c r="R74" s="4"/>
      <c r="S74" s="4"/>
      <c r="T74" s="4"/>
      <c r="U74" s="4"/>
      <c r="V74" s="4"/>
      <c r="W74" s="10"/>
      <c r="X74" s="6">
        <f t="shared" si="67"/>
        <v>1.2</v>
      </c>
      <c r="Y74" s="6">
        <f t="shared" ref="Y74:Z74" si="91">Y73</f>
        <v>30</v>
      </c>
      <c r="Z74" s="6">
        <f t="shared" si="91"/>
        <v>2</v>
      </c>
      <c r="AA74" s="19">
        <v>0.36</v>
      </c>
      <c r="AB74" s="2">
        <f t="shared" si="68"/>
        <v>1579.5378216000001</v>
      </c>
      <c r="AC74" s="4"/>
      <c r="AD74" s="10"/>
      <c r="AE74" s="6">
        <f t="shared" si="69"/>
        <v>1.2</v>
      </c>
      <c r="AF74" s="6">
        <f t="shared" ref="AF74:AG74" si="92">AF73</f>
        <v>30</v>
      </c>
      <c r="AG74" s="6">
        <f t="shared" si="92"/>
        <v>2</v>
      </c>
      <c r="AH74" s="19">
        <v>0.36</v>
      </c>
      <c r="AI74" s="16">
        <f t="shared" si="70"/>
        <v>1457.8728695999996</v>
      </c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1:53">
      <c r="A75" s="10"/>
      <c r="B75" s="6">
        <v>0</v>
      </c>
      <c r="C75" s="6">
        <f t="shared" si="65"/>
        <v>0</v>
      </c>
      <c r="D75" s="14">
        <f t="shared" si="66"/>
        <v>13</v>
      </c>
      <c r="E75" s="6" t="s">
        <v>26</v>
      </c>
      <c r="F75" s="2">
        <f t="shared" si="62"/>
        <v>1489.9172760000001</v>
      </c>
      <c r="G75" s="4"/>
      <c r="H75" s="10"/>
      <c r="I75" s="6">
        <v>0</v>
      </c>
      <c r="J75" s="6">
        <f t="shared" si="71"/>
        <v>0</v>
      </c>
      <c r="K75" s="14">
        <f t="shared" si="72"/>
        <v>13</v>
      </c>
      <c r="L75" s="6" t="s">
        <v>26</v>
      </c>
      <c r="M75" s="16">
        <f t="shared" si="63"/>
        <v>1432.0068839999997</v>
      </c>
      <c r="N75" s="6">
        <f t="shared" si="64"/>
        <v>57.910392000000456</v>
      </c>
      <c r="O75" s="4"/>
      <c r="P75" s="4"/>
      <c r="Q75" s="4"/>
      <c r="R75" s="4"/>
      <c r="S75" s="4"/>
      <c r="T75" s="4"/>
      <c r="U75" s="4"/>
      <c r="V75" s="4"/>
      <c r="W75" s="10"/>
      <c r="X75" s="6">
        <f t="shared" si="67"/>
        <v>1.3</v>
      </c>
      <c r="Y75" s="6">
        <f t="shared" ref="Y75:Z75" si="93">Y74</f>
        <v>30</v>
      </c>
      <c r="Z75" s="6">
        <f t="shared" si="93"/>
        <v>2</v>
      </c>
      <c r="AA75" s="19">
        <v>0.36</v>
      </c>
      <c r="AB75" s="2">
        <f t="shared" si="68"/>
        <v>1582.2473904000001</v>
      </c>
      <c r="AC75" s="4"/>
      <c r="AD75" s="10"/>
      <c r="AE75" s="6">
        <f t="shared" si="69"/>
        <v>1.3</v>
      </c>
      <c r="AF75" s="6">
        <f t="shared" ref="AF75:AG75" si="94">AF74</f>
        <v>30</v>
      </c>
      <c r="AG75" s="6">
        <f t="shared" si="94"/>
        <v>2</v>
      </c>
      <c r="AH75" s="19">
        <v>0.36</v>
      </c>
      <c r="AI75" s="16">
        <f t="shared" si="70"/>
        <v>1455.2695583999996</v>
      </c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3">
      <c r="A76" s="10"/>
      <c r="B76" s="6">
        <v>0</v>
      </c>
      <c r="C76" s="6">
        <f t="shared" si="65"/>
        <v>0</v>
      </c>
      <c r="D76" s="14">
        <f t="shared" si="66"/>
        <v>14</v>
      </c>
      <c r="E76" s="6" t="s">
        <v>26</v>
      </c>
      <c r="F76" s="2">
        <f t="shared" si="62"/>
        <v>1492.0265160000001</v>
      </c>
      <c r="G76" s="4"/>
      <c r="H76" s="10"/>
      <c r="I76" s="6">
        <v>0</v>
      </c>
      <c r="J76" s="6">
        <f t="shared" si="71"/>
        <v>0</v>
      </c>
      <c r="K76" s="14">
        <f t="shared" si="72"/>
        <v>14</v>
      </c>
      <c r="L76" s="6" t="s">
        <v>26</v>
      </c>
      <c r="M76" s="16">
        <f t="shared" si="63"/>
        <v>1434.1161239999997</v>
      </c>
      <c r="N76" s="6">
        <f t="shared" si="64"/>
        <v>57.910392000000456</v>
      </c>
      <c r="O76" s="4"/>
      <c r="P76" s="4"/>
      <c r="Q76" s="4"/>
      <c r="R76" s="4"/>
      <c r="S76" s="4"/>
      <c r="T76" s="4"/>
      <c r="U76" s="4"/>
      <c r="V76" s="4"/>
      <c r="W76" s="10"/>
      <c r="X76" s="6">
        <f t="shared" si="67"/>
        <v>1.4000000000000001</v>
      </c>
      <c r="Y76" s="6">
        <f t="shared" ref="Y76:Z76" si="95">Y75</f>
        <v>30</v>
      </c>
      <c r="Z76" s="6">
        <f t="shared" si="95"/>
        <v>2</v>
      </c>
      <c r="AA76" s="19">
        <v>0.36</v>
      </c>
      <c r="AB76" s="2">
        <f t="shared" si="68"/>
        <v>1584.9569592000003</v>
      </c>
      <c r="AC76" s="4"/>
      <c r="AD76" s="10"/>
      <c r="AE76" s="6">
        <f t="shared" si="69"/>
        <v>1.4000000000000001</v>
      </c>
      <c r="AF76" s="6">
        <f t="shared" ref="AF76:AG76" si="96">AF75</f>
        <v>30</v>
      </c>
      <c r="AG76" s="6">
        <f t="shared" si="96"/>
        <v>2</v>
      </c>
      <c r="AH76" s="19">
        <v>0.36</v>
      </c>
      <c r="AI76" s="16">
        <f t="shared" si="70"/>
        <v>1452.6662471999996</v>
      </c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3">
      <c r="A77" s="11"/>
      <c r="B77" s="6">
        <v>0</v>
      </c>
      <c r="C77" s="6">
        <f t="shared" si="65"/>
        <v>0</v>
      </c>
      <c r="D77" s="14">
        <f t="shared" si="66"/>
        <v>15</v>
      </c>
      <c r="E77" s="6" t="s">
        <v>26</v>
      </c>
      <c r="F77" s="2">
        <f t="shared" si="62"/>
        <v>1494.2919960000002</v>
      </c>
      <c r="G77" s="4"/>
      <c r="H77" s="11"/>
      <c r="I77" s="6">
        <v>0</v>
      </c>
      <c r="J77" s="6">
        <f t="shared" si="71"/>
        <v>0</v>
      </c>
      <c r="K77" s="14">
        <f t="shared" si="72"/>
        <v>15</v>
      </c>
      <c r="L77" s="6" t="s">
        <v>26</v>
      </c>
      <c r="M77" s="16">
        <f t="shared" si="63"/>
        <v>1436.3816039999997</v>
      </c>
      <c r="N77" s="6">
        <f t="shared" si="64"/>
        <v>57.910392000000456</v>
      </c>
      <c r="O77" s="4"/>
      <c r="P77" s="4"/>
      <c r="Q77" s="4"/>
      <c r="R77" s="4"/>
      <c r="S77" s="4"/>
      <c r="T77" s="4"/>
      <c r="U77" s="4"/>
      <c r="V77" s="4"/>
      <c r="W77" s="11"/>
      <c r="X77" s="6">
        <f t="shared" si="67"/>
        <v>1.5000000000000002</v>
      </c>
      <c r="Y77" s="6">
        <f t="shared" ref="Y77:Z77" si="97">Y76</f>
        <v>30</v>
      </c>
      <c r="Z77" s="6">
        <f t="shared" si="97"/>
        <v>2</v>
      </c>
      <c r="AA77" s="19">
        <v>0.36</v>
      </c>
      <c r="AB77" s="2">
        <f t="shared" si="68"/>
        <v>1587.6665280000002</v>
      </c>
      <c r="AC77" s="4"/>
      <c r="AD77" s="11"/>
      <c r="AE77" s="6">
        <f t="shared" si="69"/>
        <v>1.5000000000000002</v>
      </c>
      <c r="AF77" s="6">
        <f t="shared" ref="AF77:AG77" si="98">AF76</f>
        <v>30</v>
      </c>
      <c r="AG77" s="6">
        <f t="shared" si="98"/>
        <v>2</v>
      </c>
      <c r="AH77" s="19">
        <v>0.36</v>
      </c>
      <c r="AI77" s="16">
        <f t="shared" si="70"/>
        <v>1450.0629359999998</v>
      </c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3">
      <c r="A78" s="10"/>
      <c r="B78" s="6">
        <v>0</v>
      </c>
      <c r="C78" s="6">
        <v>0</v>
      </c>
      <c r="D78" s="14">
        <f t="shared" si="66"/>
        <v>16</v>
      </c>
      <c r="E78" s="6" t="s">
        <v>26</v>
      </c>
      <c r="F78" s="2">
        <f t="shared" si="62"/>
        <v>1496.7137160000002</v>
      </c>
      <c r="G78" s="4"/>
      <c r="H78" s="10"/>
      <c r="I78" s="6">
        <v>0</v>
      </c>
      <c r="J78" s="6">
        <v>0</v>
      </c>
      <c r="K78" s="14">
        <f t="shared" si="72"/>
        <v>16</v>
      </c>
      <c r="L78" s="6" t="s">
        <v>26</v>
      </c>
      <c r="M78" s="16">
        <f t="shared" si="63"/>
        <v>1438.8033239999997</v>
      </c>
      <c r="N78" s="6">
        <f t="shared" ref="N78:N92" si="99">F78-M78</f>
        <v>57.910392000000456</v>
      </c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3">
      <c r="A79" s="10"/>
      <c r="B79" s="6">
        <v>0</v>
      </c>
      <c r="C79" s="6">
        <f t="shared" ref="C79:C92" si="100">C78</f>
        <v>0</v>
      </c>
      <c r="D79" s="14">
        <f t="shared" si="66"/>
        <v>17</v>
      </c>
      <c r="E79" s="6" t="s">
        <v>26</v>
      </c>
      <c r="F79" s="2">
        <f t="shared" si="62"/>
        <v>1499.2916760000001</v>
      </c>
      <c r="G79" s="4"/>
      <c r="H79" s="10"/>
      <c r="I79" s="6">
        <v>0</v>
      </c>
      <c r="J79" s="6">
        <f t="shared" ref="J79:J92" si="101">J78</f>
        <v>0</v>
      </c>
      <c r="K79" s="14">
        <f t="shared" si="72"/>
        <v>17</v>
      </c>
      <c r="L79" s="6" t="s">
        <v>26</v>
      </c>
      <c r="M79" s="16">
        <f t="shared" si="63"/>
        <v>1441.3812839999996</v>
      </c>
      <c r="N79" s="6">
        <f t="shared" si="99"/>
        <v>57.910392000000456</v>
      </c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3">
      <c r="A80" s="10"/>
      <c r="B80" s="6">
        <v>0</v>
      </c>
      <c r="C80" s="6">
        <f t="shared" si="100"/>
        <v>0</v>
      </c>
      <c r="D80" s="14">
        <f t="shared" si="66"/>
        <v>18</v>
      </c>
      <c r="E80" s="6" t="s">
        <v>26</v>
      </c>
      <c r="F80" s="2">
        <f t="shared" si="62"/>
        <v>1502.0258760000002</v>
      </c>
      <c r="G80" s="4"/>
      <c r="H80" s="10"/>
      <c r="I80" s="6">
        <v>0</v>
      </c>
      <c r="J80" s="6">
        <f t="shared" si="101"/>
        <v>0</v>
      </c>
      <c r="K80" s="14">
        <f t="shared" si="72"/>
        <v>18</v>
      </c>
      <c r="L80" s="6" t="s">
        <v>26</v>
      </c>
      <c r="M80" s="16">
        <f t="shared" si="63"/>
        <v>1444.1154839999997</v>
      </c>
      <c r="N80" s="6">
        <f t="shared" si="99"/>
        <v>57.910392000000456</v>
      </c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>
      <c r="A81" s="10"/>
      <c r="B81" s="6">
        <v>0</v>
      </c>
      <c r="C81" s="6">
        <f t="shared" si="100"/>
        <v>0</v>
      </c>
      <c r="D81" s="14">
        <f t="shared" si="66"/>
        <v>19</v>
      </c>
      <c r="E81" s="6" t="s">
        <v>26</v>
      </c>
      <c r="F81" s="2">
        <f t="shared" si="62"/>
        <v>1504.9163160000001</v>
      </c>
      <c r="G81" s="4"/>
      <c r="H81" s="10"/>
      <c r="I81" s="6">
        <v>0</v>
      </c>
      <c r="J81" s="6">
        <f t="shared" si="101"/>
        <v>0</v>
      </c>
      <c r="K81" s="14">
        <f t="shared" si="72"/>
        <v>19</v>
      </c>
      <c r="L81" s="6" t="s">
        <v>26</v>
      </c>
      <c r="M81" s="16">
        <f t="shared" si="63"/>
        <v>1447.0059239999996</v>
      </c>
      <c r="N81" s="6">
        <f t="shared" si="99"/>
        <v>57.910392000000456</v>
      </c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>
      <c r="A82" s="10"/>
      <c r="B82" s="6">
        <v>0</v>
      </c>
      <c r="C82" s="6">
        <f t="shared" si="100"/>
        <v>0</v>
      </c>
      <c r="D82" s="14">
        <f t="shared" si="66"/>
        <v>20</v>
      </c>
      <c r="E82" s="6" t="s">
        <v>26</v>
      </c>
      <c r="F82" s="2">
        <f t="shared" si="62"/>
        <v>1507.9629960000002</v>
      </c>
      <c r="G82" s="4"/>
      <c r="H82" s="10"/>
      <c r="I82" s="6">
        <v>0</v>
      </c>
      <c r="J82" s="6">
        <f t="shared" si="101"/>
        <v>0</v>
      </c>
      <c r="K82" s="14">
        <f t="shared" si="72"/>
        <v>20</v>
      </c>
      <c r="L82" s="6" t="s">
        <v>26</v>
      </c>
      <c r="M82" s="16">
        <f t="shared" si="63"/>
        <v>1450.0526039999997</v>
      </c>
      <c r="N82" s="6">
        <f t="shared" si="99"/>
        <v>57.910392000000456</v>
      </c>
      <c r="O82" s="4"/>
      <c r="P82" s="4"/>
      <c r="Q82" s="4"/>
      <c r="R82" s="4"/>
      <c r="S82" s="4"/>
      <c r="T82" s="4"/>
      <c r="U82" s="4"/>
      <c r="V82" s="4"/>
      <c r="W82" s="5" t="s">
        <v>35</v>
      </c>
      <c r="X82" s="5" t="s">
        <v>36</v>
      </c>
      <c r="Y82" s="5" t="s">
        <v>38</v>
      </c>
      <c r="Z82" s="18" t="s">
        <v>43</v>
      </c>
      <c r="AA82" s="18" t="s">
        <v>44</v>
      </c>
      <c r="AB82" s="12" t="s">
        <v>55</v>
      </c>
      <c r="AC82" s="4">
        <f>AB97-AB83</f>
        <v>26.017807407407417</v>
      </c>
      <c r="AD82" s="9" t="s">
        <v>40</v>
      </c>
      <c r="AE82" s="5" t="s">
        <v>36</v>
      </c>
      <c r="AF82" s="5" t="s">
        <v>38</v>
      </c>
      <c r="AG82" s="18" t="s">
        <v>43</v>
      </c>
      <c r="AH82" s="18" t="s">
        <v>44</v>
      </c>
      <c r="AI82" s="12" t="s">
        <v>56</v>
      </c>
      <c r="AJ82" s="4">
        <f>AI97-AI83</f>
        <v>-24.997501234567835</v>
      </c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1:53">
      <c r="A83" s="10"/>
      <c r="B83" s="6">
        <v>0</v>
      </c>
      <c r="C83" s="6">
        <f t="shared" si="100"/>
        <v>0</v>
      </c>
      <c r="D83" s="14">
        <f t="shared" si="66"/>
        <v>21</v>
      </c>
      <c r="E83" s="6" t="s">
        <v>26</v>
      </c>
      <c r="F83" s="2">
        <f t="shared" si="62"/>
        <v>1511.1659160000002</v>
      </c>
      <c r="G83" s="4"/>
      <c r="H83" s="10"/>
      <c r="I83" s="6">
        <v>0</v>
      </c>
      <c r="J83" s="6">
        <f t="shared" si="101"/>
        <v>0</v>
      </c>
      <c r="K83" s="14">
        <f t="shared" si="72"/>
        <v>21</v>
      </c>
      <c r="L83" s="6" t="s">
        <v>26</v>
      </c>
      <c r="M83" s="16">
        <f t="shared" si="63"/>
        <v>1453.2555239999997</v>
      </c>
      <c r="N83" s="6">
        <f t="shared" si="99"/>
        <v>57.910392000000456</v>
      </c>
      <c r="O83" s="4"/>
      <c r="P83" s="4"/>
      <c r="Q83" s="4"/>
      <c r="R83" s="4"/>
      <c r="S83" s="4"/>
      <c r="T83" s="4"/>
      <c r="U83" s="4"/>
      <c r="V83" s="4"/>
      <c r="W83" s="13"/>
      <c r="X83" s="6">
        <v>0.1</v>
      </c>
      <c r="Y83" s="6">
        <v>30</v>
      </c>
      <c r="Z83" s="6">
        <v>1.62</v>
      </c>
      <c r="AA83" s="19">
        <v>0.2</v>
      </c>
      <c r="AB83" s="2">
        <f>$C$16+(($C$2*$X83*AA83)/Z83)*0.51*0.47-(($C$8*0.5*(D31^2)*$C$9*$C$11)/2)</f>
        <v>1548.8814108148149</v>
      </c>
      <c r="AD83" s="13"/>
      <c r="AE83" s="6">
        <v>0.1</v>
      </c>
      <c r="AF83" s="6">
        <v>30</v>
      </c>
      <c r="AG83" s="6">
        <v>1.62</v>
      </c>
      <c r="AH83" s="19">
        <v>0.2</v>
      </c>
      <c r="AI83" s="16">
        <f>$C$17-(($C$2*AE83*AH83)/AG83)*0.47*0.49-(($C$8*0.5*(D31^2)*$C$9*$C$11)/2)</f>
        <v>1487.3270681975305</v>
      </c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1:53">
      <c r="A84" s="10"/>
      <c r="B84" s="6">
        <v>0</v>
      </c>
      <c r="C84" s="6">
        <f t="shared" si="100"/>
        <v>0</v>
      </c>
      <c r="D84" s="14">
        <f t="shared" si="66"/>
        <v>22</v>
      </c>
      <c r="E84" s="6" t="s">
        <v>26</v>
      </c>
      <c r="F84" s="2">
        <f t="shared" si="62"/>
        <v>1514.5250760000001</v>
      </c>
      <c r="G84" s="4"/>
      <c r="H84" s="10"/>
      <c r="I84" s="6">
        <v>0</v>
      </c>
      <c r="J84" s="6">
        <f t="shared" si="101"/>
        <v>0</v>
      </c>
      <c r="K84" s="14">
        <f t="shared" si="72"/>
        <v>22</v>
      </c>
      <c r="L84" s="6" t="s">
        <v>26</v>
      </c>
      <c r="M84" s="16">
        <f t="shared" si="63"/>
        <v>1456.6146839999997</v>
      </c>
      <c r="N84" s="6">
        <f t="shared" si="99"/>
        <v>57.910392000000456</v>
      </c>
      <c r="O84" s="4"/>
      <c r="P84" s="4"/>
      <c r="Q84" s="4"/>
      <c r="R84" s="4"/>
      <c r="S84" s="4"/>
      <c r="T84" s="4"/>
      <c r="U84" s="4"/>
      <c r="V84" s="4"/>
      <c r="W84" s="10"/>
      <c r="X84" s="6">
        <f t="shared" ref="X84:X97" si="102">X83+0.1</f>
        <v>0.2</v>
      </c>
      <c r="Y84" s="6">
        <f>Y83</f>
        <v>30</v>
      </c>
      <c r="Z84" s="6">
        <f>Z83</f>
        <v>1.62</v>
      </c>
      <c r="AA84" s="19">
        <v>0.2</v>
      </c>
      <c r="AB84" s="2">
        <f t="shared" ref="AB84:AB97" si="103">$C$16+(($C$2*$X84*AA84)/Z84)*0.51*0.47-(($C$8*0.5*(D32^2)*$C$9*$C$11)/2)</f>
        <v>1550.7398256296299</v>
      </c>
      <c r="AC84" s="4"/>
      <c r="AD84" s="10"/>
      <c r="AE84" s="6">
        <f t="shared" ref="AE84:AE97" si="104">AE83+0.1</f>
        <v>0.2</v>
      </c>
      <c r="AF84" s="6">
        <f>AF83</f>
        <v>30</v>
      </c>
      <c r="AG84" s="6">
        <f>AG83</f>
        <v>1.62</v>
      </c>
      <c r="AH84" s="19">
        <v>0.2</v>
      </c>
      <c r="AI84" s="16">
        <f t="shared" ref="AI84:AI97" si="105">$C$17-(($C$2*AE84*AH84)/AG84)*0.47*0.49-(($C$8*0.5*(D32^2)*$C$9*$C$11)/2)</f>
        <v>1485.5415323950615</v>
      </c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1:53">
      <c r="A85" s="10"/>
      <c r="B85" s="6">
        <v>0</v>
      </c>
      <c r="C85" s="6">
        <f t="shared" si="100"/>
        <v>0</v>
      </c>
      <c r="D85" s="14">
        <f t="shared" si="66"/>
        <v>23</v>
      </c>
      <c r="E85" s="6" t="s">
        <v>26</v>
      </c>
      <c r="F85" s="2">
        <f t="shared" si="62"/>
        <v>1518.0404760000001</v>
      </c>
      <c r="G85" s="4"/>
      <c r="H85" s="10"/>
      <c r="I85" s="6">
        <v>0</v>
      </c>
      <c r="J85" s="6">
        <f t="shared" si="101"/>
        <v>0</v>
      </c>
      <c r="K85" s="14">
        <f t="shared" si="72"/>
        <v>23</v>
      </c>
      <c r="L85" s="6" t="s">
        <v>26</v>
      </c>
      <c r="M85" s="16">
        <f t="shared" si="63"/>
        <v>1460.1300839999997</v>
      </c>
      <c r="N85" s="6">
        <f t="shared" si="99"/>
        <v>57.910392000000456</v>
      </c>
      <c r="O85" s="4"/>
      <c r="P85" s="4"/>
      <c r="Q85" s="4"/>
      <c r="R85" s="4"/>
      <c r="S85" s="4"/>
      <c r="T85" s="4"/>
      <c r="U85" s="4"/>
      <c r="V85" s="4"/>
      <c r="W85" s="10"/>
      <c r="X85" s="6">
        <f t="shared" si="102"/>
        <v>0.30000000000000004</v>
      </c>
      <c r="Y85" s="6">
        <f t="shared" ref="Y85:Z85" si="106">Y84</f>
        <v>30</v>
      </c>
      <c r="Z85" s="6">
        <f t="shared" si="106"/>
        <v>1.62</v>
      </c>
      <c r="AA85" s="19">
        <v>0.2</v>
      </c>
      <c r="AB85" s="2">
        <f t="shared" si="103"/>
        <v>1552.5982404444446</v>
      </c>
      <c r="AC85" s="4"/>
      <c r="AD85" s="10"/>
      <c r="AE85" s="6">
        <f t="shared" si="104"/>
        <v>0.30000000000000004</v>
      </c>
      <c r="AF85" s="6">
        <f t="shared" ref="AF85:AG85" si="107">AF84</f>
        <v>30</v>
      </c>
      <c r="AG85" s="6">
        <f t="shared" si="107"/>
        <v>1.62</v>
      </c>
      <c r="AH85" s="19">
        <v>0.2</v>
      </c>
      <c r="AI85" s="16">
        <f t="shared" si="105"/>
        <v>1483.7559965925923</v>
      </c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</row>
    <row r="86" spans="1:53">
      <c r="A86" s="10"/>
      <c r="B86" s="6">
        <v>0</v>
      </c>
      <c r="C86" s="6">
        <f t="shared" si="100"/>
        <v>0</v>
      </c>
      <c r="D86" s="14">
        <f t="shared" si="66"/>
        <v>24</v>
      </c>
      <c r="E86" s="6" t="s">
        <v>26</v>
      </c>
      <c r="F86" s="2">
        <f t="shared" si="62"/>
        <v>1521.7121160000002</v>
      </c>
      <c r="G86" s="4"/>
      <c r="H86" s="10"/>
      <c r="I86" s="6">
        <v>0</v>
      </c>
      <c r="J86" s="6">
        <f t="shared" si="101"/>
        <v>0</v>
      </c>
      <c r="K86" s="14">
        <f t="shared" si="72"/>
        <v>24</v>
      </c>
      <c r="L86" s="6" t="s">
        <v>26</v>
      </c>
      <c r="M86" s="16">
        <f t="shared" si="63"/>
        <v>1463.8017239999997</v>
      </c>
      <c r="N86" s="6">
        <f t="shared" si="99"/>
        <v>57.910392000000456</v>
      </c>
      <c r="O86" s="4"/>
      <c r="P86" s="4"/>
      <c r="Q86" s="4"/>
      <c r="R86" s="4"/>
      <c r="S86" s="4"/>
      <c r="T86" s="4"/>
      <c r="U86" s="4"/>
      <c r="V86" s="4"/>
      <c r="W86" s="10"/>
      <c r="X86" s="6">
        <f t="shared" si="102"/>
        <v>0.4</v>
      </c>
      <c r="Y86" s="6">
        <f t="shared" ref="Y86:Z86" si="108">Y85</f>
        <v>30</v>
      </c>
      <c r="Z86" s="6">
        <f t="shared" si="108"/>
        <v>1.62</v>
      </c>
      <c r="AA86" s="19">
        <v>0.2</v>
      </c>
      <c r="AB86" s="2">
        <f t="shared" si="103"/>
        <v>1554.4566552592594</v>
      </c>
      <c r="AC86" s="4"/>
      <c r="AD86" s="10"/>
      <c r="AE86" s="6">
        <f t="shared" si="104"/>
        <v>0.4</v>
      </c>
      <c r="AF86" s="6">
        <f t="shared" ref="AF86:AG86" si="109">AF85</f>
        <v>30</v>
      </c>
      <c r="AG86" s="6">
        <f t="shared" si="109"/>
        <v>1.62</v>
      </c>
      <c r="AH86" s="19">
        <v>0.2</v>
      </c>
      <c r="AI86" s="16">
        <f t="shared" si="105"/>
        <v>1481.9704607901231</v>
      </c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</row>
    <row r="87" spans="1:53">
      <c r="A87" s="10"/>
      <c r="B87" s="6">
        <v>0</v>
      </c>
      <c r="C87" s="6">
        <f t="shared" si="100"/>
        <v>0</v>
      </c>
      <c r="D87" s="14">
        <f t="shared" si="66"/>
        <v>25</v>
      </c>
      <c r="E87" s="6" t="s">
        <v>26</v>
      </c>
      <c r="F87" s="2">
        <f t="shared" si="62"/>
        <v>1525.5399960000002</v>
      </c>
      <c r="G87" s="4"/>
      <c r="H87" s="10"/>
      <c r="I87" s="6">
        <v>0</v>
      </c>
      <c r="J87" s="6">
        <f t="shared" si="101"/>
        <v>0</v>
      </c>
      <c r="K87" s="14">
        <f t="shared" ref="K87:K92" si="110">K86+1</f>
        <v>25</v>
      </c>
      <c r="L87" s="6" t="s">
        <v>26</v>
      </c>
      <c r="M87" s="16">
        <f t="shared" si="63"/>
        <v>1467.6296039999997</v>
      </c>
      <c r="N87" s="6">
        <f t="shared" si="99"/>
        <v>57.910392000000456</v>
      </c>
      <c r="O87" s="4"/>
      <c r="P87" s="4"/>
      <c r="Q87" s="4"/>
      <c r="R87" s="4"/>
      <c r="S87" s="4"/>
      <c r="T87" s="4"/>
      <c r="U87" s="4"/>
      <c r="V87" s="4"/>
      <c r="W87" s="10"/>
      <c r="X87" s="6">
        <f t="shared" si="102"/>
        <v>0.5</v>
      </c>
      <c r="Y87" s="6">
        <f t="shared" ref="Y87:Z87" si="111">Y86</f>
        <v>30</v>
      </c>
      <c r="Z87" s="6">
        <f t="shared" si="111"/>
        <v>1.62</v>
      </c>
      <c r="AA87" s="19">
        <v>0.2</v>
      </c>
      <c r="AB87" s="2">
        <f t="shared" si="103"/>
        <v>1556.3150700740741</v>
      </c>
      <c r="AC87" s="4"/>
      <c r="AD87" s="10"/>
      <c r="AE87" s="6">
        <f t="shared" si="104"/>
        <v>0.5</v>
      </c>
      <c r="AF87" s="6">
        <f t="shared" ref="AF87:AG87" si="112">AF86</f>
        <v>30</v>
      </c>
      <c r="AG87" s="6">
        <f t="shared" si="112"/>
        <v>1.62</v>
      </c>
      <c r="AH87" s="19">
        <v>0.2</v>
      </c>
      <c r="AI87" s="16">
        <f t="shared" si="105"/>
        <v>1480.1849249876541</v>
      </c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</row>
    <row r="88" spans="1:53">
      <c r="A88" s="10"/>
      <c r="B88" s="6">
        <v>0</v>
      </c>
      <c r="C88" s="6">
        <f t="shared" si="100"/>
        <v>0</v>
      </c>
      <c r="D88" s="14">
        <f t="shared" si="66"/>
        <v>26</v>
      </c>
      <c r="E88" s="6" t="s">
        <v>26</v>
      </c>
      <c r="F88" s="2">
        <f t="shared" si="62"/>
        <v>1529.524116</v>
      </c>
      <c r="G88" s="4"/>
      <c r="H88" s="10"/>
      <c r="I88" s="6">
        <v>0</v>
      </c>
      <c r="J88" s="6">
        <f t="shared" si="101"/>
        <v>0</v>
      </c>
      <c r="K88" s="14">
        <f t="shared" si="110"/>
        <v>26</v>
      </c>
      <c r="L88" s="6" t="s">
        <v>26</v>
      </c>
      <c r="M88" s="16">
        <f t="shared" si="63"/>
        <v>1471.6137239999996</v>
      </c>
      <c r="N88" s="6">
        <f t="shared" si="99"/>
        <v>57.910392000000456</v>
      </c>
      <c r="O88" s="4"/>
      <c r="P88" s="4"/>
      <c r="Q88" s="4"/>
      <c r="R88" s="4"/>
      <c r="S88" s="4"/>
      <c r="T88" s="4"/>
      <c r="U88" s="4"/>
      <c r="V88" s="4"/>
      <c r="W88" s="10"/>
      <c r="X88" s="6">
        <f t="shared" si="102"/>
        <v>0.6</v>
      </c>
      <c r="Y88" s="6">
        <f t="shared" ref="Y88:Z88" si="113">Y87</f>
        <v>30</v>
      </c>
      <c r="Z88" s="6">
        <f t="shared" si="113"/>
        <v>1.62</v>
      </c>
      <c r="AA88" s="19">
        <v>0.2</v>
      </c>
      <c r="AB88" s="2">
        <f t="shared" si="103"/>
        <v>1558.1734848888891</v>
      </c>
      <c r="AC88" s="4"/>
      <c r="AD88" s="10"/>
      <c r="AE88" s="6">
        <f t="shared" si="104"/>
        <v>0.6</v>
      </c>
      <c r="AF88" s="6">
        <f t="shared" ref="AF88:AG88" si="114">AF87</f>
        <v>30</v>
      </c>
      <c r="AG88" s="6">
        <f t="shared" si="114"/>
        <v>1.62</v>
      </c>
      <c r="AH88" s="19">
        <v>0.2</v>
      </c>
      <c r="AI88" s="16">
        <f t="shared" si="105"/>
        <v>1478.3993891851849</v>
      </c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</row>
    <row r="89" spans="1:53">
      <c r="A89" s="10"/>
      <c r="B89" s="6">
        <v>0</v>
      </c>
      <c r="C89" s="6">
        <f t="shared" si="100"/>
        <v>0</v>
      </c>
      <c r="D89" s="14">
        <f t="shared" si="66"/>
        <v>27</v>
      </c>
      <c r="E89" s="6" t="s">
        <v>26</v>
      </c>
      <c r="F89" s="2">
        <f t="shared" si="62"/>
        <v>1533.6644760000001</v>
      </c>
      <c r="G89" s="4"/>
      <c r="H89" s="10"/>
      <c r="I89" s="6">
        <v>0</v>
      </c>
      <c r="J89" s="6">
        <f t="shared" si="101"/>
        <v>0</v>
      </c>
      <c r="K89" s="14">
        <f t="shared" si="110"/>
        <v>27</v>
      </c>
      <c r="L89" s="6" t="s">
        <v>26</v>
      </c>
      <c r="M89" s="16">
        <f t="shared" si="63"/>
        <v>1475.7540839999997</v>
      </c>
      <c r="N89" s="6">
        <f t="shared" si="99"/>
        <v>57.910392000000456</v>
      </c>
      <c r="O89" s="4"/>
      <c r="P89" s="4"/>
      <c r="Q89" s="4"/>
      <c r="R89" s="4"/>
      <c r="S89" s="4"/>
      <c r="T89" s="4"/>
      <c r="U89" s="4"/>
      <c r="V89" s="4"/>
      <c r="W89" s="10"/>
      <c r="X89" s="6">
        <f t="shared" si="102"/>
        <v>0.7</v>
      </c>
      <c r="Y89" s="6">
        <f t="shared" ref="Y89:Z89" si="115">Y88</f>
        <v>30</v>
      </c>
      <c r="Z89" s="6">
        <f t="shared" si="115"/>
        <v>1.62</v>
      </c>
      <c r="AA89" s="19">
        <v>0.2</v>
      </c>
      <c r="AB89" s="2">
        <f t="shared" si="103"/>
        <v>1560.0318997037039</v>
      </c>
      <c r="AC89" s="4"/>
      <c r="AD89" s="10"/>
      <c r="AE89" s="6">
        <f t="shared" si="104"/>
        <v>0.7</v>
      </c>
      <c r="AF89" s="6">
        <f t="shared" ref="AF89:AG89" si="116">AF88</f>
        <v>30</v>
      </c>
      <c r="AG89" s="6">
        <f t="shared" si="116"/>
        <v>1.62</v>
      </c>
      <c r="AH89" s="19">
        <v>0.2</v>
      </c>
      <c r="AI89" s="16">
        <f t="shared" si="105"/>
        <v>1476.6138533827157</v>
      </c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</row>
    <row r="90" spans="1:53">
      <c r="A90" s="10"/>
      <c r="B90" s="6">
        <v>0</v>
      </c>
      <c r="C90" s="6">
        <f t="shared" si="100"/>
        <v>0</v>
      </c>
      <c r="D90" s="14">
        <f t="shared" si="66"/>
        <v>28</v>
      </c>
      <c r="E90" s="6" t="s">
        <v>26</v>
      </c>
      <c r="F90" s="2">
        <f t="shared" si="62"/>
        <v>1537.961076</v>
      </c>
      <c r="G90" s="4"/>
      <c r="H90" s="10"/>
      <c r="I90" s="6">
        <v>0</v>
      </c>
      <c r="J90" s="6">
        <f t="shared" si="101"/>
        <v>0</v>
      </c>
      <c r="K90" s="14">
        <f t="shared" si="110"/>
        <v>28</v>
      </c>
      <c r="L90" s="6" t="s">
        <v>26</v>
      </c>
      <c r="M90" s="16">
        <f t="shared" si="63"/>
        <v>1480.0506839999996</v>
      </c>
      <c r="N90" s="6">
        <f t="shared" si="99"/>
        <v>57.910392000000456</v>
      </c>
      <c r="O90" s="4"/>
      <c r="P90" s="4"/>
      <c r="Q90" s="4"/>
      <c r="R90" s="4"/>
      <c r="S90" s="4"/>
      <c r="T90" s="4"/>
      <c r="U90" s="4"/>
      <c r="V90" s="4"/>
      <c r="W90" s="10"/>
      <c r="X90" s="6">
        <f t="shared" si="102"/>
        <v>0.79999999999999993</v>
      </c>
      <c r="Y90" s="6">
        <f t="shared" ref="Y90:Z90" si="117">Y89</f>
        <v>30</v>
      </c>
      <c r="Z90" s="6">
        <f t="shared" si="117"/>
        <v>1.62</v>
      </c>
      <c r="AA90" s="19">
        <v>0.2</v>
      </c>
      <c r="AB90" s="2">
        <f t="shared" si="103"/>
        <v>1561.8903145185186</v>
      </c>
      <c r="AC90" s="4"/>
      <c r="AD90" s="10"/>
      <c r="AE90" s="6">
        <f t="shared" si="104"/>
        <v>0.79999999999999993</v>
      </c>
      <c r="AF90" s="6">
        <f t="shared" ref="AF90:AG90" si="118">AF89</f>
        <v>30</v>
      </c>
      <c r="AG90" s="6">
        <f t="shared" si="118"/>
        <v>1.62</v>
      </c>
      <c r="AH90" s="19">
        <v>0.2</v>
      </c>
      <c r="AI90" s="16">
        <f t="shared" si="105"/>
        <v>1474.8283175802467</v>
      </c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</row>
    <row r="91" spans="1:53">
      <c r="A91" s="10"/>
      <c r="B91" s="6">
        <v>0</v>
      </c>
      <c r="C91" s="6">
        <f t="shared" si="100"/>
        <v>0</v>
      </c>
      <c r="D91" s="14">
        <f t="shared" si="66"/>
        <v>29</v>
      </c>
      <c r="E91" s="6" t="s">
        <v>26</v>
      </c>
      <c r="F91" s="2">
        <f t="shared" si="62"/>
        <v>1542.4139160000002</v>
      </c>
      <c r="G91" s="4"/>
      <c r="H91" s="10"/>
      <c r="I91" s="6">
        <v>0</v>
      </c>
      <c r="J91" s="6">
        <f t="shared" si="101"/>
        <v>0</v>
      </c>
      <c r="K91" s="14">
        <f t="shared" si="110"/>
        <v>29</v>
      </c>
      <c r="L91" s="6" t="s">
        <v>26</v>
      </c>
      <c r="M91" s="16">
        <f t="shared" si="63"/>
        <v>1484.5035239999997</v>
      </c>
      <c r="N91" s="6">
        <f t="shared" si="99"/>
        <v>57.910392000000456</v>
      </c>
      <c r="O91" s="4"/>
      <c r="P91" s="4"/>
      <c r="Q91" s="4"/>
      <c r="R91" s="4"/>
      <c r="S91" s="4"/>
      <c r="T91" s="4"/>
      <c r="U91" s="4"/>
      <c r="V91" s="4"/>
      <c r="W91" s="10"/>
      <c r="X91" s="6">
        <f t="shared" si="102"/>
        <v>0.89999999999999991</v>
      </c>
      <c r="Y91" s="6">
        <f t="shared" ref="Y91:Z91" si="119">Y90</f>
        <v>30</v>
      </c>
      <c r="Z91" s="6">
        <f t="shared" si="119"/>
        <v>1.62</v>
      </c>
      <c r="AA91" s="19">
        <v>0.2</v>
      </c>
      <c r="AB91" s="2">
        <f t="shared" si="103"/>
        <v>1563.7487293333336</v>
      </c>
      <c r="AC91" s="4"/>
      <c r="AD91" s="10"/>
      <c r="AE91" s="6">
        <f t="shared" si="104"/>
        <v>0.89999999999999991</v>
      </c>
      <c r="AF91" s="6">
        <f t="shared" ref="AF91:AG91" si="120">AF90</f>
        <v>30</v>
      </c>
      <c r="AG91" s="6">
        <f t="shared" si="120"/>
        <v>1.62</v>
      </c>
      <c r="AH91" s="19">
        <v>0.2</v>
      </c>
      <c r="AI91" s="16">
        <f t="shared" si="105"/>
        <v>1473.0427817777775</v>
      </c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1:53">
      <c r="A92" s="11"/>
      <c r="B92" s="6">
        <v>0</v>
      </c>
      <c r="C92" s="6">
        <f t="shared" si="100"/>
        <v>0</v>
      </c>
      <c r="D92" s="6">
        <f t="shared" si="66"/>
        <v>30</v>
      </c>
      <c r="E92" s="6" t="s">
        <v>26</v>
      </c>
      <c r="F92" s="2">
        <f t="shared" si="62"/>
        <v>1547.0229960000001</v>
      </c>
      <c r="G92" s="4"/>
      <c r="H92" s="11"/>
      <c r="I92" s="6">
        <v>0</v>
      </c>
      <c r="J92" s="6">
        <f t="shared" si="101"/>
        <v>0</v>
      </c>
      <c r="K92" s="6">
        <f t="shared" si="110"/>
        <v>30</v>
      </c>
      <c r="L92" s="6" t="s">
        <v>26</v>
      </c>
      <c r="M92" s="16">
        <f t="shared" si="63"/>
        <v>1489.1126039999997</v>
      </c>
      <c r="N92" s="6">
        <f t="shared" si="99"/>
        <v>57.910392000000456</v>
      </c>
      <c r="O92" s="4"/>
      <c r="P92" s="4"/>
      <c r="Q92" s="4"/>
      <c r="R92" s="4"/>
      <c r="S92" s="4"/>
      <c r="T92" s="4"/>
      <c r="U92" s="4"/>
      <c r="V92" s="4"/>
      <c r="W92" s="10"/>
      <c r="X92" s="6">
        <f t="shared" si="102"/>
        <v>0.99999999999999989</v>
      </c>
      <c r="Y92" s="6">
        <f t="shared" ref="Y92:Z92" si="121">Y91</f>
        <v>30</v>
      </c>
      <c r="Z92" s="6">
        <f t="shared" si="121"/>
        <v>1.62</v>
      </c>
      <c r="AA92" s="19">
        <v>0.2</v>
      </c>
      <c r="AB92" s="2">
        <f t="shared" si="103"/>
        <v>1565.6071441481483</v>
      </c>
      <c r="AC92" s="4"/>
      <c r="AD92" s="10"/>
      <c r="AE92" s="6">
        <f t="shared" si="104"/>
        <v>0.99999999999999989</v>
      </c>
      <c r="AF92" s="6">
        <f t="shared" ref="AF92:AG92" si="122">AF91</f>
        <v>30</v>
      </c>
      <c r="AG92" s="6">
        <f t="shared" si="122"/>
        <v>1.62</v>
      </c>
      <c r="AH92" s="19">
        <v>0.2</v>
      </c>
      <c r="AI92" s="16">
        <f t="shared" si="105"/>
        <v>1471.2572459753083</v>
      </c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</row>
    <row r="93" spans="1:53">
      <c r="A93" s="4"/>
      <c r="B93" s="4"/>
      <c r="C93" s="4"/>
      <c r="D93" s="4"/>
      <c r="E93" s="4"/>
      <c r="F93" s="4"/>
      <c r="G93" s="4"/>
      <c r="H93" s="4"/>
      <c r="I93" s="4"/>
      <c r="J93" s="4"/>
      <c r="K93" s="7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10"/>
      <c r="X93" s="6">
        <f t="shared" si="102"/>
        <v>1.0999999999999999</v>
      </c>
      <c r="Y93" s="6">
        <f t="shared" ref="Y93:Z93" si="123">Y92</f>
        <v>30</v>
      </c>
      <c r="Z93" s="6">
        <f t="shared" si="123"/>
        <v>1.62</v>
      </c>
      <c r="AA93" s="19">
        <v>0.2</v>
      </c>
      <c r="AB93" s="2">
        <f t="shared" si="103"/>
        <v>1567.4655589629631</v>
      </c>
      <c r="AC93" s="4"/>
      <c r="AD93" s="10"/>
      <c r="AE93" s="6">
        <f t="shared" si="104"/>
        <v>1.0999999999999999</v>
      </c>
      <c r="AF93" s="6">
        <f t="shared" ref="AF93:AG93" si="124">AF92</f>
        <v>30</v>
      </c>
      <c r="AG93" s="6">
        <f t="shared" si="124"/>
        <v>1.62</v>
      </c>
      <c r="AH93" s="19">
        <v>0.2</v>
      </c>
      <c r="AI93" s="16">
        <f t="shared" si="105"/>
        <v>1469.4717101728393</v>
      </c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</row>
    <row r="94" spans="1:53">
      <c r="A94" s="4"/>
      <c r="B94" s="4"/>
      <c r="C94" s="4"/>
      <c r="D94" s="4"/>
      <c r="E94" s="4"/>
      <c r="F94" s="4"/>
      <c r="G94" s="4"/>
      <c r="H94" s="4"/>
      <c r="I94" s="4"/>
      <c r="J94" s="4"/>
      <c r="K94" s="7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10"/>
      <c r="X94" s="6">
        <f t="shared" si="102"/>
        <v>1.2</v>
      </c>
      <c r="Y94" s="6">
        <f t="shared" ref="Y94:Z94" si="125">Y93</f>
        <v>30</v>
      </c>
      <c r="Z94" s="6">
        <f t="shared" si="125"/>
        <v>1.62</v>
      </c>
      <c r="AA94" s="19">
        <v>0.2</v>
      </c>
      <c r="AB94" s="2">
        <f t="shared" si="103"/>
        <v>1569.3239737777778</v>
      </c>
      <c r="AC94" s="4"/>
      <c r="AD94" s="10"/>
      <c r="AE94" s="6">
        <f t="shared" si="104"/>
        <v>1.2</v>
      </c>
      <c r="AF94" s="6">
        <f t="shared" ref="AF94:AG94" si="126">AF93</f>
        <v>30</v>
      </c>
      <c r="AG94" s="6">
        <f t="shared" si="126"/>
        <v>1.62</v>
      </c>
      <c r="AH94" s="19">
        <v>0.2</v>
      </c>
      <c r="AI94" s="16">
        <f t="shared" si="105"/>
        <v>1467.6861743703701</v>
      </c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1:53">
      <c r="A95" s="4"/>
      <c r="B95" s="4"/>
      <c r="C95" s="4"/>
      <c r="D95" s="4"/>
      <c r="E95" s="4"/>
      <c r="F95" s="4"/>
      <c r="G95" s="4"/>
      <c r="H95" s="4"/>
      <c r="I95" s="4"/>
      <c r="J95" s="4"/>
      <c r="K95" s="7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10"/>
      <c r="X95" s="6">
        <f t="shared" si="102"/>
        <v>1.3</v>
      </c>
      <c r="Y95" s="6">
        <f t="shared" ref="Y95:Z95" si="127">Y94</f>
        <v>30</v>
      </c>
      <c r="Z95" s="6">
        <f t="shared" si="127"/>
        <v>1.62</v>
      </c>
      <c r="AA95" s="19">
        <v>0.2</v>
      </c>
      <c r="AB95" s="2">
        <f t="shared" si="103"/>
        <v>1571.1823885925928</v>
      </c>
      <c r="AC95" s="4"/>
      <c r="AD95" s="10"/>
      <c r="AE95" s="6">
        <f t="shared" si="104"/>
        <v>1.3</v>
      </c>
      <c r="AF95" s="6">
        <f t="shared" ref="AF95:AG95" si="128">AF94</f>
        <v>30</v>
      </c>
      <c r="AG95" s="6">
        <f t="shared" si="128"/>
        <v>1.62</v>
      </c>
      <c r="AH95" s="19">
        <v>0.2</v>
      </c>
      <c r="AI95" s="16">
        <f t="shared" si="105"/>
        <v>1465.9006385679008</v>
      </c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</row>
    <row r="96" spans="1:53">
      <c r="A96" s="4"/>
      <c r="B96" s="4"/>
      <c r="C96" s="4"/>
      <c r="D96" s="4"/>
      <c r="E96" s="4"/>
      <c r="F96" s="4"/>
      <c r="G96" s="4"/>
      <c r="H96" s="4"/>
      <c r="I96" s="4"/>
      <c r="J96" s="4"/>
      <c r="K96" s="7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10"/>
      <c r="X96" s="6">
        <f t="shared" si="102"/>
        <v>1.4000000000000001</v>
      </c>
      <c r="Y96" s="6">
        <f t="shared" ref="Y96:Z96" si="129">Y95</f>
        <v>30</v>
      </c>
      <c r="Z96" s="6">
        <f t="shared" si="129"/>
        <v>1.62</v>
      </c>
      <c r="AA96" s="19">
        <v>0.2</v>
      </c>
      <c r="AB96" s="2">
        <f t="shared" si="103"/>
        <v>1573.0408034074076</v>
      </c>
      <c r="AC96" s="4"/>
      <c r="AD96" s="10"/>
      <c r="AE96" s="6">
        <f t="shared" si="104"/>
        <v>1.4000000000000001</v>
      </c>
      <c r="AF96" s="6">
        <f t="shared" ref="AF96:AG96" si="130">AF95</f>
        <v>30</v>
      </c>
      <c r="AG96" s="6">
        <f t="shared" si="130"/>
        <v>1.62</v>
      </c>
      <c r="AH96" s="19">
        <v>0.2</v>
      </c>
      <c r="AI96" s="16">
        <f t="shared" si="105"/>
        <v>1464.1151027654319</v>
      </c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</row>
    <row r="97" spans="1:53">
      <c r="A97" s="5" t="s">
        <v>57</v>
      </c>
      <c r="B97" s="5" t="s">
        <v>36</v>
      </c>
      <c r="C97" s="5" t="s">
        <v>37</v>
      </c>
      <c r="D97" s="5"/>
      <c r="E97" s="5" t="s">
        <v>1</v>
      </c>
      <c r="F97" s="5" t="s">
        <v>39</v>
      </c>
      <c r="G97" s="4"/>
      <c r="H97" s="5" t="s">
        <v>58</v>
      </c>
      <c r="I97" s="5" t="s">
        <v>36</v>
      </c>
      <c r="J97" s="5" t="s">
        <v>37</v>
      </c>
      <c r="K97" s="5"/>
      <c r="L97" s="5" t="s">
        <v>1</v>
      </c>
      <c r="M97" s="5" t="s">
        <v>41</v>
      </c>
      <c r="N97" s="5" t="s">
        <v>42</v>
      </c>
      <c r="O97" s="4"/>
      <c r="P97" s="4"/>
      <c r="Q97" s="4"/>
      <c r="R97" s="4"/>
      <c r="S97" s="4"/>
      <c r="T97" s="4"/>
      <c r="U97" s="4"/>
      <c r="V97" s="4"/>
      <c r="W97" s="11"/>
      <c r="X97" s="6">
        <f t="shared" si="102"/>
        <v>1.5000000000000002</v>
      </c>
      <c r="Y97" s="6">
        <f t="shared" ref="Y97:Z97" si="131">Y96</f>
        <v>30</v>
      </c>
      <c r="Z97" s="6">
        <f t="shared" si="131"/>
        <v>1.62</v>
      </c>
      <c r="AA97" s="19">
        <v>0.2</v>
      </c>
      <c r="AB97" s="2">
        <f t="shared" si="103"/>
        <v>1574.8992182222223</v>
      </c>
      <c r="AC97" s="4"/>
      <c r="AD97" s="11"/>
      <c r="AE97" s="6">
        <f t="shared" si="104"/>
        <v>1.5000000000000002</v>
      </c>
      <c r="AF97" s="6">
        <f t="shared" ref="AF97:AG97" si="132">AF96</f>
        <v>30</v>
      </c>
      <c r="AG97" s="6">
        <f t="shared" si="132"/>
        <v>1.62</v>
      </c>
      <c r="AH97" s="19">
        <v>0.2</v>
      </c>
      <c r="AI97" s="16">
        <f t="shared" si="105"/>
        <v>1462.3295669629626</v>
      </c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1:53">
      <c r="A98" s="10"/>
      <c r="B98" s="6">
        <v>0.1</v>
      </c>
      <c r="C98" s="6">
        <v>0</v>
      </c>
      <c r="D98" s="6">
        <f>D31</f>
        <v>30</v>
      </c>
      <c r="E98" s="6" t="s">
        <v>26</v>
      </c>
      <c r="F98" s="2">
        <f t="shared" ref="F98:F103" si="133">$C$20+(($C$2*B98*$C$4)/$C$7)*0.53*0.51-(($C$8*0.5*(D98^2)*$C$9*$C$11)/2)</f>
        <v>1739.311990666667</v>
      </c>
      <c r="G98" s="4"/>
      <c r="H98" s="13"/>
      <c r="I98" s="6">
        <v>0.1</v>
      </c>
      <c r="J98" s="6">
        <v>0</v>
      </c>
      <c r="K98" s="6">
        <f t="shared" ref="K98:K112" si="134">K31</f>
        <v>30</v>
      </c>
      <c r="L98" s="6" t="s">
        <v>26</v>
      </c>
      <c r="M98" s="16">
        <f>$C$21-(($C$2*I98*$C$4)/$C$7)*0.49*0.53-(($C$8*0.5*(K98^2)*$C$9*$C$11)/2)</f>
        <v>1666.6123382222222</v>
      </c>
      <c r="N98" s="6">
        <f t="shared" ref="N98:N112" si="135">F98-M98</f>
        <v>72.699652444444837</v>
      </c>
      <c r="O98" s="4"/>
      <c r="P98" s="4"/>
      <c r="Q98" s="4"/>
      <c r="R98" s="4"/>
      <c r="S98" s="4"/>
      <c r="T98" s="4"/>
      <c r="U98" s="4"/>
      <c r="V98" s="4"/>
      <c r="W98" s="5" t="s">
        <v>35</v>
      </c>
      <c r="X98" s="5" t="s">
        <v>36</v>
      </c>
      <c r="Y98" s="5" t="s">
        <v>38</v>
      </c>
      <c r="Z98" s="18" t="s">
        <v>43</v>
      </c>
      <c r="AA98" s="18" t="s">
        <v>44</v>
      </c>
      <c r="AB98" s="12" t="s">
        <v>59</v>
      </c>
      <c r="AC98" s="4">
        <f>AB113-AB99</f>
        <v>52.035614814814608</v>
      </c>
      <c r="AD98" s="9" t="s">
        <v>40</v>
      </c>
      <c r="AE98" s="5" t="s">
        <v>36</v>
      </c>
      <c r="AF98" s="5" t="s">
        <v>38</v>
      </c>
      <c r="AG98" s="18" t="s">
        <v>43</v>
      </c>
      <c r="AH98" s="18" t="s">
        <v>44</v>
      </c>
      <c r="AI98" s="12" t="s">
        <v>60</v>
      </c>
      <c r="AJ98" s="4">
        <f>AI113-AI99</f>
        <v>-49.995002469135898</v>
      </c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1:53">
      <c r="A99" s="10"/>
      <c r="B99" s="6">
        <f>B98+0.1</f>
        <v>0.2</v>
      </c>
      <c r="C99" s="6">
        <v>0</v>
      </c>
      <c r="D99" s="6">
        <f t="shared" ref="D99:D112" si="136">D32</f>
        <v>30</v>
      </c>
      <c r="E99" s="6" t="s">
        <v>26</v>
      </c>
      <c r="F99" s="2">
        <f t="shared" si="133"/>
        <v>1743.0841773333339</v>
      </c>
      <c r="G99" s="4"/>
      <c r="H99" s="10"/>
      <c r="I99" s="6">
        <f>I98+0.1</f>
        <v>0.2</v>
      </c>
      <c r="J99" s="6">
        <v>0</v>
      </c>
      <c r="K99" s="6">
        <f t="shared" si="134"/>
        <v>30</v>
      </c>
      <c r="L99" s="6" t="s">
        <v>26</v>
      </c>
      <c r="M99" s="16">
        <f t="shared" ref="M99:M112" si="137">$C$21-(($C$2*I99*$C$4)/$C$7)*0.49*0.53-(($C$8*0.5*(K99^2)*$C$9*$C$11)/2)</f>
        <v>1662.9880804444444</v>
      </c>
      <c r="N99" s="6">
        <f t="shared" si="135"/>
        <v>80.096096888889406</v>
      </c>
      <c r="O99" s="4"/>
      <c r="P99" s="4"/>
      <c r="Q99" s="4"/>
      <c r="R99" s="4"/>
      <c r="S99" s="4"/>
      <c r="T99" s="4"/>
      <c r="U99" s="4"/>
      <c r="V99" s="4"/>
      <c r="W99" s="13"/>
      <c r="X99" s="6">
        <v>0.1</v>
      </c>
      <c r="Y99" s="6">
        <v>30</v>
      </c>
      <c r="Z99" s="6">
        <v>1.62</v>
      </c>
      <c r="AA99" s="19">
        <v>0.4</v>
      </c>
      <c r="AB99" s="2">
        <f>$C$16+(($C$2*$X83*AA99)/Z99)*0.51*0.47-(($C$8*0.5*(D31^2)*$C$9*$C$11)/2)</f>
        <v>1550.7398256296299</v>
      </c>
      <c r="AD99" s="13"/>
      <c r="AE99" s="6">
        <v>0.1</v>
      </c>
      <c r="AF99" s="6">
        <v>30</v>
      </c>
      <c r="AG99" s="6">
        <v>1.62</v>
      </c>
      <c r="AH99" s="19">
        <v>0.4</v>
      </c>
      <c r="AI99" s="16">
        <f>$C$17-(($C$2*AE99*AH99)/AG99)*0.47*0.49-(($C$8*0.5*(D47^2)*$C$9*$C$11)/2)</f>
        <v>1485.5415323950615</v>
      </c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1:53">
      <c r="A100" s="10"/>
      <c r="B100" s="6">
        <f t="shared" ref="B100:B112" si="138">B99+0.1</f>
        <v>0.30000000000000004</v>
      </c>
      <c r="C100" s="6">
        <v>0</v>
      </c>
      <c r="D100" s="6">
        <f t="shared" si="136"/>
        <v>30</v>
      </c>
      <c r="E100" s="6" t="s">
        <v>26</v>
      </c>
      <c r="F100" s="2">
        <f t="shared" si="133"/>
        <v>1746.8563640000004</v>
      </c>
      <c r="G100" s="4"/>
      <c r="H100" s="10"/>
      <c r="I100" s="6">
        <f t="shared" ref="I100:I112" si="139">I99+0.1</f>
        <v>0.30000000000000004</v>
      </c>
      <c r="J100" s="6">
        <v>0</v>
      </c>
      <c r="K100" s="6">
        <f t="shared" si="134"/>
        <v>30</v>
      </c>
      <c r="L100" s="6" t="s">
        <v>26</v>
      </c>
      <c r="M100" s="16">
        <f t="shared" si="137"/>
        <v>1659.3638226666667</v>
      </c>
      <c r="N100" s="6">
        <f t="shared" si="135"/>
        <v>87.492541333333747</v>
      </c>
      <c r="O100" s="4"/>
      <c r="P100" s="4"/>
      <c r="Q100" s="4"/>
      <c r="R100" s="4"/>
      <c r="S100" s="4"/>
      <c r="T100" s="4"/>
      <c r="U100" s="4"/>
      <c r="V100" s="4"/>
      <c r="W100" s="10"/>
      <c r="X100" s="6">
        <f t="shared" ref="X100:X113" si="140">X99+0.1</f>
        <v>0.2</v>
      </c>
      <c r="Y100" s="6">
        <f>Y99</f>
        <v>30</v>
      </c>
      <c r="Z100" s="6">
        <f>Z99</f>
        <v>1.62</v>
      </c>
      <c r="AA100" s="19">
        <v>0.4</v>
      </c>
      <c r="AB100" s="2">
        <f t="shared" ref="AB100:AB113" si="141">$C$16+(($C$2*$X84*AA100)/Z100)*0.51*0.47-(($C$8*0.5*(D32^2)*$C$9*$C$11)/2)</f>
        <v>1554.4566552592594</v>
      </c>
      <c r="AC100" s="4"/>
      <c r="AD100" s="10"/>
      <c r="AE100" s="6">
        <f t="shared" ref="AE100:AE113" si="142">AE99+0.1</f>
        <v>0.2</v>
      </c>
      <c r="AF100" s="6">
        <f>AF99</f>
        <v>30</v>
      </c>
      <c r="AG100" s="6">
        <f>AG99</f>
        <v>1.62</v>
      </c>
      <c r="AH100" s="19">
        <v>0.4</v>
      </c>
      <c r="AI100" s="16">
        <f t="shared" ref="AI100:AI113" si="143">$C$17-(($C$2*AE100*AH100)/AG100)*0.47*0.49-(($C$8*0.5*(D48^2)*$C$9*$C$11)/2)</f>
        <v>1481.9704607901231</v>
      </c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1:53">
      <c r="A101" s="10"/>
      <c r="B101" s="6">
        <f t="shared" si="138"/>
        <v>0.4</v>
      </c>
      <c r="C101" s="6">
        <v>0</v>
      </c>
      <c r="D101" s="6">
        <f t="shared" si="136"/>
        <v>30</v>
      </c>
      <c r="E101" s="6" t="s">
        <v>26</v>
      </c>
      <c r="F101" s="2">
        <f t="shared" si="133"/>
        <v>1750.628550666667</v>
      </c>
      <c r="G101" s="4"/>
      <c r="H101" s="10"/>
      <c r="I101" s="6">
        <f t="shared" si="139"/>
        <v>0.4</v>
      </c>
      <c r="J101" s="6">
        <v>0</v>
      </c>
      <c r="K101" s="6">
        <f t="shared" si="134"/>
        <v>30</v>
      </c>
      <c r="L101" s="6" t="s">
        <v>26</v>
      </c>
      <c r="M101" s="16">
        <f t="shared" si="137"/>
        <v>1655.7395648888889</v>
      </c>
      <c r="N101" s="6">
        <f t="shared" si="135"/>
        <v>94.888985777778089</v>
      </c>
      <c r="O101" s="4"/>
      <c r="P101" s="4"/>
      <c r="Q101" s="4"/>
      <c r="R101" s="4"/>
      <c r="S101" s="4"/>
      <c r="T101" s="4"/>
      <c r="U101" s="4"/>
      <c r="V101" s="4"/>
      <c r="W101" s="10"/>
      <c r="X101" s="6">
        <f t="shared" si="140"/>
        <v>0.30000000000000004</v>
      </c>
      <c r="Y101" s="6">
        <f t="shared" ref="Y101:Z101" si="144">Y100</f>
        <v>30</v>
      </c>
      <c r="Z101" s="6">
        <f t="shared" si="144"/>
        <v>1.62</v>
      </c>
      <c r="AA101" s="19">
        <v>0.4</v>
      </c>
      <c r="AB101" s="2">
        <f t="shared" si="141"/>
        <v>1558.1734848888891</v>
      </c>
      <c r="AC101" s="4"/>
      <c r="AD101" s="10"/>
      <c r="AE101" s="6">
        <f t="shared" si="142"/>
        <v>0.30000000000000004</v>
      </c>
      <c r="AF101" s="6">
        <f t="shared" ref="AF101:AG101" si="145">AF100</f>
        <v>30</v>
      </c>
      <c r="AG101" s="6">
        <f t="shared" si="145"/>
        <v>1.62</v>
      </c>
      <c r="AH101" s="19">
        <v>0.4</v>
      </c>
      <c r="AI101" s="16">
        <f t="shared" si="143"/>
        <v>1478.3993891851849</v>
      </c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</row>
    <row r="102" spans="1:53">
      <c r="A102" s="10"/>
      <c r="B102" s="6">
        <f t="shared" si="138"/>
        <v>0.5</v>
      </c>
      <c r="C102" s="6">
        <v>0</v>
      </c>
      <c r="D102" s="6">
        <f t="shared" si="136"/>
        <v>30</v>
      </c>
      <c r="E102" s="6" t="s">
        <v>26</v>
      </c>
      <c r="F102" s="2">
        <f t="shared" si="133"/>
        <v>1754.4007373333338</v>
      </c>
      <c r="G102" s="4"/>
      <c r="H102" s="10"/>
      <c r="I102" s="6">
        <f t="shared" si="139"/>
        <v>0.5</v>
      </c>
      <c r="J102" s="6">
        <v>0</v>
      </c>
      <c r="K102" s="6">
        <f t="shared" si="134"/>
        <v>30</v>
      </c>
      <c r="L102" s="6" t="s">
        <v>26</v>
      </c>
      <c r="M102" s="16">
        <f t="shared" si="137"/>
        <v>1652.1153071111112</v>
      </c>
      <c r="N102" s="6">
        <f t="shared" si="135"/>
        <v>102.28543022222266</v>
      </c>
      <c r="O102" s="4"/>
      <c r="P102" s="4"/>
      <c r="Q102" s="4"/>
      <c r="R102" s="4"/>
      <c r="S102" s="4"/>
      <c r="T102" s="4"/>
      <c r="U102" s="4"/>
      <c r="V102" s="4"/>
      <c r="W102" s="10"/>
      <c r="X102" s="6">
        <f t="shared" si="140"/>
        <v>0.4</v>
      </c>
      <c r="Y102" s="6">
        <f t="shared" ref="Y102:Z102" si="146">Y101</f>
        <v>30</v>
      </c>
      <c r="Z102" s="6">
        <f t="shared" si="146"/>
        <v>1.62</v>
      </c>
      <c r="AA102" s="19">
        <v>0.4</v>
      </c>
      <c r="AB102" s="2">
        <f t="shared" si="141"/>
        <v>1561.8903145185186</v>
      </c>
      <c r="AC102" s="4"/>
      <c r="AD102" s="10"/>
      <c r="AE102" s="6">
        <f t="shared" si="142"/>
        <v>0.4</v>
      </c>
      <c r="AF102" s="6">
        <f t="shared" ref="AF102:AG102" si="147">AF101</f>
        <v>30</v>
      </c>
      <c r="AG102" s="6">
        <f t="shared" si="147"/>
        <v>1.62</v>
      </c>
      <c r="AH102" s="19">
        <v>0.4</v>
      </c>
      <c r="AI102" s="16">
        <f t="shared" si="143"/>
        <v>1474.8283175802467</v>
      </c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1:53">
      <c r="A103" s="10"/>
      <c r="B103" s="6">
        <f t="shared" si="138"/>
        <v>0.6</v>
      </c>
      <c r="C103" s="6">
        <v>0</v>
      </c>
      <c r="D103" s="6">
        <f t="shared" si="136"/>
        <v>30</v>
      </c>
      <c r="E103" s="6" t="s">
        <v>26</v>
      </c>
      <c r="F103" s="2">
        <f t="shared" si="133"/>
        <v>1758.1729240000004</v>
      </c>
      <c r="G103" s="4"/>
      <c r="H103" s="10"/>
      <c r="I103" s="6">
        <f t="shared" si="139"/>
        <v>0.6</v>
      </c>
      <c r="J103" s="6">
        <v>0</v>
      </c>
      <c r="K103" s="6">
        <f t="shared" si="134"/>
        <v>30</v>
      </c>
      <c r="L103" s="6" t="s">
        <v>26</v>
      </c>
      <c r="M103" s="16">
        <f t="shared" si="137"/>
        <v>1648.4910493333332</v>
      </c>
      <c r="N103" s="6">
        <f t="shared" si="135"/>
        <v>109.68187466666723</v>
      </c>
      <c r="O103" s="4"/>
      <c r="P103" s="4"/>
      <c r="Q103" s="4"/>
      <c r="R103" s="4"/>
      <c r="S103" s="4"/>
      <c r="T103" s="4"/>
      <c r="U103" s="4"/>
      <c r="V103" s="4"/>
      <c r="W103" s="10"/>
      <c r="X103" s="6">
        <f t="shared" si="140"/>
        <v>0.5</v>
      </c>
      <c r="Y103" s="6">
        <f t="shared" ref="Y103:Z103" si="148">Y102</f>
        <v>30</v>
      </c>
      <c r="Z103" s="6">
        <f t="shared" si="148"/>
        <v>1.62</v>
      </c>
      <c r="AA103" s="19">
        <v>0.4</v>
      </c>
      <c r="AB103" s="2">
        <f t="shared" si="141"/>
        <v>1565.6071441481483</v>
      </c>
      <c r="AC103" s="4"/>
      <c r="AD103" s="10"/>
      <c r="AE103" s="6">
        <f t="shared" si="142"/>
        <v>0.5</v>
      </c>
      <c r="AF103" s="6">
        <f t="shared" ref="AF103:AG103" si="149">AF102</f>
        <v>30</v>
      </c>
      <c r="AG103" s="6">
        <f t="shared" si="149"/>
        <v>1.62</v>
      </c>
      <c r="AH103" s="19">
        <v>0.4</v>
      </c>
      <c r="AI103" s="16">
        <f t="shared" si="143"/>
        <v>1471.2572459753083</v>
      </c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1:53">
      <c r="A104" s="10"/>
      <c r="B104" s="6">
        <f t="shared" si="138"/>
        <v>0.7</v>
      </c>
      <c r="C104" s="6">
        <v>0</v>
      </c>
      <c r="D104" s="6">
        <f t="shared" si="136"/>
        <v>30</v>
      </c>
      <c r="E104" s="6" t="s">
        <v>26</v>
      </c>
      <c r="F104" s="2">
        <f t="shared" ref="F104:F112" si="150">$C$20+(($C$2*B104*$C$4)/$C$7)*0.53*0.51-(($C$8*0.5*(D104^2)*$C$9*$C$11)/2)</f>
        <v>1761.945110666667</v>
      </c>
      <c r="G104" s="4"/>
      <c r="H104" s="10"/>
      <c r="I104" s="6">
        <f t="shared" si="139"/>
        <v>0.7</v>
      </c>
      <c r="J104" s="6">
        <v>0</v>
      </c>
      <c r="K104" s="6">
        <f t="shared" si="134"/>
        <v>30</v>
      </c>
      <c r="L104" s="6" t="s">
        <v>26</v>
      </c>
      <c r="M104" s="16">
        <f t="shared" si="137"/>
        <v>1644.8667915555554</v>
      </c>
      <c r="N104" s="6">
        <f t="shared" si="135"/>
        <v>117.07831911111157</v>
      </c>
      <c r="O104" s="4"/>
      <c r="P104" s="4"/>
      <c r="Q104" s="4"/>
      <c r="R104" s="4"/>
      <c r="S104" s="4"/>
      <c r="T104" s="4"/>
      <c r="U104" s="4"/>
      <c r="V104" s="4"/>
      <c r="W104" s="10"/>
      <c r="X104" s="6">
        <f t="shared" si="140"/>
        <v>0.6</v>
      </c>
      <c r="Y104" s="6">
        <f t="shared" ref="Y104:Z104" si="151">Y103</f>
        <v>30</v>
      </c>
      <c r="Z104" s="6">
        <f t="shared" si="151"/>
        <v>1.62</v>
      </c>
      <c r="AA104" s="19">
        <v>0.4</v>
      </c>
      <c r="AB104" s="2">
        <f t="shared" si="141"/>
        <v>1569.3239737777778</v>
      </c>
      <c r="AC104" s="4"/>
      <c r="AD104" s="10"/>
      <c r="AE104" s="6">
        <f t="shared" si="142"/>
        <v>0.6</v>
      </c>
      <c r="AF104" s="6">
        <f t="shared" ref="AF104:AG104" si="152">AF103</f>
        <v>30</v>
      </c>
      <c r="AG104" s="6">
        <f t="shared" si="152"/>
        <v>1.62</v>
      </c>
      <c r="AH104" s="19">
        <v>0.4</v>
      </c>
      <c r="AI104" s="16">
        <f t="shared" si="143"/>
        <v>1467.6861743703701</v>
      </c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1:53">
      <c r="A105" s="10"/>
      <c r="B105" s="6">
        <f t="shared" si="138"/>
        <v>0.79999999999999993</v>
      </c>
      <c r="C105" s="6">
        <v>0</v>
      </c>
      <c r="D105" s="6">
        <f t="shared" si="136"/>
        <v>30</v>
      </c>
      <c r="E105" s="6" t="s">
        <v>26</v>
      </c>
      <c r="F105" s="2">
        <f t="shared" si="150"/>
        <v>1765.7172973333338</v>
      </c>
      <c r="G105" s="4"/>
      <c r="H105" s="10"/>
      <c r="I105" s="6">
        <f t="shared" si="139"/>
        <v>0.79999999999999993</v>
      </c>
      <c r="J105" s="6">
        <v>0</v>
      </c>
      <c r="K105" s="6">
        <f t="shared" si="134"/>
        <v>30</v>
      </c>
      <c r="L105" s="6" t="s">
        <v>26</v>
      </c>
      <c r="M105" s="16">
        <f t="shared" si="137"/>
        <v>1641.2425337777777</v>
      </c>
      <c r="N105" s="6">
        <f t="shared" si="135"/>
        <v>124.47476355555614</v>
      </c>
      <c r="O105" s="4"/>
      <c r="P105" s="4"/>
      <c r="Q105" s="4"/>
      <c r="R105" s="4"/>
      <c r="S105" s="4"/>
      <c r="T105" s="4"/>
      <c r="U105" s="4"/>
      <c r="V105" s="4"/>
      <c r="W105" s="10"/>
      <c r="X105" s="6">
        <f t="shared" si="140"/>
        <v>0.7</v>
      </c>
      <c r="Y105" s="6">
        <f t="shared" ref="Y105:Z105" si="153">Y104</f>
        <v>30</v>
      </c>
      <c r="Z105" s="6">
        <f t="shared" si="153"/>
        <v>1.62</v>
      </c>
      <c r="AA105" s="19">
        <v>0.4</v>
      </c>
      <c r="AB105" s="2">
        <f t="shared" si="141"/>
        <v>1573.0408034074076</v>
      </c>
      <c r="AC105" s="4"/>
      <c r="AD105" s="10"/>
      <c r="AE105" s="6">
        <f t="shared" si="142"/>
        <v>0.7</v>
      </c>
      <c r="AF105" s="6">
        <f t="shared" ref="AF105:AG105" si="154">AF104</f>
        <v>30</v>
      </c>
      <c r="AG105" s="6">
        <f t="shared" si="154"/>
        <v>1.62</v>
      </c>
      <c r="AH105" s="19">
        <v>0.4</v>
      </c>
      <c r="AI105" s="16">
        <f t="shared" si="143"/>
        <v>1464.1151027654319</v>
      </c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1:53">
      <c r="A106" s="10"/>
      <c r="B106" s="6">
        <f t="shared" si="138"/>
        <v>0.89999999999999991</v>
      </c>
      <c r="C106" s="6">
        <v>0</v>
      </c>
      <c r="D106" s="6">
        <f t="shared" si="136"/>
        <v>30</v>
      </c>
      <c r="E106" s="6" t="s">
        <v>26</v>
      </c>
      <c r="F106" s="2">
        <f t="shared" si="150"/>
        <v>1769.4894840000004</v>
      </c>
      <c r="G106" s="4"/>
      <c r="H106" s="10"/>
      <c r="I106" s="6">
        <f t="shared" si="139"/>
        <v>0.89999999999999991</v>
      </c>
      <c r="J106" s="6">
        <v>0</v>
      </c>
      <c r="K106" s="6">
        <f t="shared" si="134"/>
        <v>30</v>
      </c>
      <c r="L106" s="6" t="s">
        <v>26</v>
      </c>
      <c r="M106" s="16">
        <f t="shared" si="137"/>
        <v>1637.6182759999999</v>
      </c>
      <c r="N106" s="6">
        <f t="shared" si="135"/>
        <v>131.87120800000048</v>
      </c>
      <c r="O106" s="4"/>
      <c r="P106" s="4"/>
      <c r="Q106" s="4"/>
      <c r="R106" s="4"/>
      <c r="S106" s="4"/>
      <c r="T106" s="4"/>
      <c r="U106" s="4"/>
      <c r="V106" s="4"/>
      <c r="W106" s="10"/>
      <c r="X106" s="6">
        <f t="shared" si="140"/>
        <v>0.79999999999999993</v>
      </c>
      <c r="Y106" s="6">
        <f t="shared" ref="Y106:Z106" si="155">Y105</f>
        <v>30</v>
      </c>
      <c r="Z106" s="6">
        <f t="shared" si="155"/>
        <v>1.62</v>
      </c>
      <c r="AA106" s="19">
        <v>0.4</v>
      </c>
      <c r="AB106" s="2">
        <f t="shared" si="141"/>
        <v>1576.7576330370371</v>
      </c>
      <c r="AC106" s="4"/>
      <c r="AD106" s="10"/>
      <c r="AE106" s="6">
        <f t="shared" si="142"/>
        <v>0.79999999999999993</v>
      </c>
      <c r="AF106" s="6">
        <f t="shared" ref="AF106:AG106" si="156">AF105</f>
        <v>30</v>
      </c>
      <c r="AG106" s="6">
        <f t="shared" si="156"/>
        <v>1.62</v>
      </c>
      <c r="AH106" s="19">
        <v>0.4</v>
      </c>
      <c r="AI106" s="16">
        <f t="shared" si="143"/>
        <v>1460.5440311604934</v>
      </c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</row>
    <row r="107" spans="1:53">
      <c r="A107" s="10"/>
      <c r="B107" s="6">
        <f t="shared" si="138"/>
        <v>0.99999999999999989</v>
      </c>
      <c r="C107" s="6">
        <v>0</v>
      </c>
      <c r="D107" s="6">
        <f t="shared" si="136"/>
        <v>30</v>
      </c>
      <c r="E107" s="6" t="s">
        <v>26</v>
      </c>
      <c r="F107" s="2">
        <f t="shared" si="150"/>
        <v>1773.2616706666672</v>
      </c>
      <c r="G107" s="4"/>
      <c r="H107" s="10"/>
      <c r="I107" s="6">
        <f t="shared" si="139"/>
        <v>0.99999999999999989</v>
      </c>
      <c r="J107" s="6">
        <v>0</v>
      </c>
      <c r="K107" s="6">
        <f t="shared" si="134"/>
        <v>30</v>
      </c>
      <c r="L107" s="6" t="s">
        <v>26</v>
      </c>
      <c r="M107" s="16">
        <f t="shared" si="137"/>
        <v>1633.9940182222222</v>
      </c>
      <c r="N107" s="6">
        <f t="shared" si="135"/>
        <v>139.26765244444505</v>
      </c>
      <c r="O107" s="4"/>
      <c r="P107" s="4"/>
      <c r="Q107" s="4"/>
      <c r="R107" s="4"/>
      <c r="S107" s="4"/>
      <c r="T107" s="4"/>
      <c r="U107" s="4"/>
      <c r="V107" s="4"/>
      <c r="W107" s="10"/>
      <c r="X107" s="6">
        <f t="shared" si="140"/>
        <v>0.89999999999999991</v>
      </c>
      <c r="Y107" s="6">
        <f t="shared" ref="Y107:Z107" si="157">Y106</f>
        <v>30</v>
      </c>
      <c r="Z107" s="6">
        <f t="shared" si="157"/>
        <v>1.62</v>
      </c>
      <c r="AA107" s="19">
        <v>0.4</v>
      </c>
      <c r="AB107" s="2">
        <f t="shared" si="141"/>
        <v>1580.4744626666668</v>
      </c>
      <c r="AC107" s="4"/>
      <c r="AD107" s="10"/>
      <c r="AE107" s="6">
        <f t="shared" si="142"/>
        <v>0.89999999999999991</v>
      </c>
      <c r="AF107" s="6">
        <f t="shared" ref="AF107:AG107" si="158">AF106</f>
        <v>30</v>
      </c>
      <c r="AG107" s="6">
        <f t="shared" si="158"/>
        <v>1.62</v>
      </c>
      <c r="AH107" s="19">
        <v>0.4</v>
      </c>
      <c r="AI107" s="16">
        <f t="shared" si="143"/>
        <v>1456.9729595555552</v>
      </c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1:53">
      <c r="A108" s="10"/>
      <c r="B108" s="6">
        <f t="shared" si="138"/>
        <v>1.0999999999999999</v>
      </c>
      <c r="C108" s="6">
        <v>0</v>
      </c>
      <c r="D108" s="6">
        <f t="shared" si="136"/>
        <v>30</v>
      </c>
      <c r="E108" s="6" t="s">
        <v>26</v>
      </c>
      <c r="F108" s="2">
        <f t="shared" si="150"/>
        <v>1777.0338573333338</v>
      </c>
      <c r="G108" s="4"/>
      <c r="H108" s="10"/>
      <c r="I108" s="6">
        <f t="shared" si="139"/>
        <v>1.0999999999999999</v>
      </c>
      <c r="J108" s="6">
        <v>0</v>
      </c>
      <c r="K108" s="6">
        <f t="shared" si="134"/>
        <v>30</v>
      </c>
      <c r="L108" s="6" t="s">
        <v>26</v>
      </c>
      <c r="M108" s="16">
        <f t="shared" si="137"/>
        <v>1630.3697604444444</v>
      </c>
      <c r="N108" s="6">
        <f t="shared" si="135"/>
        <v>146.66409688888939</v>
      </c>
      <c r="O108" s="4"/>
      <c r="P108" s="4"/>
      <c r="Q108" s="4"/>
      <c r="R108" s="4"/>
      <c r="S108" s="4"/>
      <c r="T108" s="4"/>
      <c r="U108" s="4"/>
      <c r="V108" s="4"/>
      <c r="W108" s="10"/>
      <c r="X108" s="6">
        <f t="shared" si="140"/>
        <v>0.99999999999999989</v>
      </c>
      <c r="Y108" s="6">
        <f t="shared" ref="Y108:Z108" si="159">Y107</f>
        <v>30</v>
      </c>
      <c r="Z108" s="6">
        <f t="shared" si="159"/>
        <v>1.62</v>
      </c>
      <c r="AA108" s="19">
        <v>0.4</v>
      </c>
      <c r="AB108" s="2">
        <f t="shared" si="141"/>
        <v>1584.1912922962965</v>
      </c>
      <c r="AC108" s="4"/>
      <c r="AD108" s="10"/>
      <c r="AE108" s="6">
        <f t="shared" si="142"/>
        <v>0.99999999999999989</v>
      </c>
      <c r="AF108" s="6">
        <f t="shared" ref="AF108:AG108" si="160">AF107</f>
        <v>30</v>
      </c>
      <c r="AG108" s="6">
        <f t="shared" si="160"/>
        <v>1.62</v>
      </c>
      <c r="AH108" s="19">
        <v>0.4</v>
      </c>
      <c r="AI108" s="16">
        <f t="shared" si="143"/>
        <v>1453.401887950617</v>
      </c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</row>
    <row r="109" spans="1:53">
      <c r="A109" s="10"/>
      <c r="B109" s="6">
        <f t="shared" si="138"/>
        <v>1.2</v>
      </c>
      <c r="C109" s="6">
        <v>0</v>
      </c>
      <c r="D109" s="6">
        <f t="shared" si="136"/>
        <v>30</v>
      </c>
      <c r="E109" s="6" t="s">
        <v>26</v>
      </c>
      <c r="F109" s="2">
        <f t="shared" si="150"/>
        <v>1780.8060440000004</v>
      </c>
      <c r="G109" s="4"/>
      <c r="H109" s="10"/>
      <c r="I109" s="6">
        <f t="shared" si="139"/>
        <v>1.2</v>
      </c>
      <c r="J109" s="6">
        <v>0</v>
      </c>
      <c r="K109" s="6">
        <f t="shared" si="134"/>
        <v>30</v>
      </c>
      <c r="L109" s="6" t="s">
        <v>26</v>
      </c>
      <c r="M109" s="16">
        <f t="shared" si="137"/>
        <v>1626.7455026666667</v>
      </c>
      <c r="N109" s="6">
        <f t="shared" si="135"/>
        <v>154.06054133333373</v>
      </c>
      <c r="O109" s="4"/>
      <c r="P109" s="4"/>
      <c r="Q109" s="4"/>
      <c r="R109" s="4"/>
      <c r="S109" s="4"/>
      <c r="T109" s="4"/>
      <c r="U109" s="4"/>
      <c r="V109" s="4"/>
      <c r="W109" s="10"/>
      <c r="X109" s="6">
        <f t="shared" si="140"/>
        <v>1.0999999999999999</v>
      </c>
      <c r="Y109" s="6">
        <f t="shared" ref="Y109:Z109" si="161">Y108</f>
        <v>30</v>
      </c>
      <c r="Z109" s="6">
        <f t="shared" si="161"/>
        <v>1.62</v>
      </c>
      <c r="AA109" s="19">
        <v>0.4</v>
      </c>
      <c r="AB109" s="2">
        <f t="shared" si="141"/>
        <v>1587.908121925926</v>
      </c>
      <c r="AC109" s="4"/>
      <c r="AD109" s="10"/>
      <c r="AE109" s="6">
        <f t="shared" si="142"/>
        <v>1.0999999999999999</v>
      </c>
      <c r="AF109" s="6">
        <f t="shared" ref="AF109:AG109" si="162">AF108</f>
        <v>30</v>
      </c>
      <c r="AG109" s="6">
        <f t="shared" si="162"/>
        <v>1.62</v>
      </c>
      <c r="AH109" s="19">
        <v>0.4</v>
      </c>
      <c r="AI109" s="16">
        <f t="shared" si="143"/>
        <v>1449.8308163456786</v>
      </c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1:53">
      <c r="A110" s="10"/>
      <c r="B110" s="6">
        <f t="shared" si="138"/>
        <v>1.3</v>
      </c>
      <c r="C110" s="6">
        <v>0</v>
      </c>
      <c r="D110" s="6">
        <f t="shared" si="136"/>
        <v>30</v>
      </c>
      <c r="E110" s="6" t="s">
        <v>26</v>
      </c>
      <c r="F110" s="2">
        <f t="shared" si="150"/>
        <v>1784.5782306666672</v>
      </c>
      <c r="G110" s="4"/>
      <c r="H110" s="10"/>
      <c r="I110" s="6">
        <f t="shared" si="139"/>
        <v>1.3</v>
      </c>
      <c r="J110" s="6">
        <v>0</v>
      </c>
      <c r="K110" s="6">
        <f t="shared" si="134"/>
        <v>30</v>
      </c>
      <c r="L110" s="6" t="s">
        <v>26</v>
      </c>
      <c r="M110" s="16">
        <f t="shared" si="137"/>
        <v>1623.1212448888889</v>
      </c>
      <c r="N110" s="6">
        <f t="shared" si="135"/>
        <v>161.4569857777783</v>
      </c>
      <c r="O110" s="4"/>
      <c r="P110" s="4"/>
      <c r="Q110" s="4"/>
      <c r="R110" s="4"/>
      <c r="S110" s="4"/>
      <c r="T110" s="4"/>
      <c r="U110" s="4"/>
      <c r="V110" s="4"/>
      <c r="W110" s="10"/>
      <c r="X110" s="6">
        <f t="shared" si="140"/>
        <v>1.2</v>
      </c>
      <c r="Y110" s="6">
        <f t="shared" ref="Y110:Z110" si="163">Y109</f>
        <v>30</v>
      </c>
      <c r="Z110" s="6">
        <f t="shared" si="163"/>
        <v>1.62</v>
      </c>
      <c r="AA110" s="19">
        <v>0.4</v>
      </c>
      <c r="AB110" s="2">
        <f t="shared" si="141"/>
        <v>1591.6249515555558</v>
      </c>
      <c r="AC110" s="4"/>
      <c r="AD110" s="10"/>
      <c r="AE110" s="6">
        <f t="shared" si="142"/>
        <v>1.2</v>
      </c>
      <c r="AF110" s="6">
        <f t="shared" ref="AF110:AG110" si="164">AF109</f>
        <v>30</v>
      </c>
      <c r="AG110" s="6">
        <f t="shared" si="164"/>
        <v>1.62</v>
      </c>
      <c r="AH110" s="19">
        <v>0.4</v>
      </c>
      <c r="AI110" s="16">
        <f t="shared" si="143"/>
        <v>1446.2597447407404</v>
      </c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1:53">
      <c r="A111" s="10"/>
      <c r="B111" s="6">
        <f t="shared" si="138"/>
        <v>1.4000000000000001</v>
      </c>
      <c r="C111" s="6">
        <v>0</v>
      </c>
      <c r="D111" s="6">
        <f t="shared" si="136"/>
        <v>30</v>
      </c>
      <c r="E111" s="6" t="s">
        <v>26</v>
      </c>
      <c r="F111" s="2">
        <f t="shared" si="150"/>
        <v>1788.3504173333338</v>
      </c>
      <c r="G111" s="4"/>
      <c r="H111" s="10"/>
      <c r="I111" s="6">
        <f t="shared" si="139"/>
        <v>1.4000000000000001</v>
      </c>
      <c r="J111" s="6">
        <v>0</v>
      </c>
      <c r="K111" s="6">
        <f t="shared" si="134"/>
        <v>30</v>
      </c>
      <c r="L111" s="6" t="s">
        <v>26</v>
      </c>
      <c r="M111" s="16">
        <f t="shared" si="137"/>
        <v>1619.4969871111111</v>
      </c>
      <c r="N111" s="6">
        <f t="shared" si="135"/>
        <v>168.85343022222264</v>
      </c>
      <c r="O111" s="4"/>
      <c r="P111" s="4"/>
      <c r="Q111" s="4"/>
      <c r="R111" s="4"/>
      <c r="S111" s="4"/>
      <c r="T111" s="4"/>
      <c r="U111" s="4"/>
      <c r="V111" s="4"/>
      <c r="W111" s="10"/>
      <c r="X111" s="6">
        <f t="shared" si="140"/>
        <v>1.3</v>
      </c>
      <c r="Y111" s="6">
        <f t="shared" ref="Y111:Z111" si="165">Y110</f>
        <v>30</v>
      </c>
      <c r="Z111" s="6">
        <f t="shared" si="165"/>
        <v>1.62</v>
      </c>
      <c r="AA111" s="19">
        <v>0.4</v>
      </c>
      <c r="AB111" s="2">
        <f t="shared" si="141"/>
        <v>1595.3417811851853</v>
      </c>
      <c r="AC111" s="4"/>
      <c r="AD111" s="10"/>
      <c r="AE111" s="6">
        <f t="shared" si="142"/>
        <v>1.3</v>
      </c>
      <c r="AF111" s="6">
        <f t="shared" ref="AF111:AG111" si="166">AF110</f>
        <v>30</v>
      </c>
      <c r="AG111" s="6">
        <f t="shared" si="166"/>
        <v>1.62</v>
      </c>
      <c r="AH111" s="19">
        <v>0.4</v>
      </c>
      <c r="AI111" s="16">
        <f t="shared" si="143"/>
        <v>1442.6886731358022</v>
      </c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1:53">
      <c r="A112" s="10"/>
      <c r="B112" s="6">
        <f t="shared" si="138"/>
        <v>1.5000000000000002</v>
      </c>
      <c r="C112" s="6">
        <v>0</v>
      </c>
      <c r="D112" s="6">
        <f t="shared" si="136"/>
        <v>30</v>
      </c>
      <c r="E112" s="6" t="s">
        <v>26</v>
      </c>
      <c r="F112" s="2">
        <f t="shared" si="150"/>
        <v>1792.1226040000004</v>
      </c>
      <c r="G112" s="4"/>
      <c r="H112" s="11"/>
      <c r="I112" s="6">
        <f t="shared" si="139"/>
        <v>1.5000000000000002</v>
      </c>
      <c r="J112" s="6">
        <v>0</v>
      </c>
      <c r="K112" s="6">
        <f t="shared" si="134"/>
        <v>30</v>
      </c>
      <c r="L112" s="6" t="s">
        <v>26</v>
      </c>
      <c r="M112" s="16">
        <f t="shared" si="137"/>
        <v>1615.8727293333334</v>
      </c>
      <c r="N112" s="6">
        <f t="shared" si="135"/>
        <v>176.24987466666698</v>
      </c>
      <c r="O112" s="4"/>
      <c r="P112" s="4"/>
      <c r="Q112" s="4"/>
      <c r="R112" s="4"/>
      <c r="S112" s="4"/>
      <c r="T112" s="4"/>
      <c r="U112" s="4"/>
      <c r="V112" s="4"/>
      <c r="W112" s="10"/>
      <c r="X112" s="6">
        <f t="shared" si="140"/>
        <v>1.4000000000000001</v>
      </c>
      <c r="Y112" s="6">
        <f t="shared" ref="Y112:Z112" si="167">Y111</f>
        <v>30</v>
      </c>
      <c r="Z112" s="6">
        <f t="shared" si="167"/>
        <v>1.62</v>
      </c>
      <c r="AA112" s="19">
        <v>0.4</v>
      </c>
      <c r="AB112" s="2">
        <f t="shared" si="141"/>
        <v>1599.058610814815</v>
      </c>
      <c r="AC112" s="4"/>
      <c r="AD112" s="10"/>
      <c r="AE112" s="6">
        <f t="shared" si="142"/>
        <v>1.4000000000000001</v>
      </c>
      <c r="AF112" s="6">
        <f t="shared" ref="AF112:AG112" si="168">AF111</f>
        <v>30</v>
      </c>
      <c r="AG112" s="6">
        <f t="shared" si="168"/>
        <v>1.62</v>
      </c>
      <c r="AH112" s="19">
        <v>0.4</v>
      </c>
      <c r="AI112" s="16">
        <f t="shared" si="143"/>
        <v>1439.1176015308638</v>
      </c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1:53">
      <c r="A113" s="9"/>
      <c r="B113" s="5" t="s">
        <v>36</v>
      </c>
      <c r="C113" s="5" t="s">
        <v>37</v>
      </c>
      <c r="D113" s="5"/>
      <c r="E113" s="5" t="s">
        <v>1</v>
      </c>
      <c r="F113" s="5" t="s">
        <v>61</v>
      </c>
      <c r="G113" s="4"/>
      <c r="H113" s="5"/>
      <c r="I113" s="5" t="s">
        <v>36</v>
      </c>
      <c r="J113" s="5" t="s">
        <v>37</v>
      </c>
      <c r="K113" s="5"/>
      <c r="L113" s="5" t="s">
        <v>1</v>
      </c>
      <c r="M113" s="5" t="s">
        <v>48</v>
      </c>
      <c r="N113" s="5" t="s">
        <v>42</v>
      </c>
      <c r="O113" s="4"/>
      <c r="P113" s="4"/>
      <c r="Q113" s="4"/>
      <c r="R113" s="4"/>
      <c r="S113" s="4"/>
      <c r="T113" s="4"/>
      <c r="U113" s="4"/>
      <c r="V113" s="4"/>
      <c r="W113" s="11"/>
      <c r="X113" s="6">
        <f t="shared" si="140"/>
        <v>1.5000000000000002</v>
      </c>
      <c r="Y113" s="6">
        <f t="shared" ref="Y113:Z113" si="169">Y112</f>
        <v>30</v>
      </c>
      <c r="Z113" s="6">
        <f t="shared" si="169"/>
        <v>1.62</v>
      </c>
      <c r="AA113" s="19">
        <v>0.4</v>
      </c>
      <c r="AB113" s="2">
        <f t="shared" si="141"/>
        <v>1602.7754404444445</v>
      </c>
      <c r="AC113" s="4"/>
      <c r="AD113" s="11"/>
      <c r="AE113" s="6">
        <f t="shared" si="142"/>
        <v>1.5000000000000002</v>
      </c>
      <c r="AF113" s="6">
        <f t="shared" ref="AF113:AG113" si="170">AF112</f>
        <v>30</v>
      </c>
      <c r="AG113" s="6">
        <f t="shared" si="170"/>
        <v>1.62</v>
      </c>
      <c r="AH113" s="19">
        <v>0.4</v>
      </c>
      <c r="AI113" s="16">
        <f t="shared" si="143"/>
        <v>1435.5465299259256</v>
      </c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1:53">
      <c r="A114" s="13"/>
      <c r="B114" s="6">
        <v>0</v>
      </c>
      <c r="C114" s="14">
        <v>0.1</v>
      </c>
      <c r="D114" s="6">
        <f>D47</f>
        <v>30</v>
      </c>
      <c r="E114" s="6" t="s">
        <v>26</v>
      </c>
      <c r="F114" s="2">
        <f t="shared" ref="F114:F128" si="171">$C$20+(($C$2*$J47*$C$4)/$C$3)*0.51*0.53-(($C$8*0.5*(D114^2)*$C$9*$C$11)/2)</f>
        <v>1737.7222834285719</v>
      </c>
      <c r="G114" s="4"/>
      <c r="H114" s="13"/>
      <c r="I114" s="6">
        <v>0</v>
      </c>
      <c r="J114" s="14">
        <v>0.1</v>
      </c>
      <c r="K114" s="6">
        <f t="shared" ref="K114:K128" si="172">K47</f>
        <v>30</v>
      </c>
      <c r="L114" s="6" t="s">
        <v>26</v>
      </c>
      <c r="M114" s="16">
        <f t="shared" ref="M114:M128" si="173">$C$21-(($C$2*$J47*$C$4)/$C$3)*0.53*0.49-(($C$8*0.5*(K114^2)*$C$9*$C$11)/2)</f>
        <v>1668.1397039999999</v>
      </c>
      <c r="N114" s="6">
        <f t="shared" ref="N114:N128" si="174">F114-M114</f>
        <v>69.582579428571989</v>
      </c>
      <c r="O114" s="4"/>
      <c r="P114" s="4"/>
      <c r="Q114" s="4"/>
      <c r="R114" s="4"/>
      <c r="S114" s="4"/>
      <c r="T114" s="4"/>
      <c r="U114" s="4"/>
      <c r="V114" s="4"/>
      <c r="W114" s="5" t="s">
        <v>35</v>
      </c>
      <c r="X114" s="5" t="s">
        <v>36</v>
      </c>
      <c r="Y114" s="5" t="s">
        <v>38</v>
      </c>
      <c r="Z114" s="18" t="s">
        <v>43</v>
      </c>
      <c r="AA114" s="18" t="s">
        <v>44</v>
      </c>
      <c r="AB114" s="12" t="s">
        <v>62</v>
      </c>
      <c r="AC114" s="4">
        <f>AB129-AB115</f>
        <v>78.053422222222252</v>
      </c>
      <c r="AD114" s="9" t="s">
        <v>40</v>
      </c>
      <c r="AE114" s="5" t="s">
        <v>36</v>
      </c>
      <c r="AF114" s="5" t="s">
        <v>38</v>
      </c>
      <c r="AG114" s="18" t="s">
        <v>43</v>
      </c>
      <c r="AH114" s="18" t="s">
        <v>44</v>
      </c>
      <c r="AI114" s="12" t="s">
        <v>63</v>
      </c>
      <c r="AJ114" s="4">
        <f>AI129-AI115</f>
        <v>-74.992503703703733</v>
      </c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1:53">
      <c r="A115" s="10"/>
      <c r="B115" s="6">
        <v>0</v>
      </c>
      <c r="C115" s="6">
        <f>C114+0.1</f>
        <v>0.2</v>
      </c>
      <c r="D115" s="6">
        <f t="shared" ref="D115:D128" si="175">D48</f>
        <v>30</v>
      </c>
      <c r="E115" s="6" t="s">
        <v>26</v>
      </c>
      <c r="F115" s="2">
        <f t="shared" si="171"/>
        <v>1739.9047628571434</v>
      </c>
      <c r="G115" s="4"/>
      <c r="H115" s="10"/>
      <c r="I115" s="6">
        <v>0</v>
      </c>
      <c r="J115" s="14">
        <f>J114+0.1</f>
        <v>0.2</v>
      </c>
      <c r="K115" s="6">
        <f t="shared" si="172"/>
        <v>30</v>
      </c>
      <c r="L115" s="6" t="s">
        <v>26</v>
      </c>
      <c r="M115" s="16">
        <f t="shared" si="173"/>
        <v>1666.0428119999999</v>
      </c>
      <c r="N115" s="6">
        <f t="shared" si="174"/>
        <v>73.861950857143484</v>
      </c>
      <c r="O115" s="4"/>
      <c r="P115" s="4"/>
      <c r="Q115" s="4"/>
      <c r="R115" s="4"/>
      <c r="S115" s="4"/>
      <c r="T115" s="4"/>
      <c r="U115" s="4"/>
      <c r="V115" s="4"/>
      <c r="W115" s="13"/>
      <c r="X115" s="6">
        <v>0.1</v>
      </c>
      <c r="Y115" s="6">
        <v>30</v>
      </c>
      <c r="Z115" s="6">
        <v>1.62</v>
      </c>
      <c r="AA115" s="19">
        <v>0.6</v>
      </c>
      <c r="AB115" s="2">
        <f>$C$16+(($C$2*$X99*AA115)/Z115)*0.51*0.47-(($C$8*0.5*(D47^2)*$C$9*$C$11)/2)</f>
        <v>1552.5982404444446</v>
      </c>
      <c r="AD115" s="13"/>
      <c r="AE115" s="6">
        <v>0.1</v>
      </c>
      <c r="AF115" s="6">
        <v>30</v>
      </c>
      <c r="AG115" s="6">
        <v>1.62</v>
      </c>
      <c r="AH115" s="19">
        <v>0.6</v>
      </c>
      <c r="AI115" s="16">
        <f>$C$17-(($C$2*AE115*AH115)/AG115)*0.47*0.49-(($C$8*0.5*(D31^2)*$C$9*$C$11)/2)</f>
        <v>1483.7559965925923</v>
      </c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1:53">
      <c r="A116" s="10"/>
      <c r="B116" s="6">
        <v>0</v>
      </c>
      <c r="C116" s="6">
        <f t="shared" ref="C116:C128" si="176">C115+0.1</f>
        <v>0.30000000000000004</v>
      </c>
      <c r="D116" s="6">
        <f t="shared" si="175"/>
        <v>30</v>
      </c>
      <c r="E116" s="6" t="s">
        <v>26</v>
      </c>
      <c r="F116" s="2">
        <f t="shared" si="171"/>
        <v>1742.0872422857146</v>
      </c>
      <c r="G116" s="4"/>
      <c r="H116" s="10"/>
      <c r="I116" s="6">
        <v>0</v>
      </c>
      <c r="J116" s="14">
        <f t="shared" ref="J116:J128" si="177">J115+0.1</f>
        <v>0.30000000000000004</v>
      </c>
      <c r="K116" s="6">
        <f t="shared" si="172"/>
        <v>30</v>
      </c>
      <c r="L116" s="6" t="s">
        <v>26</v>
      </c>
      <c r="M116" s="16">
        <f t="shared" si="173"/>
        <v>1663.9459199999999</v>
      </c>
      <c r="N116" s="6">
        <f t="shared" si="174"/>
        <v>78.14132228571475</v>
      </c>
      <c r="O116" s="4"/>
      <c r="P116" s="4"/>
      <c r="Q116" s="4"/>
      <c r="R116" s="4"/>
      <c r="S116" s="4"/>
      <c r="T116" s="4"/>
      <c r="U116" s="4"/>
      <c r="V116" s="4"/>
      <c r="W116" s="10"/>
      <c r="X116" s="6">
        <f t="shared" ref="X116:X129" si="178">X115+0.1</f>
        <v>0.2</v>
      </c>
      <c r="Y116" s="6">
        <f>Y115</f>
        <v>30</v>
      </c>
      <c r="Z116" s="6">
        <f>Z115</f>
        <v>1.62</v>
      </c>
      <c r="AA116" s="19">
        <v>0.6</v>
      </c>
      <c r="AB116" s="2">
        <f t="shared" ref="AB116:AB129" si="179">$C$16+(($C$2*$X100*AA116)/Z116)*0.51*0.47-(($C$8*0.5*(D48^2)*$C$9*$C$11)/2)</f>
        <v>1558.1734848888891</v>
      </c>
      <c r="AC116" s="4"/>
      <c r="AD116" s="10"/>
      <c r="AE116" s="6">
        <f t="shared" ref="AE116:AE129" si="180">AE115+0.1</f>
        <v>0.2</v>
      </c>
      <c r="AF116" s="6">
        <f>AF115</f>
        <v>30</v>
      </c>
      <c r="AG116" s="6">
        <f>AG115</f>
        <v>1.62</v>
      </c>
      <c r="AH116" s="19">
        <v>0.6</v>
      </c>
      <c r="AI116" s="16">
        <f t="shared" ref="AI116:AI129" si="181">$C$17-(($C$2*AE116*AH116)/AG116)*0.47*0.49-(($C$8*0.5*(D32^2)*$C$9*$C$11)/2)</f>
        <v>1478.3993891851849</v>
      </c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1:53">
      <c r="A117" s="10"/>
      <c r="B117" s="6">
        <v>0</v>
      </c>
      <c r="C117" s="6">
        <f t="shared" si="176"/>
        <v>0.4</v>
      </c>
      <c r="D117" s="6">
        <f t="shared" si="175"/>
        <v>30</v>
      </c>
      <c r="E117" s="6" t="s">
        <v>26</v>
      </c>
      <c r="F117" s="2">
        <f t="shared" si="171"/>
        <v>1744.2697217142861</v>
      </c>
      <c r="G117" s="4"/>
      <c r="H117" s="10"/>
      <c r="I117" s="6">
        <v>0</v>
      </c>
      <c r="J117" s="14">
        <f t="shared" si="177"/>
        <v>0.4</v>
      </c>
      <c r="K117" s="6">
        <f t="shared" si="172"/>
        <v>30</v>
      </c>
      <c r="L117" s="6" t="s">
        <v>26</v>
      </c>
      <c r="M117" s="16">
        <f t="shared" si="173"/>
        <v>1661.8490279999999</v>
      </c>
      <c r="N117" s="6">
        <f t="shared" si="174"/>
        <v>82.420693714286244</v>
      </c>
      <c r="O117" s="4"/>
      <c r="P117" s="4"/>
      <c r="Q117" s="4"/>
      <c r="R117" s="4"/>
      <c r="S117" s="4"/>
      <c r="T117" s="4"/>
      <c r="U117" s="4"/>
      <c r="V117" s="4"/>
      <c r="W117" s="10"/>
      <c r="X117" s="6">
        <f t="shared" si="178"/>
        <v>0.30000000000000004</v>
      </c>
      <c r="Y117" s="6">
        <f t="shared" ref="Y117:Z117" si="182">Y116</f>
        <v>30</v>
      </c>
      <c r="Z117" s="6">
        <f t="shared" si="182"/>
        <v>1.62</v>
      </c>
      <c r="AA117" s="19">
        <v>0.6</v>
      </c>
      <c r="AB117" s="2">
        <f t="shared" si="179"/>
        <v>1563.7487293333336</v>
      </c>
      <c r="AC117" s="4"/>
      <c r="AD117" s="10"/>
      <c r="AE117" s="6">
        <f t="shared" si="180"/>
        <v>0.30000000000000004</v>
      </c>
      <c r="AF117" s="6">
        <f t="shared" ref="AF117:AG117" si="183">AF116</f>
        <v>30</v>
      </c>
      <c r="AG117" s="6">
        <f t="shared" si="183"/>
        <v>1.62</v>
      </c>
      <c r="AH117" s="19">
        <v>0.6</v>
      </c>
      <c r="AI117" s="16">
        <f t="shared" si="181"/>
        <v>1473.0427817777775</v>
      </c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1:53">
      <c r="A118" s="10"/>
      <c r="B118" s="6">
        <v>0</v>
      </c>
      <c r="C118" s="6">
        <f t="shared" si="176"/>
        <v>0.5</v>
      </c>
      <c r="D118" s="6">
        <f t="shared" si="175"/>
        <v>30</v>
      </c>
      <c r="E118" s="6" t="s">
        <v>26</v>
      </c>
      <c r="F118" s="2">
        <f t="shared" si="171"/>
        <v>1746.4522011428576</v>
      </c>
      <c r="G118" s="4"/>
      <c r="H118" s="10"/>
      <c r="I118" s="6">
        <v>0</v>
      </c>
      <c r="J118" s="14">
        <f t="shared" si="177"/>
        <v>0.5</v>
      </c>
      <c r="K118" s="6">
        <f t="shared" si="172"/>
        <v>30</v>
      </c>
      <c r="L118" s="6" t="s">
        <v>26</v>
      </c>
      <c r="M118" s="16">
        <f t="shared" si="173"/>
        <v>1659.7521360000001</v>
      </c>
      <c r="N118" s="6">
        <f t="shared" si="174"/>
        <v>86.700065142857511</v>
      </c>
      <c r="O118" s="4"/>
      <c r="P118" s="4"/>
      <c r="Q118" s="4"/>
      <c r="R118" s="4"/>
      <c r="S118" s="4"/>
      <c r="T118" s="4"/>
      <c r="U118" s="4"/>
      <c r="V118" s="4"/>
      <c r="W118" s="10"/>
      <c r="X118" s="6">
        <f t="shared" si="178"/>
        <v>0.4</v>
      </c>
      <c r="Y118" s="6">
        <f t="shared" ref="Y118:Z118" si="184">Y117</f>
        <v>30</v>
      </c>
      <c r="Z118" s="6">
        <f t="shared" si="184"/>
        <v>1.62</v>
      </c>
      <c r="AA118" s="19">
        <v>0.6</v>
      </c>
      <c r="AB118" s="2">
        <f t="shared" si="179"/>
        <v>1569.3239737777778</v>
      </c>
      <c r="AC118" s="4"/>
      <c r="AD118" s="10"/>
      <c r="AE118" s="6">
        <f t="shared" si="180"/>
        <v>0.4</v>
      </c>
      <c r="AF118" s="6">
        <f t="shared" ref="AF118:AG118" si="185">AF117</f>
        <v>30</v>
      </c>
      <c r="AG118" s="6">
        <f t="shared" si="185"/>
        <v>1.62</v>
      </c>
      <c r="AH118" s="19">
        <v>0.6</v>
      </c>
      <c r="AI118" s="16">
        <f t="shared" si="181"/>
        <v>1467.6861743703701</v>
      </c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>
      <c r="A119" s="10"/>
      <c r="B119" s="6">
        <v>0</v>
      </c>
      <c r="C119" s="6">
        <f t="shared" si="176"/>
        <v>0.6</v>
      </c>
      <c r="D119" s="6">
        <f t="shared" si="175"/>
        <v>30</v>
      </c>
      <c r="E119" s="6" t="s">
        <v>26</v>
      </c>
      <c r="F119" s="2">
        <f t="shared" si="171"/>
        <v>1748.634680571429</v>
      </c>
      <c r="G119" s="4"/>
      <c r="H119" s="10"/>
      <c r="I119" s="6">
        <v>0</v>
      </c>
      <c r="J119" s="14">
        <f t="shared" si="177"/>
        <v>0.6</v>
      </c>
      <c r="K119" s="6">
        <f t="shared" si="172"/>
        <v>30</v>
      </c>
      <c r="L119" s="6" t="s">
        <v>26</v>
      </c>
      <c r="M119" s="16">
        <f t="shared" si="173"/>
        <v>1657.655244</v>
      </c>
      <c r="N119" s="6">
        <f t="shared" si="174"/>
        <v>90.979436571429005</v>
      </c>
      <c r="O119" s="4"/>
      <c r="P119" s="4"/>
      <c r="Q119" s="4"/>
      <c r="R119" s="4"/>
      <c r="S119" s="4"/>
      <c r="T119" s="4"/>
      <c r="U119" s="4"/>
      <c r="V119" s="4"/>
      <c r="W119" s="10"/>
      <c r="X119" s="6">
        <f t="shared" si="178"/>
        <v>0.5</v>
      </c>
      <c r="Y119" s="6">
        <f t="shared" ref="Y119:Z119" si="186">Y118</f>
        <v>30</v>
      </c>
      <c r="Z119" s="6">
        <f t="shared" si="186"/>
        <v>1.62</v>
      </c>
      <c r="AA119" s="19">
        <v>0.6</v>
      </c>
      <c r="AB119" s="2">
        <f t="shared" si="179"/>
        <v>1574.8992182222223</v>
      </c>
      <c r="AC119" s="4"/>
      <c r="AD119" s="10"/>
      <c r="AE119" s="6">
        <f t="shared" si="180"/>
        <v>0.5</v>
      </c>
      <c r="AF119" s="6">
        <f t="shared" ref="AF119:AG119" si="187">AF118</f>
        <v>30</v>
      </c>
      <c r="AG119" s="6">
        <f t="shared" si="187"/>
        <v>1.62</v>
      </c>
      <c r="AH119" s="19">
        <v>0.6</v>
      </c>
      <c r="AI119" s="16">
        <f t="shared" si="181"/>
        <v>1462.3295669629626</v>
      </c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1:53">
      <c r="A120" s="10"/>
      <c r="B120" s="6">
        <v>0</v>
      </c>
      <c r="C120" s="6">
        <f t="shared" si="176"/>
        <v>0.7</v>
      </c>
      <c r="D120" s="6">
        <f t="shared" si="175"/>
        <v>30</v>
      </c>
      <c r="E120" s="6" t="s">
        <v>26</v>
      </c>
      <c r="F120" s="2">
        <f t="shared" si="171"/>
        <v>1750.8171600000005</v>
      </c>
      <c r="G120" s="4"/>
      <c r="H120" s="10"/>
      <c r="I120" s="6">
        <v>0</v>
      </c>
      <c r="J120" s="14">
        <f t="shared" si="177"/>
        <v>0.7</v>
      </c>
      <c r="K120" s="6">
        <f t="shared" si="172"/>
        <v>30</v>
      </c>
      <c r="L120" s="6" t="s">
        <v>26</v>
      </c>
      <c r="M120" s="16">
        <f t="shared" si="173"/>
        <v>1655.558352</v>
      </c>
      <c r="N120" s="6">
        <f t="shared" si="174"/>
        <v>95.258808000000499</v>
      </c>
      <c r="O120" s="4"/>
      <c r="P120" s="4"/>
      <c r="Q120" s="4"/>
      <c r="R120" s="4"/>
      <c r="S120" s="4"/>
      <c r="T120" s="4"/>
      <c r="U120" s="4"/>
      <c r="V120" s="4"/>
      <c r="W120" s="10"/>
      <c r="X120" s="6">
        <f t="shared" si="178"/>
        <v>0.6</v>
      </c>
      <c r="Y120" s="6">
        <f t="shared" ref="Y120:Z120" si="188">Y119</f>
        <v>30</v>
      </c>
      <c r="Z120" s="6">
        <f t="shared" si="188"/>
        <v>1.62</v>
      </c>
      <c r="AA120" s="19">
        <v>0.6</v>
      </c>
      <c r="AB120" s="2">
        <f t="shared" si="179"/>
        <v>1580.4744626666668</v>
      </c>
      <c r="AC120" s="4"/>
      <c r="AD120" s="10"/>
      <c r="AE120" s="6">
        <f t="shared" si="180"/>
        <v>0.6</v>
      </c>
      <c r="AF120" s="6">
        <f t="shared" ref="AF120:AG120" si="189">AF119</f>
        <v>30</v>
      </c>
      <c r="AG120" s="6">
        <f t="shared" si="189"/>
        <v>1.62</v>
      </c>
      <c r="AH120" s="19">
        <v>0.6</v>
      </c>
      <c r="AI120" s="16">
        <f t="shared" si="181"/>
        <v>1456.9729595555552</v>
      </c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1:53">
      <c r="A121" s="10"/>
      <c r="B121" s="6">
        <v>0</v>
      </c>
      <c r="C121" s="6">
        <f t="shared" si="176"/>
        <v>0.79999999999999993</v>
      </c>
      <c r="D121" s="6">
        <f t="shared" si="175"/>
        <v>30</v>
      </c>
      <c r="E121" s="6" t="s">
        <v>26</v>
      </c>
      <c r="F121" s="2">
        <f t="shared" si="171"/>
        <v>1752.999639428572</v>
      </c>
      <c r="G121" s="4"/>
      <c r="H121" s="10"/>
      <c r="I121" s="6">
        <v>0</v>
      </c>
      <c r="J121" s="14">
        <f t="shared" si="177"/>
        <v>0.79999999999999993</v>
      </c>
      <c r="K121" s="6">
        <f t="shared" si="172"/>
        <v>30</v>
      </c>
      <c r="L121" s="6" t="s">
        <v>26</v>
      </c>
      <c r="M121" s="16">
        <f t="shared" si="173"/>
        <v>1653.46146</v>
      </c>
      <c r="N121" s="6">
        <f t="shared" si="174"/>
        <v>99.538179428571993</v>
      </c>
      <c r="O121" s="4"/>
      <c r="P121" s="4"/>
      <c r="Q121" s="4"/>
      <c r="R121" s="4"/>
      <c r="S121" s="4"/>
      <c r="T121" s="4"/>
      <c r="U121" s="4"/>
      <c r="V121" s="4"/>
      <c r="W121" s="10"/>
      <c r="X121" s="6">
        <f t="shared" si="178"/>
        <v>0.7</v>
      </c>
      <c r="Y121" s="6">
        <f t="shared" ref="Y121:Z121" si="190">Y120</f>
        <v>30</v>
      </c>
      <c r="Z121" s="6">
        <f t="shared" si="190"/>
        <v>1.62</v>
      </c>
      <c r="AA121" s="19">
        <v>0.6</v>
      </c>
      <c r="AB121" s="2">
        <f t="shared" si="179"/>
        <v>1586.0497071111113</v>
      </c>
      <c r="AC121" s="4"/>
      <c r="AD121" s="10"/>
      <c r="AE121" s="6">
        <f t="shared" si="180"/>
        <v>0.7</v>
      </c>
      <c r="AF121" s="6">
        <f t="shared" ref="AF121:AG121" si="191">AF120</f>
        <v>30</v>
      </c>
      <c r="AG121" s="6">
        <f t="shared" si="191"/>
        <v>1.62</v>
      </c>
      <c r="AH121" s="19">
        <v>0.6</v>
      </c>
      <c r="AI121" s="16">
        <f t="shared" si="181"/>
        <v>1451.6163521481478</v>
      </c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</row>
    <row r="122" spans="1:53">
      <c r="A122" s="10"/>
      <c r="B122" s="6">
        <v>0</v>
      </c>
      <c r="C122" s="6">
        <f t="shared" si="176"/>
        <v>0.89999999999999991</v>
      </c>
      <c r="D122" s="6">
        <f t="shared" si="175"/>
        <v>30</v>
      </c>
      <c r="E122" s="6" t="s">
        <v>26</v>
      </c>
      <c r="F122" s="2">
        <f t="shared" si="171"/>
        <v>1755.1821188571432</v>
      </c>
      <c r="G122" s="4"/>
      <c r="H122" s="10"/>
      <c r="I122" s="6">
        <v>0</v>
      </c>
      <c r="J122" s="14">
        <f t="shared" si="177"/>
        <v>0.89999999999999991</v>
      </c>
      <c r="K122" s="6">
        <f t="shared" si="172"/>
        <v>30</v>
      </c>
      <c r="L122" s="6" t="s">
        <v>26</v>
      </c>
      <c r="M122" s="16">
        <f t="shared" si="173"/>
        <v>1651.364568</v>
      </c>
      <c r="N122" s="6">
        <f t="shared" si="174"/>
        <v>103.81755085714326</v>
      </c>
      <c r="O122" s="4"/>
      <c r="P122" s="4"/>
      <c r="Q122" s="4"/>
      <c r="R122" s="4"/>
      <c r="S122" s="4"/>
      <c r="T122" s="4"/>
      <c r="U122" s="4"/>
      <c r="V122" s="4"/>
      <c r="W122" s="10"/>
      <c r="X122" s="6">
        <f t="shared" si="178"/>
        <v>0.79999999999999993</v>
      </c>
      <c r="Y122" s="6">
        <f t="shared" ref="Y122:Z122" si="192">Y121</f>
        <v>30</v>
      </c>
      <c r="Z122" s="6">
        <f t="shared" si="192"/>
        <v>1.62</v>
      </c>
      <c r="AA122" s="19">
        <v>0.6</v>
      </c>
      <c r="AB122" s="2">
        <f t="shared" si="179"/>
        <v>1591.6249515555558</v>
      </c>
      <c r="AC122" s="4"/>
      <c r="AD122" s="10"/>
      <c r="AE122" s="6">
        <f t="shared" si="180"/>
        <v>0.79999999999999993</v>
      </c>
      <c r="AF122" s="6">
        <f t="shared" ref="AF122:AG122" si="193">AF121</f>
        <v>30</v>
      </c>
      <c r="AG122" s="6">
        <f t="shared" si="193"/>
        <v>1.62</v>
      </c>
      <c r="AH122" s="19">
        <v>0.6</v>
      </c>
      <c r="AI122" s="16">
        <f t="shared" si="181"/>
        <v>1446.2597447407404</v>
      </c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</row>
    <row r="123" spans="1:53">
      <c r="A123" s="10"/>
      <c r="B123" s="6">
        <v>0</v>
      </c>
      <c r="C123" s="6">
        <f t="shared" si="176"/>
        <v>0.99999999999999989</v>
      </c>
      <c r="D123" s="6">
        <f t="shared" si="175"/>
        <v>30</v>
      </c>
      <c r="E123" s="6" t="s">
        <v>26</v>
      </c>
      <c r="F123" s="2">
        <f t="shared" si="171"/>
        <v>1757.3645982857147</v>
      </c>
      <c r="G123" s="4"/>
      <c r="H123" s="10"/>
      <c r="I123" s="6">
        <v>0</v>
      </c>
      <c r="J123" s="14">
        <f t="shared" si="177"/>
        <v>0.99999999999999989</v>
      </c>
      <c r="K123" s="6">
        <f t="shared" si="172"/>
        <v>30</v>
      </c>
      <c r="L123" s="6" t="s">
        <v>26</v>
      </c>
      <c r="M123" s="16">
        <f t="shared" si="173"/>
        <v>1649.2676759999999</v>
      </c>
      <c r="N123" s="6">
        <f t="shared" si="174"/>
        <v>108.09692228571475</v>
      </c>
      <c r="O123" s="4"/>
      <c r="P123" s="4"/>
      <c r="Q123" s="4"/>
      <c r="R123" s="4"/>
      <c r="S123" s="4"/>
      <c r="T123" s="4"/>
      <c r="U123" s="4"/>
      <c r="V123" s="4"/>
      <c r="W123" s="10"/>
      <c r="X123" s="6">
        <f t="shared" si="178"/>
        <v>0.89999999999999991</v>
      </c>
      <c r="Y123" s="6">
        <f t="shared" ref="Y123:Z123" si="194">Y122</f>
        <v>30</v>
      </c>
      <c r="Z123" s="6">
        <f t="shared" si="194"/>
        <v>1.62</v>
      </c>
      <c r="AA123" s="19">
        <v>0.6</v>
      </c>
      <c r="AB123" s="2">
        <f t="shared" si="179"/>
        <v>1597.2001960000002</v>
      </c>
      <c r="AC123" s="4"/>
      <c r="AD123" s="10"/>
      <c r="AE123" s="6">
        <f t="shared" si="180"/>
        <v>0.89999999999999991</v>
      </c>
      <c r="AF123" s="6">
        <f t="shared" ref="AF123:AG123" si="195">AF122</f>
        <v>30</v>
      </c>
      <c r="AG123" s="6">
        <f t="shared" si="195"/>
        <v>1.62</v>
      </c>
      <c r="AH123" s="19">
        <v>0.6</v>
      </c>
      <c r="AI123" s="16">
        <f t="shared" si="181"/>
        <v>1440.903137333333</v>
      </c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1:53">
      <c r="A124" s="10"/>
      <c r="B124" s="6">
        <v>0</v>
      </c>
      <c r="C124" s="6">
        <f t="shared" si="176"/>
        <v>1.0999999999999999</v>
      </c>
      <c r="D124" s="6">
        <f t="shared" si="175"/>
        <v>30</v>
      </c>
      <c r="E124" s="6" t="s">
        <v>26</v>
      </c>
      <c r="F124" s="2">
        <f t="shared" si="171"/>
        <v>1759.5470777142862</v>
      </c>
      <c r="G124" s="4"/>
      <c r="H124" s="10"/>
      <c r="I124" s="6">
        <v>0</v>
      </c>
      <c r="J124" s="14">
        <f t="shared" si="177"/>
        <v>1.0999999999999999</v>
      </c>
      <c r="K124" s="6">
        <f t="shared" si="172"/>
        <v>30</v>
      </c>
      <c r="L124" s="6" t="s">
        <v>26</v>
      </c>
      <c r="M124" s="16">
        <f t="shared" si="173"/>
        <v>1647.1707839999999</v>
      </c>
      <c r="N124" s="6">
        <f t="shared" si="174"/>
        <v>112.37629371428625</v>
      </c>
      <c r="O124" s="4"/>
      <c r="P124" s="4"/>
      <c r="Q124" s="4"/>
      <c r="R124" s="4"/>
      <c r="S124" s="4"/>
      <c r="T124" s="4"/>
      <c r="U124" s="4"/>
      <c r="V124" s="4"/>
      <c r="W124" s="10"/>
      <c r="X124" s="6">
        <f t="shared" si="178"/>
        <v>0.99999999999999989</v>
      </c>
      <c r="Y124" s="6">
        <f t="shared" ref="Y124:Z124" si="196">Y123</f>
        <v>30</v>
      </c>
      <c r="Z124" s="6">
        <f t="shared" si="196"/>
        <v>1.62</v>
      </c>
      <c r="AA124" s="19">
        <v>0.6</v>
      </c>
      <c r="AB124" s="2">
        <f t="shared" si="179"/>
        <v>1602.7754404444445</v>
      </c>
      <c r="AC124" s="4"/>
      <c r="AD124" s="10"/>
      <c r="AE124" s="6">
        <f t="shared" si="180"/>
        <v>0.99999999999999989</v>
      </c>
      <c r="AF124" s="6">
        <f t="shared" ref="AF124:AG124" si="197">AF123</f>
        <v>30</v>
      </c>
      <c r="AG124" s="6">
        <f t="shared" si="197"/>
        <v>1.62</v>
      </c>
      <c r="AH124" s="19">
        <v>0.6</v>
      </c>
      <c r="AI124" s="16">
        <f t="shared" si="181"/>
        <v>1435.5465299259256</v>
      </c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1:53">
      <c r="A125" s="10"/>
      <c r="B125" s="6">
        <v>0</v>
      </c>
      <c r="C125" s="6">
        <f t="shared" si="176"/>
        <v>1.2</v>
      </c>
      <c r="D125" s="6">
        <f t="shared" si="175"/>
        <v>30</v>
      </c>
      <c r="E125" s="6" t="s">
        <v>26</v>
      </c>
      <c r="F125" s="2">
        <f t="shared" si="171"/>
        <v>1761.7295571428576</v>
      </c>
      <c r="G125" s="4"/>
      <c r="H125" s="10"/>
      <c r="I125" s="6">
        <v>0</v>
      </c>
      <c r="J125" s="14">
        <f t="shared" si="177"/>
        <v>1.2</v>
      </c>
      <c r="K125" s="6">
        <f t="shared" si="172"/>
        <v>30</v>
      </c>
      <c r="L125" s="6" t="s">
        <v>26</v>
      </c>
      <c r="M125" s="16">
        <f t="shared" si="173"/>
        <v>1645.0738919999999</v>
      </c>
      <c r="N125" s="6">
        <f t="shared" si="174"/>
        <v>116.65566514285774</v>
      </c>
      <c r="O125" s="4"/>
      <c r="P125" s="4"/>
      <c r="Q125" s="4"/>
      <c r="R125" s="4"/>
      <c r="S125" s="4"/>
      <c r="T125" s="4"/>
      <c r="U125" s="4"/>
      <c r="V125" s="4"/>
      <c r="W125" s="10"/>
      <c r="X125" s="6">
        <f t="shared" si="178"/>
        <v>1.0999999999999999</v>
      </c>
      <c r="Y125" s="6">
        <f t="shared" ref="Y125:Z125" si="198">Y124</f>
        <v>30</v>
      </c>
      <c r="Z125" s="6">
        <f t="shared" si="198"/>
        <v>1.62</v>
      </c>
      <c r="AA125" s="19">
        <v>0.6</v>
      </c>
      <c r="AB125" s="2">
        <f t="shared" si="179"/>
        <v>1608.350684888889</v>
      </c>
      <c r="AC125" s="4"/>
      <c r="AD125" s="10"/>
      <c r="AE125" s="6">
        <f t="shared" si="180"/>
        <v>1.0999999999999999</v>
      </c>
      <c r="AF125" s="6">
        <f t="shared" ref="AF125:AG125" si="199">AF124</f>
        <v>30</v>
      </c>
      <c r="AG125" s="6">
        <f t="shared" si="199"/>
        <v>1.62</v>
      </c>
      <c r="AH125" s="19">
        <v>0.6</v>
      </c>
      <c r="AI125" s="16">
        <f t="shared" si="181"/>
        <v>1430.1899225185182</v>
      </c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</row>
    <row r="126" spans="1:53">
      <c r="A126" s="10"/>
      <c r="B126" s="6">
        <v>0</v>
      </c>
      <c r="C126" s="6">
        <f t="shared" si="176"/>
        <v>1.3</v>
      </c>
      <c r="D126" s="6">
        <f t="shared" si="175"/>
        <v>30</v>
      </c>
      <c r="E126" s="6" t="s">
        <v>26</v>
      </c>
      <c r="F126" s="2">
        <f t="shared" si="171"/>
        <v>1763.9120365714291</v>
      </c>
      <c r="G126" s="4"/>
      <c r="H126" s="10"/>
      <c r="I126" s="6">
        <v>0</v>
      </c>
      <c r="J126" s="14">
        <f t="shared" si="177"/>
        <v>1.3</v>
      </c>
      <c r="K126" s="6">
        <f t="shared" si="172"/>
        <v>30</v>
      </c>
      <c r="L126" s="6" t="s">
        <v>26</v>
      </c>
      <c r="M126" s="16">
        <f t="shared" si="173"/>
        <v>1642.9769999999999</v>
      </c>
      <c r="N126" s="6">
        <f t="shared" si="174"/>
        <v>120.93503657142924</v>
      </c>
      <c r="O126" s="4"/>
      <c r="P126" s="4"/>
      <c r="Q126" s="4"/>
      <c r="R126" s="4"/>
      <c r="S126" s="4"/>
      <c r="T126" s="4"/>
      <c r="U126" s="4"/>
      <c r="V126" s="4"/>
      <c r="W126" s="10"/>
      <c r="X126" s="6">
        <f t="shared" si="178"/>
        <v>1.2</v>
      </c>
      <c r="Y126" s="6">
        <f t="shared" ref="Y126:Z126" si="200">Y125</f>
        <v>30</v>
      </c>
      <c r="Z126" s="6">
        <f t="shared" si="200"/>
        <v>1.62</v>
      </c>
      <c r="AA126" s="19">
        <v>0.6</v>
      </c>
      <c r="AB126" s="2">
        <f t="shared" si="179"/>
        <v>1613.9259293333334</v>
      </c>
      <c r="AC126" s="4"/>
      <c r="AD126" s="10"/>
      <c r="AE126" s="6">
        <f t="shared" si="180"/>
        <v>1.2</v>
      </c>
      <c r="AF126" s="6">
        <f t="shared" ref="AF126:AG126" si="201">AF125</f>
        <v>30</v>
      </c>
      <c r="AG126" s="6">
        <f t="shared" si="201"/>
        <v>1.62</v>
      </c>
      <c r="AH126" s="19">
        <v>0.6</v>
      </c>
      <c r="AI126" s="16">
        <f t="shared" si="181"/>
        <v>1424.8333151111108</v>
      </c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1:53">
      <c r="A127" s="10"/>
      <c r="B127" s="6">
        <v>0</v>
      </c>
      <c r="C127" s="6">
        <f t="shared" si="176"/>
        <v>1.4000000000000001</v>
      </c>
      <c r="D127" s="6">
        <f t="shared" si="175"/>
        <v>30</v>
      </c>
      <c r="E127" s="6" t="s">
        <v>26</v>
      </c>
      <c r="F127" s="2">
        <f t="shared" si="171"/>
        <v>1766.0945160000006</v>
      </c>
      <c r="G127" s="4"/>
      <c r="H127" s="10"/>
      <c r="I127" s="6">
        <v>0</v>
      </c>
      <c r="J127" s="14">
        <f t="shared" si="177"/>
        <v>1.4000000000000001</v>
      </c>
      <c r="K127" s="6">
        <f t="shared" si="172"/>
        <v>30</v>
      </c>
      <c r="L127" s="6" t="s">
        <v>26</v>
      </c>
      <c r="M127" s="16">
        <f t="shared" si="173"/>
        <v>1640.8801080000001</v>
      </c>
      <c r="N127" s="6">
        <f t="shared" si="174"/>
        <v>125.2144080000005</v>
      </c>
      <c r="O127" s="4"/>
      <c r="P127" s="4"/>
      <c r="Q127" s="4"/>
      <c r="R127" s="4"/>
      <c r="S127" s="4"/>
      <c r="T127" s="4"/>
      <c r="U127" s="4"/>
      <c r="V127" s="4"/>
      <c r="W127" s="10"/>
      <c r="X127" s="6">
        <f t="shared" si="178"/>
        <v>1.3</v>
      </c>
      <c r="Y127" s="6">
        <f t="shared" ref="Y127:Z127" si="202">Y126</f>
        <v>30</v>
      </c>
      <c r="Z127" s="6">
        <f t="shared" si="202"/>
        <v>1.62</v>
      </c>
      <c r="AA127" s="19">
        <v>0.6</v>
      </c>
      <c r="AB127" s="2">
        <f t="shared" si="179"/>
        <v>1619.5011737777779</v>
      </c>
      <c r="AC127" s="4"/>
      <c r="AD127" s="10"/>
      <c r="AE127" s="6">
        <f t="shared" si="180"/>
        <v>1.3</v>
      </c>
      <c r="AF127" s="6">
        <f t="shared" ref="AF127:AG127" si="203">AF126</f>
        <v>30</v>
      </c>
      <c r="AG127" s="6">
        <f t="shared" si="203"/>
        <v>1.62</v>
      </c>
      <c r="AH127" s="19">
        <v>0.6</v>
      </c>
      <c r="AI127" s="16">
        <f t="shared" si="181"/>
        <v>1419.4767077037034</v>
      </c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1:53">
      <c r="A128" s="11"/>
      <c r="B128" s="6">
        <v>0</v>
      </c>
      <c r="C128" s="6">
        <f t="shared" si="176"/>
        <v>1.5000000000000002</v>
      </c>
      <c r="D128" s="6">
        <f t="shared" si="175"/>
        <v>30</v>
      </c>
      <c r="E128" s="6" t="s">
        <v>26</v>
      </c>
      <c r="F128" s="2">
        <f t="shared" si="171"/>
        <v>1768.2769954285718</v>
      </c>
      <c r="G128" s="4"/>
      <c r="H128" s="11"/>
      <c r="I128" s="6">
        <v>0</v>
      </c>
      <c r="J128" s="14">
        <f t="shared" si="177"/>
        <v>1.5000000000000002</v>
      </c>
      <c r="K128" s="6">
        <f t="shared" si="172"/>
        <v>30</v>
      </c>
      <c r="L128" s="6" t="s">
        <v>26</v>
      </c>
      <c r="M128" s="16">
        <f t="shared" si="173"/>
        <v>1638.783216</v>
      </c>
      <c r="N128" s="6">
        <f t="shared" si="174"/>
        <v>129.49377942857177</v>
      </c>
      <c r="O128" s="4"/>
      <c r="P128" s="4"/>
      <c r="Q128" s="4"/>
      <c r="R128" s="4"/>
      <c r="S128" s="4"/>
      <c r="T128" s="4"/>
      <c r="U128" s="4"/>
      <c r="V128" s="4"/>
      <c r="W128" s="10"/>
      <c r="X128" s="6">
        <f t="shared" si="178"/>
        <v>1.4000000000000001</v>
      </c>
      <c r="Y128" s="6">
        <f t="shared" ref="Y128:Z128" si="204">Y127</f>
        <v>30</v>
      </c>
      <c r="Z128" s="6">
        <f t="shared" si="204"/>
        <v>1.62</v>
      </c>
      <c r="AA128" s="19">
        <v>0.6</v>
      </c>
      <c r="AB128" s="2">
        <f t="shared" si="179"/>
        <v>1625.0764182222224</v>
      </c>
      <c r="AC128" s="4"/>
      <c r="AD128" s="10"/>
      <c r="AE128" s="6">
        <f t="shared" si="180"/>
        <v>1.4000000000000001</v>
      </c>
      <c r="AF128" s="6">
        <f t="shared" ref="AF128:AG128" si="205">AF127</f>
        <v>30</v>
      </c>
      <c r="AG128" s="6">
        <f t="shared" si="205"/>
        <v>1.62</v>
      </c>
      <c r="AH128" s="19">
        <v>0.6</v>
      </c>
      <c r="AI128" s="16">
        <f t="shared" si="181"/>
        <v>1414.120100296296</v>
      </c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1:53">
      <c r="A129" s="9"/>
      <c r="B129" s="5" t="s">
        <v>36</v>
      </c>
      <c r="C129" s="5" t="s">
        <v>37</v>
      </c>
      <c r="D129" s="5" t="s">
        <v>38</v>
      </c>
      <c r="E129" s="5" t="s">
        <v>1</v>
      </c>
      <c r="F129" s="5" t="s">
        <v>51</v>
      </c>
      <c r="G129" s="4"/>
      <c r="H129" s="9"/>
      <c r="I129" s="5" t="s">
        <v>37</v>
      </c>
      <c r="J129" s="5" t="s">
        <v>36</v>
      </c>
      <c r="K129" s="5" t="s">
        <v>38</v>
      </c>
      <c r="L129" s="5" t="s">
        <v>1</v>
      </c>
      <c r="M129" s="5" t="s">
        <v>52</v>
      </c>
      <c r="N129" s="5" t="s">
        <v>42</v>
      </c>
      <c r="O129" s="4"/>
      <c r="P129" s="4"/>
      <c r="Q129" s="4"/>
      <c r="R129" s="4"/>
      <c r="S129" s="4"/>
      <c r="T129" s="4"/>
      <c r="U129" s="4"/>
      <c r="V129" s="4"/>
      <c r="W129" s="11"/>
      <c r="X129" s="6">
        <f t="shared" si="178"/>
        <v>1.5000000000000002</v>
      </c>
      <c r="Y129" s="6">
        <f t="shared" ref="Y129:Z129" si="206">Y128</f>
        <v>30</v>
      </c>
      <c r="Z129" s="6">
        <f t="shared" si="206"/>
        <v>1.62</v>
      </c>
      <c r="AA129" s="19">
        <v>0.6</v>
      </c>
      <c r="AB129" s="2">
        <f t="shared" si="179"/>
        <v>1630.6516626666669</v>
      </c>
      <c r="AC129" s="4"/>
      <c r="AD129" s="11"/>
      <c r="AE129" s="6">
        <f t="shared" si="180"/>
        <v>1.5000000000000002</v>
      </c>
      <c r="AF129" s="6">
        <f t="shared" ref="AF129:AG129" si="207">AF128</f>
        <v>30</v>
      </c>
      <c r="AG129" s="6">
        <f t="shared" si="207"/>
        <v>1.62</v>
      </c>
      <c r="AH129" s="19">
        <v>0.6</v>
      </c>
      <c r="AI129" s="16">
        <f t="shared" si="181"/>
        <v>1408.7634928888885</v>
      </c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1:53">
      <c r="A130" s="13"/>
      <c r="B130" s="6">
        <v>0</v>
      </c>
      <c r="C130" s="6">
        <v>0</v>
      </c>
      <c r="D130" s="14">
        <v>1</v>
      </c>
      <c r="E130" s="6" t="s">
        <v>26</v>
      </c>
      <c r="F130" s="2">
        <f>$C$20+(($C$2*B130*$C$4)/$C$7)*0.53*0.51-(($C$8*0.5*(D130^2)*$C$9*$C$11)/2)</f>
        <v>1665.3099240000004</v>
      </c>
      <c r="G130" s="4"/>
      <c r="H130" s="13"/>
      <c r="I130" s="6">
        <v>0</v>
      </c>
      <c r="J130" s="6">
        <v>0</v>
      </c>
      <c r="K130" s="14">
        <v>1</v>
      </c>
      <c r="L130" s="6" t="s">
        <v>26</v>
      </c>
      <c r="M130" s="16">
        <f t="shared" ref="M130:M159" si="208">$C$21-(($C$2*$J63*$C$4)/$C$3)*0.53*0.49-(($C$8*0.5*(K130^2)*$C$9*$C$11)/2)</f>
        <v>1600.0067159999999</v>
      </c>
      <c r="N130" s="6">
        <f t="shared" ref="N130:N159" si="209">F130-M130</f>
        <v>65.303208000000495</v>
      </c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</row>
    <row r="131" spans="1:53">
      <c r="A131" s="10"/>
      <c r="B131" s="6">
        <v>0</v>
      </c>
      <c r="C131" s="6">
        <f t="shared" ref="C131:C144" si="210">C130</f>
        <v>0</v>
      </c>
      <c r="D131" s="14">
        <f t="shared" ref="D131:D159" si="211">D130+1</f>
        <v>2</v>
      </c>
      <c r="E131" s="6" t="s">
        <v>26</v>
      </c>
      <c r="F131" s="2">
        <f t="shared" ref="F131:F149" si="212">$C$20+(($C$2*B131*$C$4)/$C$7)*0.53*0.51-(($C$8*0.5*(D131^2)*$C$9*$C$11)/2)</f>
        <v>1665.5442840000005</v>
      </c>
      <c r="G131" s="4"/>
      <c r="H131" s="10"/>
      <c r="I131" s="6">
        <v>0</v>
      </c>
      <c r="J131" s="6">
        <f t="shared" ref="J131:J144" si="213">J130</f>
        <v>0</v>
      </c>
      <c r="K131" s="14">
        <f t="shared" ref="K131:K159" si="214">K130+1</f>
        <v>2</v>
      </c>
      <c r="L131" s="6" t="s">
        <v>26</v>
      </c>
      <c r="M131" s="16">
        <f t="shared" si="208"/>
        <v>1600.241076</v>
      </c>
      <c r="N131" s="6">
        <f t="shared" si="209"/>
        <v>65.303208000000495</v>
      </c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1:53">
      <c r="A132" s="10"/>
      <c r="B132" s="6">
        <v>0</v>
      </c>
      <c r="C132" s="6">
        <f t="shared" si="210"/>
        <v>0</v>
      </c>
      <c r="D132" s="14">
        <f t="shared" si="211"/>
        <v>3</v>
      </c>
      <c r="E132" s="6" t="s">
        <v>26</v>
      </c>
      <c r="F132" s="2">
        <f t="shared" si="212"/>
        <v>1665.9348840000005</v>
      </c>
      <c r="G132" s="4"/>
      <c r="H132" s="10"/>
      <c r="I132" s="6">
        <v>0</v>
      </c>
      <c r="J132" s="6">
        <f t="shared" si="213"/>
        <v>0</v>
      </c>
      <c r="K132" s="14">
        <f t="shared" si="214"/>
        <v>3</v>
      </c>
      <c r="L132" s="6" t="s">
        <v>26</v>
      </c>
      <c r="M132" s="16">
        <f t="shared" si="208"/>
        <v>1600.631676</v>
      </c>
      <c r="N132" s="6">
        <f t="shared" si="209"/>
        <v>65.303208000000495</v>
      </c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1:53">
      <c r="A133" s="10"/>
      <c r="B133" s="6">
        <v>0</v>
      </c>
      <c r="C133" s="6">
        <f t="shared" si="210"/>
        <v>0</v>
      </c>
      <c r="D133" s="14">
        <f t="shared" si="211"/>
        <v>4</v>
      </c>
      <c r="E133" s="6" t="s">
        <v>26</v>
      </c>
      <c r="F133" s="2">
        <f t="shared" si="212"/>
        <v>1666.4817240000004</v>
      </c>
      <c r="G133" s="4"/>
      <c r="H133" s="10"/>
      <c r="I133" s="6">
        <v>0</v>
      </c>
      <c r="J133" s="6">
        <f t="shared" si="213"/>
        <v>0</v>
      </c>
      <c r="K133" s="14">
        <f t="shared" si="214"/>
        <v>4</v>
      </c>
      <c r="L133" s="6" t="s">
        <v>26</v>
      </c>
      <c r="M133" s="16">
        <f t="shared" si="208"/>
        <v>1601.1785159999999</v>
      </c>
      <c r="N133" s="6">
        <f t="shared" si="209"/>
        <v>65.303208000000495</v>
      </c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1:53">
      <c r="A134" s="10"/>
      <c r="B134" s="6">
        <v>0</v>
      </c>
      <c r="C134" s="6">
        <f t="shared" si="210"/>
        <v>0</v>
      </c>
      <c r="D134" s="14">
        <f t="shared" si="211"/>
        <v>5</v>
      </c>
      <c r="E134" s="6" t="s">
        <v>26</v>
      </c>
      <c r="F134" s="2">
        <f t="shared" si="212"/>
        <v>1667.1848040000004</v>
      </c>
      <c r="G134" s="4"/>
      <c r="H134" s="10"/>
      <c r="I134" s="6">
        <v>0</v>
      </c>
      <c r="J134" s="6">
        <f t="shared" si="213"/>
        <v>0</v>
      </c>
      <c r="K134" s="14">
        <f t="shared" si="214"/>
        <v>5</v>
      </c>
      <c r="L134" s="6" t="s">
        <v>26</v>
      </c>
      <c r="M134" s="16">
        <f t="shared" si="208"/>
        <v>1601.8815959999999</v>
      </c>
      <c r="N134" s="6">
        <f t="shared" si="209"/>
        <v>65.303208000000495</v>
      </c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1:53">
      <c r="A135" s="10"/>
      <c r="B135" s="6">
        <v>0</v>
      </c>
      <c r="C135" s="6">
        <f t="shared" si="210"/>
        <v>0</v>
      </c>
      <c r="D135" s="14">
        <f t="shared" si="211"/>
        <v>6</v>
      </c>
      <c r="E135" s="6" t="s">
        <v>26</v>
      </c>
      <c r="F135" s="2">
        <f t="shared" si="212"/>
        <v>1668.0441240000005</v>
      </c>
      <c r="G135" s="4"/>
      <c r="H135" s="10"/>
      <c r="I135" s="6">
        <v>0</v>
      </c>
      <c r="J135" s="6">
        <f t="shared" si="213"/>
        <v>0</v>
      </c>
      <c r="K135" s="14">
        <f t="shared" si="214"/>
        <v>6</v>
      </c>
      <c r="L135" s="6" t="s">
        <v>26</v>
      </c>
      <c r="M135" s="16">
        <f t="shared" si="208"/>
        <v>1602.740916</v>
      </c>
      <c r="N135" s="6">
        <f t="shared" si="209"/>
        <v>65.303208000000495</v>
      </c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1:53">
      <c r="A136" s="10"/>
      <c r="B136" s="6">
        <v>0</v>
      </c>
      <c r="C136" s="6">
        <f t="shared" si="210"/>
        <v>0</v>
      </c>
      <c r="D136" s="14">
        <f t="shared" si="211"/>
        <v>7</v>
      </c>
      <c r="E136" s="6" t="s">
        <v>26</v>
      </c>
      <c r="F136" s="2">
        <f t="shared" si="212"/>
        <v>1669.0596840000005</v>
      </c>
      <c r="G136" s="4"/>
      <c r="H136" s="10"/>
      <c r="I136" s="6">
        <v>0</v>
      </c>
      <c r="J136" s="6">
        <f t="shared" si="213"/>
        <v>0</v>
      </c>
      <c r="K136" s="14">
        <f t="shared" si="214"/>
        <v>7</v>
      </c>
      <c r="L136" s="6" t="s">
        <v>26</v>
      </c>
      <c r="M136" s="16">
        <f t="shared" si="208"/>
        <v>1603.756476</v>
      </c>
      <c r="N136" s="6">
        <f t="shared" si="209"/>
        <v>65.303208000000495</v>
      </c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</row>
    <row r="137" spans="1:53">
      <c r="A137" s="10"/>
      <c r="B137" s="6">
        <v>0</v>
      </c>
      <c r="C137" s="6">
        <f t="shared" si="210"/>
        <v>0</v>
      </c>
      <c r="D137" s="14">
        <f t="shared" si="211"/>
        <v>8</v>
      </c>
      <c r="E137" s="6" t="s">
        <v>26</v>
      </c>
      <c r="F137" s="2">
        <f t="shared" si="212"/>
        <v>1670.2314840000004</v>
      </c>
      <c r="G137" s="4"/>
      <c r="H137" s="10"/>
      <c r="I137" s="6">
        <v>0</v>
      </c>
      <c r="J137" s="6">
        <f t="shared" si="213"/>
        <v>0</v>
      </c>
      <c r="K137" s="14">
        <f t="shared" si="214"/>
        <v>8</v>
      </c>
      <c r="L137" s="6" t="s">
        <v>26</v>
      </c>
      <c r="M137" s="16">
        <f t="shared" si="208"/>
        <v>1604.9282759999999</v>
      </c>
      <c r="N137" s="6">
        <f t="shared" si="209"/>
        <v>65.303208000000495</v>
      </c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1:53">
      <c r="A138" s="10"/>
      <c r="B138" s="6">
        <v>0</v>
      </c>
      <c r="C138" s="6">
        <f t="shared" si="210"/>
        <v>0</v>
      </c>
      <c r="D138" s="14">
        <f t="shared" si="211"/>
        <v>9</v>
      </c>
      <c r="E138" s="6" t="s">
        <v>26</v>
      </c>
      <c r="F138" s="2">
        <f t="shared" si="212"/>
        <v>1671.5595240000005</v>
      </c>
      <c r="G138" s="4"/>
      <c r="H138" s="10"/>
      <c r="I138" s="6">
        <v>0</v>
      </c>
      <c r="J138" s="6">
        <f t="shared" si="213"/>
        <v>0</v>
      </c>
      <c r="K138" s="14">
        <f t="shared" si="214"/>
        <v>9</v>
      </c>
      <c r="L138" s="6" t="s">
        <v>26</v>
      </c>
      <c r="M138" s="16">
        <f t="shared" si="208"/>
        <v>1606.256316</v>
      </c>
      <c r="N138" s="6">
        <f t="shared" si="209"/>
        <v>65.303208000000495</v>
      </c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</row>
    <row r="139" spans="1:53">
      <c r="A139" s="10"/>
      <c r="B139" s="6">
        <v>0</v>
      </c>
      <c r="C139" s="6">
        <f t="shared" si="210"/>
        <v>0</v>
      </c>
      <c r="D139" s="14">
        <f t="shared" si="211"/>
        <v>10</v>
      </c>
      <c r="E139" s="6" t="s">
        <v>26</v>
      </c>
      <c r="F139" s="2">
        <f t="shared" si="212"/>
        <v>1673.0438040000004</v>
      </c>
      <c r="G139" s="4"/>
      <c r="H139" s="10"/>
      <c r="I139" s="6">
        <v>0</v>
      </c>
      <c r="J139" s="6">
        <f t="shared" si="213"/>
        <v>0</v>
      </c>
      <c r="K139" s="14">
        <f t="shared" si="214"/>
        <v>10</v>
      </c>
      <c r="L139" s="6" t="s">
        <v>26</v>
      </c>
      <c r="M139" s="16">
        <f t="shared" si="208"/>
        <v>1607.7405959999999</v>
      </c>
      <c r="N139" s="6">
        <f t="shared" si="209"/>
        <v>65.303208000000495</v>
      </c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1:53">
      <c r="A140" s="10"/>
      <c r="B140" s="6">
        <v>0</v>
      </c>
      <c r="C140" s="6">
        <f t="shared" si="210"/>
        <v>0</v>
      </c>
      <c r="D140" s="14">
        <f t="shared" si="211"/>
        <v>11</v>
      </c>
      <c r="E140" s="6" t="s">
        <v>26</v>
      </c>
      <c r="F140" s="2">
        <f t="shared" si="212"/>
        <v>1674.6843240000005</v>
      </c>
      <c r="G140" s="4"/>
      <c r="H140" s="10"/>
      <c r="I140" s="6">
        <v>0</v>
      </c>
      <c r="J140" s="6">
        <f t="shared" si="213"/>
        <v>0</v>
      </c>
      <c r="K140" s="14">
        <f t="shared" si="214"/>
        <v>11</v>
      </c>
      <c r="L140" s="6" t="s">
        <v>26</v>
      </c>
      <c r="M140" s="16">
        <f t="shared" si="208"/>
        <v>1609.381116</v>
      </c>
      <c r="N140" s="6">
        <f t="shared" si="209"/>
        <v>65.303208000000495</v>
      </c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1:53">
      <c r="A141" s="10"/>
      <c r="B141" s="6">
        <v>0</v>
      </c>
      <c r="C141" s="6">
        <f t="shared" si="210"/>
        <v>0</v>
      </c>
      <c r="D141" s="14">
        <f t="shared" si="211"/>
        <v>12</v>
      </c>
      <c r="E141" s="6" t="s">
        <v>26</v>
      </c>
      <c r="F141" s="2">
        <f t="shared" si="212"/>
        <v>1676.4810840000005</v>
      </c>
      <c r="G141" s="4"/>
      <c r="H141" s="10"/>
      <c r="I141" s="6">
        <v>0</v>
      </c>
      <c r="J141" s="6">
        <f t="shared" si="213"/>
        <v>0</v>
      </c>
      <c r="K141" s="14">
        <f t="shared" si="214"/>
        <v>12</v>
      </c>
      <c r="L141" s="6" t="s">
        <v>26</v>
      </c>
      <c r="M141" s="16">
        <f t="shared" si="208"/>
        <v>1611.177876</v>
      </c>
      <c r="N141" s="6">
        <f t="shared" si="209"/>
        <v>65.303208000000495</v>
      </c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</row>
    <row r="142" spans="1:53">
      <c r="A142" s="10"/>
      <c r="B142" s="6">
        <v>0</v>
      </c>
      <c r="C142" s="6">
        <f t="shared" si="210"/>
        <v>0</v>
      </c>
      <c r="D142" s="14">
        <f t="shared" si="211"/>
        <v>13</v>
      </c>
      <c r="E142" s="6" t="s">
        <v>26</v>
      </c>
      <c r="F142" s="2">
        <f t="shared" si="212"/>
        <v>1678.4340840000004</v>
      </c>
      <c r="G142" s="4"/>
      <c r="H142" s="10"/>
      <c r="I142" s="6">
        <v>0</v>
      </c>
      <c r="J142" s="6">
        <f t="shared" si="213"/>
        <v>0</v>
      </c>
      <c r="K142" s="14">
        <f t="shared" si="214"/>
        <v>13</v>
      </c>
      <c r="L142" s="6" t="s">
        <v>26</v>
      </c>
      <c r="M142" s="16">
        <f t="shared" si="208"/>
        <v>1613.1308759999999</v>
      </c>
      <c r="N142" s="6">
        <f t="shared" si="209"/>
        <v>65.303208000000495</v>
      </c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</row>
    <row r="143" spans="1:53">
      <c r="A143" s="10"/>
      <c r="B143" s="6">
        <v>0</v>
      </c>
      <c r="C143" s="6">
        <f t="shared" si="210"/>
        <v>0</v>
      </c>
      <c r="D143" s="14">
        <f t="shared" si="211"/>
        <v>14</v>
      </c>
      <c r="E143" s="6" t="s">
        <v>26</v>
      </c>
      <c r="F143" s="2">
        <f t="shared" si="212"/>
        <v>1680.5433240000004</v>
      </c>
      <c r="G143" s="4"/>
      <c r="H143" s="10"/>
      <c r="I143" s="6">
        <v>0</v>
      </c>
      <c r="J143" s="6">
        <f t="shared" si="213"/>
        <v>0</v>
      </c>
      <c r="K143" s="14">
        <f t="shared" si="214"/>
        <v>14</v>
      </c>
      <c r="L143" s="6" t="s">
        <v>26</v>
      </c>
      <c r="M143" s="16">
        <f t="shared" si="208"/>
        <v>1615.2401159999999</v>
      </c>
      <c r="N143" s="6">
        <f t="shared" si="209"/>
        <v>65.303208000000495</v>
      </c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1:53">
      <c r="A144" s="11"/>
      <c r="B144" s="6">
        <v>0</v>
      </c>
      <c r="C144" s="6">
        <f t="shared" si="210"/>
        <v>0</v>
      </c>
      <c r="D144" s="14">
        <f t="shared" si="211"/>
        <v>15</v>
      </c>
      <c r="E144" s="6" t="s">
        <v>26</v>
      </c>
      <c r="F144" s="2">
        <f t="shared" si="212"/>
        <v>1682.8088040000005</v>
      </c>
      <c r="G144" s="4"/>
      <c r="H144" s="11"/>
      <c r="I144" s="6">
        <v>0</v>
      </c>
      <c r="J144" s="6">
        <f t="shared" si="213"/>
        <v>0</v>
      </c>
      <c r="K144" s="14">
        <f t="shared" si="214"/>
        <v>15</v>
      </c>
      <c r="L144" s="6" t="s">
        <v>26</v>
      </c>
      <c r="M144" s="16">
        <f t="shared" si="208"/>
        <v>1617.505596</v>
      </c>
      <c r="N144" s="6">
        <f t="shared" si="209"/>
        <v>65.303208000000495</v>
      </c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1:53">
      <c r="A145" s="10"/>
      <c r="B145" s="6">
        <v>0</v>
      </c>
      <c r="C145" s="6">
        <v>0</v>
      </c>
      <c r="D145" s="14">
        <f t="shared" si="211"/>
        <v>16</v>
      </c>
      <c r="E145" s="6" t="s">
        <v>26</v>
      </c>
      <c r="F145" s="2">
        <f t="shared" si="212"/>
        <v>1685.2305240000005</v>
      </c>
      <c r="G145" s="4"/>
      <c r="H145" s="10"/>
      <c r="I145" s="6">
        <v>0</v>
      </c>
      <c r="J145" s="6">
        <v>0</v>
      </c>
      <c r="K145" s="14">
        <f t="shared" si="214"/>
        <v>16</v>
      </c>
      <c r="L145" s="6" t="s">
        <v>26</v>
      </c>
      <c r="M145" s="16">
        <f t="shared" si="208"/>
        <v>1619.927316</v>
      </c>
      <c r="N145" s="6">
        <f t="shared" si="209"/>
        <v>65.303208000000495</v>
      </c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</row>
    <row r="146" spans="1:53">
      <c r="A146" s="10"/>
      <c r="B146" s="6">
        <v>0</v>
      </c>
      <c r="C146" s="6">
        <f t="shared" ref="C146:C159" si="215">C145</f>
        <v>0</v>
      </c>
      <c r="D146" s="14">
        <f t="shared" si="211"/>
        <v>17</v>
      </c>
      <c r="E146" s="6" t="s">
        <v>26</v>
      </c>
      <c r="F146" s="2">
        <f t="shared" si="212"/>
        <v>1687.8084840000004</v>
      </c>
      <c r="G146" s="4"/>
      <c r="H146" s="10"/>
      <c r="I146" s="6">
        <v>0</v>
      </c>
      <c r="J146" s="6">
        <f t="shared" ref="J146:J159" si="216">J145</f>
        <v>0</v>
      </c>
      <c r="K146" s="14">
        <f t="shared" si="214"/>
        <v>17</v>
      </c>
      <c r="L146" s="6" t="s">
        <v>26</v>
      </c>
      <c r="M146" s="16">
        <f t="shared" si="208"/>
        <v>1622.5052759999999</v>
      </c>
      <c r="N146" s="6">
        <f t="shared" si="209"/>
        <v>65.303208000000495</v>
      </c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1:53">
      <c r="A147" s="10"/>
      <c r="B147" s="6">
        <v>0</v>
      </c>
      <c r="C147" s="6">
        <f t="shared" si="215"/>
        <v>0</v>
      </c>
      <c r="D147" s="14">
        <f t="shared" si="211"/>
        <v>18</v>
      </c>
      <c r="E147" s="6" t="s">
        <v>26</v>
      </c>
      <c r="F147" s="2">
        <f t="shared" si="212"/>
        <v>1690.5426840000005</v>
      </c>
      <c r="G147" s="4"/>
      <c r="H147" s="10"/>
      <c r="I147" s="6">
        <v>0</v>
      </c>
      <c r="J147" s="6">
        <f t="shared" si="216"/>
        <v>0</v>
      </c>
      <c r="K147" s="14">
        <f t="shared" si="214"/>
        <v>18</v>
      </c>
      <c r="L147" s="6" t="s">
        <v>26</v>
      </c>
      <c r="M147" s="16">
        <f t="shared" si="208"/>
        <v>1625.239476</v>
      </c>
      <c r="N147" s="6">
        <f t="shared" si="209"/>
        <v>65.303208000000495</v>
      </c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1:53">
      <c r="A148" s="10"/>
      <c r="B148" s="6">
        <v>0</v>
      </c>
      <c r="C148" s="6">
        <f t="shared" si="215"/>
        <v>0</v>
      </c>
      <c r="D148" s="14">
        <f t="shared" si="211"/>
        <v>19</v>
      </c>
      <c r="E148" s="6" t="s">
        <v>26</v>
      </c>
      <c r="F148" s="2">
        <f t="shared" si="212"/>
        <v>1693.4331240000004</v>
      </c>
      <c r="G148" s="4"/>
      <c r="H148" s="10"/>
      <c r="I148" s="6">
        <v>0</v>
      </c>
      <c r="J148" s="6">
        <f t="shared" si="216"/>
        <v>0</v>
      </c>
      <c r="K148" s="14">
        <f t="shared" si="214"/>
        <v>19</v>
      </c>
      <c r="L148" s="6" t="s">
        <v>26</v>
      </c>
      <c r="M148" s="16">
        <f t="shared" si="208"/>
        <v>1628.1299159999999</v>
      </c>
      <c r="N148" s="6">
        <f t="shared" si="209"/>
        <v>65.303208000000495</v>
      </c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</row>
    <row r="149" spans="1:53">
      <c r="A149" s="10"/>
      <c r="B149" s="6">
        <v>0</v>
      </c>
      <c r="C149" s="6">
        <f t="shared" si="215"/>
        <v>0</v>
      </c>
      <c r="D149" s="14">
        <f t="shared" si="211"/>
        <v>20</v>
      </c>
      <c r="E149" s="6" t="s">
        <v>26</v>
      </c>
      <c r="F149" s="2">
        <f t="shared" si="212"/>
        <v>1696.4798040000005</v>
      </c>
      <c r="G149" s="4"/>
      <c r="H149" s="10"/>
      <c r="I149" s="6">
        <v>0</v>
      </c>
      <c r="J149" s="6">
        <f t="shared" si="216"/>
        <v>0</v>
      </c>
      <c r="K149" s="14">
        <f t="shared" si="214"/>
        <v>20</v>
      </c>
      <c r="L149" s="6" t="s">
        <v>26</v>
      </c>
      <c r="M149" s="16">
        <f t="shared" si="208"/>
        <v>1631.176596</v>
      </c>
      <c r="N149" s="6">
        <f t="shared" si="209"/>
        <v>65.303208000000495</v>
      </c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1:53">
      <c r="A150" s="10"/>
      <c r="B150" s="6">
        <v>0</v>
      </c>
      <c r="C150" s="6">
        <f t="shared" si="215"/>
        <v>0</v>
      </c>
      <c r="D150" s="14">
        <f t="shared" si="211"/>
        <v>21</v>
      </c>
      <c r="E150" s="6" t="s">
        <v>26</v>
      </c>
      <c r="F150" s="2">
        <f t="shared" ref="F150:F159" si="217">$C$20+(($C$2*B150*$C$4)/$C$7)*0.53*0.51-(($C$8*0.5*(D150^2)*$C$9*$C$11)/2)</f>
        <v>1699.6827240000005</v>
      </c>
      <c r="G150" s="4"/>
      <c r="H150" s="10"/>
      <c r="I150" s="6">
        <v>0</v>
      </c>
      <c r="J150" s="6">
        <f t="shared" si="216"/>
        <v>0</v>
      </c>
      <c r="K150" s="14">
        <f t="shared" si="214"/>
        <v>21</v>
      </c>
      <c r="L150" s="6" t="s">
        <v>26</v>
      </c>
      <c r="M150" s="16">
        <f t="shared" si="208"/>
        <v>1634.379516</v>
      </c>
      <c r="N150" s="6">
        <f t="shared" si="209"/>
        <v>65.303208000000495</v>
      </c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</row>
    <row r="151" spans="1:53">
      <c r="A151" s="10"/>
      <c r="B151" s="6">
        <v>0</v>
      </c>
      <c r="C151" s="6">
        <f t="shared" si="215"/>
        <v>0</v>
      </c>
      <c r="D151" s="14">
        <f t="shared" si="211"/>
        <v>22</v>
      </c>
      <c r="E151" s="6" t="s">
        <v>26</v>
      </c>
      <c r="F151" s="2">
        <f t="shared" si="217"/>
        <v>1703.0418840000004</v>
      </c>
      <c r="G151" s="4"/>
      <c r="H151" s="10"/>
      <c r="I151" s="6">
        <v>0</v>
      </c>
      <c r="J151" s="6">
        <f t="shared" si="216"/>
        <v>0</v>
      </c>
      <c r="K151" s="14">
        <f t="shared" si="214"/>
        <v>22</v>
      </c>
      <c r="L151" s="6" t="s">
        <v>26</v>
      </c>
      <c r="M151" s="16">
        <f t="shared" si="208"/>
        <v>1637.7386759999999</v>
      </c>
      <c r="N151" s="6">
        <f t="shared" si="209"/>
        <v>65.303208000000495</v>
      </c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</row>
    <row r="152" spans="1:53">
      <c r="A152" s="10"/>
      <c r="B152" s="6">
        <v>0</v>
      </c>
      <c r="C152" s="6">
        <f t="shared" si="215"/>
        <v>0</v>
      </c>
      <c r="D152" s="14">
        <f t="shared" si="211"/>
        <v>23</v>
      </c>
      <c r="E152" s="6" t="s">
        <v>26</v>
      </c>
      <c r="F152" s="2">
        <f t="shared" si="217"/>
        <v>1706.5572840000004</v>
      </c>
      <c r="G152" s="4"/>
      <c r="H152" s="10"/>
      <c r="I152" s="6">
        <v>0</v>
      </c>
      <c r="J152" s="6">
        <f t="shared" si="216"/>
        <v>0</v>
      </c>
      <c r="K152" s="14">
        <f t="shared" si="214"/>
        <v>23</v>
      </c>
      <c r="L152" s="6" t="s">
        <v>26</v>
      </c>
      <c r="M152" s="16">
        <f t="shared" si="208"/>
        <v>1641.2540759999999</v>
      </c>
      <c r="N152" s="6">
        <f t="shared" si="209"/>
        <v>65.303208000000495</v>
      </c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1:53">
      <c r="A153" s="10"/>
      <c r="B153" s="6">
        <v>0</v>
      </c>
      <c r="C153" s="6">
        <f t="shared" si="215"/>
        <v>0</v>
      </c>
      <c r="D153" s="14">
        <f t="shared" si="211"/>
        <v>24</v>
      </c>
      <c r="E153" s="6" t="s">
        <v>26</v>
      </c>
      <c r="F153" s="2">
        <f t="shared" si="217"/>
        <v>1710.2289240000005</v>
      </c>
      <c r="G153" s="4"/>
      <c r="H153" s="10"/>
      <c r="I153" s="6">
        <v>0</v>
      </c>
      <c r="J153" s="6">
        <f t="shared" si="216"/>
        <v>0</v>
      </c>
      <c r="K153" s="14">
        <f t="shared" si="214"/>
        <v>24</v>
      </c>
      <c r="L153" s="6" t="s">
        <v>26</v>
      </c>
      <c r="M153" s="16">
        <f t="shared" si="208"/>
        <v>1644.925716</v>
      </c>
      <c r="N153" s="6">
        <f t="shared" si="209"/>
        <v>65.303208000000495</v>
      </c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1:53">
      <c r="A154" s="10"/>
      <c r="B154" s="6">
        <v>0</v>
      </c>
      <c r="C154" s="6">
        <f t="shared" si="215"/>
        <v>0</v>
      </c>
      <c r="D154" s="14">
        <f t="shared" si="211"/>
        <v>25</v>
      </c>
      <c r="E154" s="6" t="s">
        <v>26</v>
      </c>
      <c r="F154" s="2">
        <f t="shared" si="217"/>
        <v>1714.0568040000005</v>
      </c>
      <c r="G154" s="4"/>
      <c r="H154" s="10"/>
      <c r="I154" s="6">
        <v>0</v>
      </c>
      <c r="J154" s="6">
        <f t="shared" si="216"/>
        <v>0</v>
      </c>
      <c r="K154" s="14">
        <f t="shared" si="214"/>
        <v>25</v>
      </c>
      <c r="L154" s="6" t="s">
        <v>26</v>
      </c>
      <c r="M154" s="16">
        <f t="shared" si="208"/>
        <v>1648.753596</v>
      </c>
      <c r="N154" s="6">
        <f t="shared" si="209"/>
        <v>65.303208000000495</v>
      </c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</row>
    <row r="155" spans="1:53">
      <c r="A155" s="10"/>
      <c r="B155" s="6">
        <v>0</v>
      </c>
      <c r="C155" s="6">
        <f t="shared" si="215"/>
        <v>0</v>
      </c>
      <c r="D155" s="14">
        <f t="shared" si="211"/>
        <v>26</v>
      </c>
      <c r="E155" s="6" t="s">
        <v>26</v>
      </c>
      <c r="F155" s="2">
        <f t="shared" si="217"/>
        <v>1718.0409240000004</v>
      </c>
      <c r="G155" s="4"/>
      <c r="H155" s="10"/>
      <c r="I155" s="6">
        <v>0</v>
      </c>
      <c r="J155" s="6">
        <f t="shared" si="216"/>
        <v>0</v>
      </c>
      <c r="K155" s="14">
        <f t="shared" si="214"/>
        <v>26</v>
      </c>
      <c r="L155" s="6" t="s">
        <v>26</v>
      </c>
      <c r="M155" s="16">
        <f t="shared" si="208"/>
        <v>1652.7377159999999</v>
      </c>
      <c r="N155" s="6">
        <f t="shared" si="209"/>
        <v>65.303208000000495</v>
      </c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</row>
    <row r="156" spans="1:53">
      <c r="A156" s="10"/>
      <c r="B156" s="6">
        <v>0</v>
      </c>
      <c r="C156" s="6">
        <f t="shared" si="215"/>
        <v>0</v>
      </c>
      <c r="D156" s="14">
        <f t="shared" si="211"/>
        <v>27</v>
      </c>
      <c r="E156" s="6" t="s">
        <v>26</v>
      </c>
      <c r="F156" s="2">
        <f t="shared" si="217"/>
        <v>1722.1812840000005</v>
      </c>
      <c r="G156" s="4"/>
      <c r="H156" s="10"/>
      <c r="I156" s="6">
        <v>0</v>
      </c>
      <c r="J156" s="6">
        <f t="shared" si="216"/>
        <v>0</v>
      </c>
      <c r="K156" s="14">
        <f t="shared" si="214"/>
        <v>27</v>
      </c>
      <c r="L156" s="6" t="s">
        <v>26</v>
      </c>
      <c r="M156" s="16">
        <f t="shared" si="208"/>
        <v>1656.878076</v>
      </c>
      <c r="N156" s="6">
        <f t="shared" si="209"/>
        <v>65.303208000000495</v>
      </c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</row>
    <row r="157" spans="1:53">
      <c r="A157" s="10"/>
      <c r="B157" s="6">
        <v>0</v>
      </c>
      <c r="C157" s="6">
        <f t="shared" si="215"/>
        <v>0</v>
      </c>
      <c r="D157" s="14">
        <f t="shared" si="211"/>
        <v>28</v>
      </c>
      <c r="E157" s="6" t="s">
        <v>26</v>
      </c>
      <c r="F157" s="2">
        <f t="shared" si="217"/>
        <v>1726.4778840000004</v>
      </c>
      <c r="G157" s="4"/>
      <c r="H157" s="10"/>
      <c r="I157" s="6">
        <v>0</v>
      </c>
      <c r="J157" s="6">
        <f t="shared" si="216"/>
        <v>0</v>
      </c>
      <c r="K157" s="14">
        <f t="shared" si="214"/>
        <v>28</v>
      </c>
      <c r="L157" s="6" t="s">
        <v>26</v>
      </c>
      <c r="M157" s="16">
        <f t="shared" si="208"/>
        <v>1661.1746759999999</v>
      </c>
      <c r="N157" s="6">
        <f t="shared" si="209"/>
        <v>65.303208000000495</v>
      </c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1:53">
      <c r="A158" s="10"/>
      <c r="B158" s="6">
        <v>0</v>
      </c>
      <c r="C158" s="6">
        <f t="shared" si="215"/>
        <v>0</v>
      </c>
      <c r="D158" s="14">
        <f t="shared" si="211"/>
        <v>29</v>
      </c>
      <c r="E158" s="6" t="s">
        <v>26</v>
      </c>
      <c r="F158" s="2">
        <f t="shared" si="217"/>
        <v>1730.9307240000005</v>
      </c>
      <c r="G158" s="4"/>
      <c r="H158" s="10"/>
      <c r="I158" s="6">
        <v>0</v>
      </c>
      <c r="J158" s="6">
        <f t="shared" si="216"/>
        <v>0</v>
      </c>
      <c r="K158" s="14">
        <f t="shared" si="214"/>
        <v>29</v>
      </c>
      <c r="L158" s="6" t="s">
        <v>26</v>
      </c>
      <c r="M158" s="16">
        <f t="shared" si="208"/>
        <v>1665.627516</v>
      </c>
      <c r="N158" s="6">
        <f t="shared" si="209"/>
        <v>65.303208000000495</v>
      </c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1:53">
      <c r="A159" s="11"/>
      <c r="B159" s="6">
        <v>0</v>
      </c>
      <c r="C159" s="6">
        <f t="shared" si="215"/>
        <v>0</v>
      </c>
      <c r="D159" s="6">
        <f t="shared" si="211"/>
        <v>30</v>
      </c>
      <c r="E159" s="6" t="s">
        <v>26</v>
      </c>
      <c r="F159" s="2">
        <f t="shared" si="217"/>
        <v>1735.5398040000005</v>
      </c>
      <c r="G159" s="4"/>
      <c r="H159" s="11"/>
      <c r="I159" s="6">
        <v>0</v>
      </c>
      <c r="J159" s="6">
        <f t="shared" si="216"/>
        <v>0</v>
      </c>
      <c r="K159" s="6">
        <f t="shared" si="214"/>
        <v>30</v>
      </c>
      <c r="L159" s="6" t="s">
        <v>26</v>
      </c>
      <c r="M159" s="16">
        <f t="shared" si="208"/>
        <v>1670.236596</v>
      </c>
      <c r="N159" s="6">
        <f t="shared" si="209"/>
        <v>65.303208000000495</v>
      </c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1:53">
      <c r="A160" s="4">
        <f>SQRT((30^2)+(1.5^2))</f>
        <v>30.037476591751179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1:5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1:5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1:5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1:53">
      <c r="A164" s="20" t="s">
        <v>64</v>
      </c>
      <c r="B164" s="20" t="s">
        <v>36</v>
      </c>
      <c r="C164" s="20" t="s">
        <v>37</v>
      </c>
      <c r="D164" s="21"/>
      <c r="E164" s="22"/>
      <c r="F164" s="20" t="s">
        <v>65</v>
      </c>
      <c r="G164" s="23"/>
      <c r="H164" s="20" t="s">
        <v>66</v>
      </c>
      <c r="I164" s="20" t="s">
        <v>36</v>
      </c>
      <c r="J164" s="20" t="s">
        <v>37</v>
      </c>
      <c r="K164" s="21"/>
      <c r="L164" s="22"/>
      <c r="M164" s="20" t="s">
        <v>67</v>
      </c>
      <c r="N164" s="4"/>
      <c r="O164" s="4"/>
      <c r="P164" s="4"/>
      <c r="Q164" s="4"/>
      <c r="R164" s="4"/>
      <c r="S164" s="4"/>
      <c r="T164" s="7"/>
      <c r="U164" s="40"/>
      <c r="V164" s="7"/>
      <c r="W164" s="7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1:53">
      <c r="A165" s="24">
        <v>0</v>
      </c>
      <c r="B165" s="24">
        <f>((A165*(SIN(45)))*SIN(90))</f>
        <v>0</v>
      </c>
      <c r="C165" s="25">
        <f>((A165*(SIN(45)))*SIN(90))</f>
        <v>0</v>
      </c>
      <c r="D165" s="26"/>
      <c r="E165" s="27"/>
      <c r="F165" s="28">
        <f>$C$16+(($C$2*B165*$C$4)/$C$7)+(($C$2*C165*$C$4)/$C$3)*0.51*0.47-(($C$8*0.5*(D165^2)*$C$9*$C$11)/2)</f>
        <v>1476.7149960000002</v>
      </c>
      <c r="G165" s="29"/>
      <c r="H165" s="30">
        <v>0</v>
      </c>
      <c r="I165" s="24">
        <f>B165</f>
        <v>0</v>
      </c>
      <c r="J165" s="25">
        <f>C165</f>
        <v>0</v>
      </c>
      <c r="K165" s="26"/>
      <c r="L165" s="27"/>
      <c r="M165" s="39">
        <f>$C$17-(($C$2*I165*$C$4)/$C$7)+(($C$2*J165*$C$4)/$C$3)*0.47*0.49-(($C$8*0.5*(K31^2)*$C$9*$C$11)/2)</f>
        <v>1489.1126039999997</v>
      </c>
      <c r="N165" s="4"/>
      <c r="O165" s="4"/>
      <c r="P165" s="4"/>
      <c r="Q165" s="4"/>
      <c r="R165" s="4"/>
      <c r="S165" s="4"/>
      <c r="T165" s="7"/>
      <c r="U165" s="7"/>
      <c r="V165" s="7"/>
      <c r="W165" s="7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1:53">
      <c r="A166" s="24">
        <f>A165+0.1</f>
        <v>0.1</v>
      </c>
      <c r="B166" s="24">
        <f t="shared" ref="B166:B180" si="218">((A166*(SIN(45)))*SIN(90))</f>
        <v>7.6070491197945733E-2</v>
      </c>
      <c r="C166" s="25">
        <f t="shared" ref="C166:C180" si="219">((A166*(SIN(45)))*SIN(90))</f>
        <v>7.6070491197945733E-2</v>
      </c>
      <c r="D166" s="31"/>
      <c r="E166" s="32"/>
      <c r="F166" s="28">
        <f t="shared" ref="F166:F180" si="220">$C$16+(($C$2*B166*$C$4)/$C$7)+(($C$2*C166*$C$4)/$C$3)*0.51*0.47-(($C$8*0.5*(D166^2)*$C$9*$C$11)/2)</f>
        <v>1488.8033287287321</v>
      </c>
      <c r="G166" s="33"/>
      <c r="H166" s="30">
        <f t="shared" ref="H166:H180" si="221">H165+0.1</f>
        <v>0.1</v>
      </c>
      <c r="I166" s="24">
        <f t="shared" ref="I166:I180" si="222">B166</f>
        <v>7.6070491197945733E-2</v>
      </c>
      <c r="J166" s="25">
        <f t="shared" ref="J166:J180" si="223">C166</f>
        <v>7.6070491197945733E-2</v>
      </c>
      <c r="K166" s="31"/>
      <c r="L166" s="32"/>
      <c r="M166" s="39">
        <f t="shared" ref="M166:M179" si="224">$C$17-(($C$2*I166*$C$4)/$C$7)+(($C$2*J166*$C$4)/$C$3)*0.47*0.49-(($C$8*0.5*(K32^2)*$C$9*$C$11)/2)</f>
        <v>1479.9110812089516</v>
      </c>
      <c r="N166" s="4"/>
      <c r="O166" s="4"/>
      <c r="P166" s="4"/>
      <c r="Q166" s="4"/>
      <c r="R166" s="4"/>
      <c r="S166" s="4"/>
      <c r="T166" s="7"/>
      <c r="U166" s="7"/>
      <c r="V166" s="7"/>
      <c r="W166" s="7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1:53">
      <c r="A167" s="24">
        <f t="shared" ref="A167:A180" si="225">A166+0.1</f>
        <v>0.2</v>
      </c>
      <c r="B167" s="24">
        <f t="shared" si="218"/>
        <v>0.15214098239589147</v>
      </c>
      <c r="C167" s="25">
        <f t="shared" si="219"/>
        <v>0.15214098239589147</v>
      </c>
      <c r="D167" s="31"/>
      <c r="E167" s="32"/>
      <c r="F167" s="28">
        <f t="shared" si="220"/>
        <v>1500.8916614574644</v>
      </c>
      <c r="G167" s="33"/>
      <c r="H167" s="30">
        <f t="shared" si="221"/>
        <v>0.2</v>
      </c>
      <c r="I167" s="24">
        <f t="shared" si="222"/>
        <v>0.15214098239589147</v>
      </c>
      <c r="J167" s="25">
        <f t="shared" si="223"/>
        <v>0.15214098239589147</v>
      </c>
      <c r="K167" s="31"/>
      <c r="L167" s="32"/>
      <c r="M167" s="39">
        <f t="shared" si="224"/>
        <v>1470.7095584179033</v>
      </c>
      <c r="N167" s="4"/>
      <c r="O167" s="4"/>
      <c r="P167" s="4"/>
      <c r="Q167" s="4"/>
      <c r="R167" s="4"/>
      <c r="S167" s="4"/>
      <c r="T167" s="7"/>
      <c r="U167" s="7"/>
      <c r="V167" s="7"/>
      <c r="W167" s="7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1:53">
      <c r="A168" s="24">
        <f t="shared" si="225"/>
        <v>0.30000000000000004</v>
      </c>
      <c r="B168" s="24">
        <f t="shared" si="218"/>
        <v>0.22821147359383723</v>
      </c>
      <c r="C168" s="25">
        <f t="shared" si="219"/>
        <v>0.22821147359383723</v>
      </c>
      <c r="D168" s="31"/>
      <c r="E168" s="32"/>
      <c r="F168" s="28">
        <f t="shared" si="220"/>
        <v>1512.9799941861966</v>
      </c>
      <c r="G168" s="33"/>
      <c r="H168" s="30">
        <f t="shared" si="221"/>
        <v>0.30000000000000004</v>
      </c>
      <c r="I168" s="24">
        <f t="shared" si="222"/>
        <v>0.22821147359383723</v>
      </c>
      <c r="J168" s="25">
        <f t="shared" si="223"/>
        <v>0.22821147359383723</v>
      </c>
      <c r="K168" s="31"/>
      <c r="L168" s="32"/>
      <c r="M168" s="39">
        <f t="shared" si="224"/>
        <v>1461.508035626855</v>
      </c>
      <c r="N168" s="4"/>
      <c r="O168" s="4"/>
      <c r="P168" s="4"/>
      <c r="Q168" s="4"/>
      <c r="R168" s="4"/>
      <c r="S168" s="4"/>
      <c r="T168" s="7"/>
      <c r="U168" s="7"/>
      <c r="V168" s="7"/>
      <c r="W168" s="7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1:53">
      <c r="A169" s="24">
        <f t="shared" si="225"/>
        <v>0.4</v>
      </c>
      <c r="B169" s="24">
        <f t="shared" si="218"/>
        <v>0.30428196479178293</v>
      </c>
      <c r="C169" s="25">
        <f t="shared" si="219"/>
        <v>0.30428196479178293</v>
      </c>
      <c r="D169" s="31"/>
      <c r="E169" s="32"/>
      <c r="F169" s="28">
        <f t="shared" si="220"/>
        <v>1525.0683269149285</v>
      </c>
      <c r="G169" s="33"/>
      <c r="H169" s="30">
        <f t="shared" si="221"/>
        <v>0.4</v>
      </c>
      <c r="I169" s="24">
        <f t="shared" si="222"/>
        <v>0.30428196479178293</v>
      </c>
      <c r="J169" s="25">
        <f t="shared" si="223"/>
        <v>0.30428196479178293</v>
      </c>
      <c r="K169" s="31"/>
      <c r="L169" s="32"/>
      <c r="M169" s="39">
        <f t="shared" si="224"/>
        <v>1452.3065128358069</v>
      </c>
      <c r="N169" s="4"/>
      <c r="O169" s="4"/>
      <c r="P169" s="4"/>
      <c r="Q169" s="4"/>
      <c r="R169" s="4"/>
      <c r="S169" s="4"/>
      <c r="T169" s="7"/>
      <c r="U169" s="7"/>
      <c r="V169" s="7"/>
      <c r="W169" s="7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1:53">
      <c r="A170" s="24">
        <f t="shared" si="225"/>
        <v>0.5</v>
      </c>
      <c r="B170" s="24">
        <f t="shared" si="218"/>
        <v>0.38035245598972867</v>
      </c>
      <c r="C170" s="25">
        <f t="shared" si="219"/>
        <v>0.38035245598972867</v>
      </c>
      <c r="D170" s="31"/>
      <c r="E170" s="32"/>
      <c r="F170" s="28">
        <f t="shared" si="220"/>
        <v>1537.1566596436605</v>
      </c>
      <c r="G170" s="33"/>
      <c r="H170" s="30">
        <f t="shared" si="221"/>
        <v>0.5</v>
      </c>
      <c r="I170" s="24">
        <f t="shared" si="222"/>
        <v>0.38035245598972867</v>
      </c>
      <c r="J170" s="25">
        <f t="shared" si="223"/>
        <v>0.38035245598972867</v>
      </c>
      <c r="K170" s="31"/>
      <c r="L170" s="32"/>
      <c r="M170" s="39">
        <f t="shared" si="224"/>
        <v>1443.1049900447586</v>
      </c>
      <c r="N170" s="4"/>
      <c r="O170" s="4"/>
      <c r="P170" s="4"/>
      <c r="Q170" s="4"/>
      <c r="R170" s="4"/>
      <c r="S170" s="4"/>
      <c r="T170" s="7"/>
      <c r="U170" s="7"/>
      <c r="V170" s="7"/>
      <c r="W170" s="7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1:53">
      <c r="A171" s="24">
        <f t="shared" si="225"/>
        <v>0.6</v>
      </c>
      <c r="B171" s="24">
        <f t="shared" si="218"/>
        <v>0.4564229471876744</v>
      </c>
      <c r="C171" s="25">
        <f t="shared" si="219"/>
        <v>0.4564229471876744</v>
      </c>
      <c r="D171" s="31"/>
      <c r="E171" s="32"/>
      <c r="F171" s="28">
        <f t="shared" si="220"/>
        <v>1549.2449923723927</v>
      </c>
      <c r="G171" s="33"/>
      <c r="H171" s="30">
        <f t="shared" si="221"/>
        <v>0.6</v>
      </c>
      <c r="I171" s="24">
        <f t="shared" si="222"/>
        <v>0.4564229471876744</v>
      </c>
      <c r="J171" s="25">
        <f t="shared" si="223"/>
        <v>0.4564229471876744</v>
      </c>
      <c r="K171" s="31"/>
      <c r="L171" s="32"/>
      <c r="M171" s="39">
        <f t="shared" si="224"/>
        <v>1433.9034672537105</v>
      </c>
      <c r="N171" s="4"/>
      <c r="O171" s="4"/>
      <c r="P171" s="4"/>
      <c r="Q171" s="4"/>
      <c r="R171" s="4"/>
      <c r="S171" s="4"/>
      <c r="T171" s="7"/>
      <c r="U171" s="7"/>
      <c r="V171" s="7"/>
      <c r="W171" s="7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</row>
    <row r="172" spans="1:53">
      <c r="A172" s="24">
        <f t="shared" si="225"/>
        <v>0.7</v>
      </c>
      <c r="B172" s="24">
        <f t="shared" si="218"/>
        <v>0.53249343838562002</v>
      </c>
      <c r="C172" s="25">
        <f t="shared" si="219"/>
        <v>0.53249343838562002</v>
      </c>
      <c r="D172" s="31"/>
      <c r="E172" s="32"/>
      <c r="F172" s="28">
        <f t="shared" si="220"/>
        <v>1561.3333251011247</v>
      </c>
      <c r="G172" s="33"/>
      <c r="H172" s="30">
        <f t="shared" si="221"/>
        <v>0.7</v>
      </c>
      <c r="I172" s="24">
        <f t="shared" si="222"/>
        <v>0.53249343838562002</v>
      </c>
      <c r="J172" s="25">
        <f t="shared" si="223"/>
        <v>0.53249343838562002</v>
      </c>
      <c r="K172" s="31"/>
      <c r="L172" s="32"/>
      <c r="M172" s="39">
        <f t="shared" si="224"/>
        <v>1424.7019444626624</v>
      </c>
      <c r="N172" s="4"/>
      <c r="O172" s="4"/>
      <c r="P172" s="4"/>
      <c r="Q172" s="4"/>
      <c r="R172" s="4"/>
      <c r="S172" s="4"/>
      <c r="T172" s="7"/>
      <c r="U172" s="7"/>
      <c r="V172" s="7"/>
      <c r="W172" s="7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1:53">
      <c r="A173" s="24">
        <f t="shared" si="225"/>
        <v>0.79999999999999993</v>
      </c>
      <c r="B173" s="24">
        <f t="shared" si="218"/>
        <v>0.60856392958356575</v>
      </c>
      <c r="C173" s="25">
        <f t="shared" si="219"/>
        <v>0.60856392958356575</v>
      </c>
      <c r="D173" s="31"/>
      <c r="E173" s="32"/>
      <c r="F173" s="28">
        <f t="shared" si="220"/>
        <v>1573.4216578298569</v>
      </c>
      <c r="G173" s="33"/>
      <c r="H173" s="30">
        <f t="shared" si="221"/>
        <v>0.79999999999999993</v>
      </c>
      <c r="I173" s="24">
        <f t="shared" si="222"/>
        <v>0.60856392958356575</v>
      </c>
      <c r="J173" s="25">
        <f t="shared" si="223"/>
        <v>0.60856392958356575</v>
      </c>
      <c r="K173" s="31"/>
      <c r="L173" s="32"/>
      <c r="M173" s="39">
        <f t="shared" si="224"/>
        <v>1415.500421671614</v>
      </c>
      <c r="N173" s="4"/>
      <c r="O173" s="4"/>
      <c r="P173" s="4"/>
      <c r="Q173" s="4"/>
      <c r="R173" s="4"/>
      <c r="S173" s="4"/>
      <c r="T173" s="7"/>
      <c r="U173" s="7"/>
      <c r="V173" s="7"/>
      <c r="W173" s="7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1:53">
      <c r="A174" s="24">
        <f t="shared" si="225"/>
        <v>0.89999999999999991</v>
      </c>
      <c r="B174" s="24">
        <f t="shared" si="218"/>
        <v>0.68463442078151149</v>
      </c>
      <c r="C174" s="25">
        <f t="shared" si="219"/>
        <v>0.68463442078151149</v>
      </c>
      <c r="D174" s="31"/>
      <c r="E174" s="32"/>
      <c r="F174" s="28">
        <f t="shared" si="220"/>
        <v>1585.5099905585889</v>
      </c>
      <c r="G174" s="33"/>
      <c r="H174" s="30">
        <f t="shared" si="221"/>
        <v>0.89999999999999991</v>
      </c>
      <c r="I174" s="24">
        <f t="shared" si="222"/>
        <v>0.68463442078151149</v>
      </c>
      <c r="J174" s="25">
        <f t="shared" si="223"/>
        <v>0.68463442078151149</v>
      </c>
      <c r="K174" s="31"/>
      <c r="L174" s="32"/>
      <c r="M174" s="39">
        <f t="shared" si="224"/>
        <v>1406.2988988805657</v>
      </c>
      <c r="N174" s="4"/>
      <c r="O174" s="4"/>
      <c r="P174" s="4"/>
      <c r="Q174" s="4"/>
      <c r="R174" s="4"/>
      <c r="S174" s="4"/>
      <c r="T174" s="7"/>
      <c r="U174" s="7"/>
      <c r="V174" s="7"/>
      <c r="W174" s="7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1:53">
      <c r="A175" s="24">
        <f t="shared" si="225"/>
        <v>0.99999999999999989</v>
      </c>
      <c r="B175" s="24">
        <f t="shared" si="218"/>
        <v>0.76070491197945722</v>
      </c>
      <c r="C175" s="25">
        <f t="shared" si="219"/>
        <v>0.76070491197945722</v>
      </c>
      <c r="D175" s="31"/>
      <c r="E175" s="32"/>
      <c r="F175" s="28">
        <f t="shared" si="220"/>
        <v>1597.5983232873211</v>
      </c>
      <c r="G175" s="33"/>
      <c r="H175" s="30">
        <f t="shared" si="221"/>
        <v>0.99999999999999989</v>
      </c>
      <c r="I175" s="24">
        <f t="shared" si="222"/>
        <v>0.76070491197945722</v>
      </c>
      <c r="J175" s="25">
        <f t="shared" si="223"/>
        <v>0.76070491197945722</v>
      </c>
      <c r="K175" s="31"/>
      <c r="L175" s="32"/>
      <c r="M175" s="39">
        <f t="shared" si="224"/>
        <v>1397.0973760895174</v>
      </c>
      <c r="N175" s="4"/>
      <c r="O175" s="4"/>
      <c r="P175" s="4"/>
      <c r="Q175" s="4"/>
      <c r="R175" s="4"/>
      <c r="S175" s="4"/>
      <c r="T175" s="7"/>
      <c r="U175" s="7"/>
      <c r="V175" s="7"/>
      <c r="W175" s="7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1:53">
      <c r="A176" s="24">
        <f t="shared" si="225"/>
        <v>1.0999999999999999</v>
      </c>
      <c r="B176" s="24">
        <f t="shared" si="218"/>
        <v>0.83677540317740284</v>
      </c>
      <c r="C176" s="25">
        <f t="shared" si="219"/>
        <v>0.83677540317740284</v>
      </c>
      <c r="D176" s="31"/>
      <c r="E176" s="32"/>
      <c r="F176" s="28">
        <f t="shared" si="220"/>
        <v>1609.6866560160531</v>
      </c>
      <c r="G176" s="33"/>
      <c r="H176" s="30">
        <f t="shared" si="221"/>
        <v>1.0999999999999999</v>
      </c>
      <c r="I176" s="24">
        <f t="shared" si="222"/>
        <v>0.83677540317740284</v>
      </c>
      <c r="J176" s="25">
        <f t="shared" si="223"/>
        <v>0.83677540317740284</v>
      </c>
      <c r="K176" s="31"/>
      <c r="L176" s="32"/>
      <c r="M176" s="39">
        <f t="shared" si="224"/>
        <v>1387.8958532984693</v>
      </c>
      <c r="N176" s="4"/>
      <c r="O176" s="4"/>
      <c r="P176" s="4"/>
      <c r="Q176" s="4"/>
      <c r="R176" s="4"/>
      <c r="S176" s="4"/>
      <c r="T176" s="7"/>
      <c r="U176" s="7"/>
      <c r="V176" s="7"/>
      <c r="W176" s="7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</row>
    <row r="177" spans="1:53">
      <c r="A177" s="24">
        <f t="shared" si="225"/>
        <v>1.2</v>
      </c>
      <c r="B177" s="24">
        <f t="shared" si="218"/>
        <v>0.9128458943753488</v>
      </c>
      <c r="C177" s="25">
        <f t="shared" si="219"/>
        <v>0.9128458943753488</v>
      </c>
      <c r="D177" s="31"/>
      <c r="E177" s="32"/>
      <c r="F177" s="28">
        <f t="shared" si="220"/>
        <v>1621.7749887447853</v>
      </c>
      <c r="G177" s="33"/>
      <c r="H177" s="30">
        <f t="shared" si="221"/>
        <v>1.2</v>
      </c>
      <c r="I177" s="24">
        <f t="shared" si="222"/>
        <v>0.9128458943753488</v>
      </c>
      <c r="J177" s="25">
        <f t="shared" si="223"/>
        <v>0.9128458943753488</v>
      </c>
      <c r="K177" s="31"/>
      <c r="L177" s="32"/>
      <c r="M177" s="39">
        <f t="shared" si="224"/>
        <v>1378.694330507421</v>
      </c>
      <c r="N177" s="4"/>
      <c r="O177" s="4"/>
      <c r="P177" s="4"/>
      <c r="Q177" s="4"/>
      <c r="R177" s="4"/>
      <c r="S177" s="4"/>
      <c r="T177" s="7"/>
      <c r="U177" s="7"/>
      <c r="V177" s="7"/>
      <c r="W177" s="7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</row>
    <row r="178" spans="1:53">
      <c r="A178" s="24">
        <f t="shared" si="225"/>
        <v>1.3</v>
      </c>
      <c r="B178" s="24">
        <f t="shared" si="218"/>
        <v>0.98891638557329453</v>
      </c>
      <c r="C178" s="25">
        <f t="shared" si="219"/>
        <v>0.98891638557329453</v>
      </c>
      <c r="D178" s="31"/>
      <c r="E178" s="32"/>
      <c r="F178" s="28">
        <f t="shared" si="220"/>
        <v>1633.8633214735173</v>
      </c>
      <c r="G178" s="33"/>
      <c r="H178" s="30">
        <f t="shared" si="221"/>
        <v>1.3</v>
      </c>
      <c r="I178" s="24">
        <f t="shared" si="222"/>
        <v>0.98891638557329453</v>
      </c>
      <c r="J178" s="25">
        <f t="shared" si="223"/>
        <v>0.98891638557329453</v>
      </c>
      <c r="K178" s="31"/>
      <c r="L178" s="32"/>
      <c r="M178" s="39">
        <f t="shared" si="224"/>
        <v>1369.4928077163727</v>
      </c>
      <c r="N178" s="4"/>
      <c r="O178" s="4"/>
      <c r="P178" s="4"/>
      <c r="Q178" s="4"/>
      <c r="R178" s="4"/>
      <c r="S178" s="4"/>
      <c r="T178" s="7"/>
      <c r="U178" s="7"/>
      <c r="V178" s="7"/>
      <c r="W178" s="7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</row>
    <row r="179" spans="1:53">
      <c r="A179" s="24">
        <f t="shared" si="225"/>
        <v>1.4000000000000001</v>
      </c>
      <c r="B179" s="24">
        <f t="shared" si="218"/>
        <v>1.0649868767712403</v>
      </c>
      <c r="C179" s="25">
        <f t="shared" si="219"/>
        <v>1.0649868767712403</v>
      </c>
      <c r="D179" s="31"/>
      <c r="E179" s="32"/>
      <c r="F179" s="28">
        <f t="shared" si="220"/>
        <v>1645.9516542022493</v>
      </c>
      <c r="G179" s="33"/>
      <c r="H179" s="30">
        <f t="shared" si="221"/>
        <v>1.4000000000000001</v>
      </c>
      <c r="I179" s="24">
        <f t="shared" si="222"/>
        <v>1.0649868767712403</v>
      </c>
      <c r="J179" s="25">
        <f t="shared" si="223"/>
        <v>1.0649868767712403</v>
      </c>
      <c r="K179" s="31"/>
      <c r="L179" s="32"/>
      <c r="M179" s="39">
        <f t="shared" si="224"/>
        <v>1360.2912849253246</v>
      </c>
      <c r="N179" s="4"/>
      <c r="O179" s="4"/>
      <c r="P179" s="4"/>
      <c r="Q179" s="4"/>
      <c r="R179" s="4"/>
      <c r="S179" s="4"/>
      <c r="T179" s="7"/>
      <c r="U179" s="7"/>
      <c r="V179" s="7"/>
      <c r="W179" s="7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</row>
    <row r="180" spans="1:53">
      <c r="A180" s="24">
        <f t="shared" si="225"/>
        <v>1.5000000000000002</v>
      </c>
      <c r="B180" s="24">
        <f t="shared" si="218"/>
        <v>1.141057367969186</v>
      </c>
      <c r="C180" s="25">
        <f t="shared" si="219"/>
        <v>1.141057367969186</v>
      </c>
      <c r="D180" s="34"/>
      <c r="E180" s="35"/>
      <c r="F180" s="28">
        <f t="shared" si="220"/>
        <v>1658.0399869309815</v>
      </c>
      <c r="G180" s="36"/>
      <c r="H180" s="30">
        <f t="shared" si="221"/>
        <v>1.5000000000000002</v>
      </c>
      <c r="I180" s="24">
        <f t="shared" si="222"/>
        <v>1.141057367969186</v>
      </c>
      <c r="J180" s="25">
        <f t="shared" si="223"/>
        <v>1.141057367969186</v>
      </c>
      <c r="K180" s="31"/>
      <c r="L180" s="32"/>
      <c r="M180" s="39">
        <f>$C$17-(($C$2*I180*$C$4)/$C$7)+(($C$2*J180*$C$4)/$C$3)*0.47*0.49-(($C$8*0.5*(D31^2)*$C$9*$C$11)/2)</f>
        <v>1351.0897621342765</v>
      </c>
      <c r="N180" s="4"/>
      <c r="O180" s="4"/>
      <c r="P180" s="4"/>
      <c r="Q180" s="4"/>
      <c r="R180" s="4"/>
      <c r="S180" s="4"/>
      <c r="T180" s="7"/>
      <c r="U180" s="7"/>
      <c r="V180" s="7"/>
      <c r="W180" s="7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1:53">
      <c r="A181" s="20" t="s">
        <v>64</v>
      </c>
      <c r="B181" s="20" t="s">
        <v>36</v>
      </c>
      <c r="C181" s="20" t="s">
        <v>37</v>
      </c>
      <c r="D181" s="21"/>
      <c r="E181" s="22"/>
      <c r="F181" s="20" t="s">
        <v>68</v>
      </c>
      <c r="G181" s="37"/>
      <c r="H181" s="20" t="s">
        <v>66</v>
      </c>
      <c r="I181" s="20" t="s">
        <v>36</v>
      </c>
      <c r="J181" s="21" t="s">
        <v>37</v>
      </c>
      <c r="K181" s="21"/>
      <c r="L181" s="22"/>
      <c r="M181" s="22" t="s">
        <v>69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1:53">
      <c r="A182" s="24">
        <v>0</v>
      </c>
      <c r="B182" s="24">
        <f t="shared" ref="B182:B197" si="226">((A182*(SIN(45)))*SIN(90))</f>
        <v>0</v>
      </c>
      <c r="C182" s="25">
        <f t="shared" ref="C182:C197" si="227">((A182*(SIN(45)))*SIN(90))</f>
        <v>0</v>
      </c>
      <c r="D182" s="26"/>
      <c r="E182" s="27"/>
      <c r="F182" s="28">
        <f>$C$20+(($C$2*B182*$C$4)/$C$7)-(($C$2*B182*$C$4)/$C$3)*0.53*0.51-(($C$8*0.5*(D182^2)*$C$9*$C$11)/2)</f>
        <v>1665.2318040000005</v>
      </c>
      <c r="G182" s="38"/>
      <c r="H182" s="24">
        <v>0</v>
      </c>
      <c r="I182" s="24">
        <f t="shared" ref="I182:I197" si="228">B182</f>
        <v>0</v>
      </c>
      <c r="J182" s="25">
        <f t="shared" ref="J182:J197" si="229">C182</f>
        <v>0</v>
      </c>
      <c r="K182" s="31"/>
      <c r="L182" s="32"/>
      <c r="M182" s="39">
        <f>$C$21-(($C$2*I182*$C$4)/$C$7)-(($C$2*I182*$C$4)/$C$3)*0.49*0.53-(($C$8*0.5*(K182^2)*$C$9*$C$11)/2)</f>
        <v>1599.928596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</row>
    <row r="183" spans="1:53">
      <c r="A183" s="24">
        <f t="shared" ref="A183:A197" si="230">A182+0.1</f>
        <v>0.1</v>
      </c>
      <c r="B183" s="24">
        <f t="shared" si="226"/>
        <v>7.6070491197945733E-2</v>
      </c>
      <c r="C183" s="25">
        <f t="shared" si="227"/>
        <v>7.6070491197945733E-2</v>
      </c>
      <c r="D183" s="31"/>
      <c r="E183" s="32"/>
      <c r="F183" s="28">
        <f t="shared" ref="F183:F197" si="231">$C$20+(($C$2*B183*$C$4)/$C$7)-(($C$2*B183*$C$4)/$C$3)*0.53*0.51-(($C$8*0.5*(D183^2)*$C$9*$C$11)/2)</f>
        <v>1674.1876408389053</v>
      </c>
      <c r="G183" s="38"/>
      <c r="H183" s="24">
        <f t="shared" ref="H183:H197" si="232">H182+0.1</f>
        <v>0.1</v>
      </c>
      <c r="I183" s="24">
        <f t="shared" si="228"/>
        <v>7.6070491197945733E-2</v>
      </c>
      <c r="J183" s="25">
        <f t="shared" si="229"/>
        <v>7.6070491197945733E-2</v>
      </c>
      <c r="K183" s="31"/>
      <c r="L183" s="32"/>
      <c r="M183" s="39">
        <f t="shared" ref="M183:M197" si="233">$C$21-(($C$2*I183*$C$4)/$C$7)-(($C$2*I183*$C$4)/$C$3)*0.49*0.53-(($C$8*0.5*(K183^2)*$C$9*$C$11)/2)</f>
        <v>1587.7174202951962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</row>
    <row r="184" spans="1:53">
      <c r="A184" s="24">
        <f t="shared" si="230"/>
        <v>0.2</v>
      </c>
      <c r="B184" s="24">
        <f t="shared" si="226"/>
        <v>0.15214098239589147</v>
      </c>
      <c r="C184" s="25">
        <f t="shared" si="227"/>
        <v>0.15214098239589147</v>
      </c>
      <c r="D184" s="31"/>
      <c r="E184" s="32"/>
      <c r="F184" s="28">
        <f t="shared" si="231"/>
        <v>1683.1434776778103</v>
      </c>
      <c r="G184" s="38"/>
      <c r="H184" s="24">
        <f t="shared" si="232"/>
        <v>0.2</v>
      </c>
      <c r="I184" s="24">
        <f t="shared" si="228"/>
        <v>0.15214098239589147</v>
      </c>
      <c r="J184" s="25">
        <f t="shared" si="229"/>
        <v>0.15214098239589147</v>
      </c>
      <c r="K184" s="31"/>
      <c r="L184" s="32"/>
      <c r="M184" s="39">
        <f t="shared" si="233"/>
        <v>1575.5062445903925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1:53">
      <c r="A185" s="24">
        <f t="shared" si="230"/>
        <v>0.30000000000000004</v>
      </c>
      <c r="B185" s="24">
        <f t="shared" si="226"/>
        <v>0.22821147359383723</v>
      </c>
      <c r="C185" s="25">
        <f t="shared" si="227"/>
        <v>0.22821147359383723</v>
      </c>
      <c r="D185" s="31"/>
      <c r="E185" s="32"/>
      <c r="F185" s="28">
        <f t="shared" si="231"/>
        <v>1692.0993145167154</v>
      </c>
      <c r="G185" s="38"/>
      <c r="H185" s="24">
        <f t="shared" si="232"/>
        <v>0.30000000000000004</v>
      </c>
      <c r="I185" s="24">
        <f t="shared" si="228"/>
        <v>0.22821147359383723</v>
      </c>
      <c r="J185" s="25">
        <f t="shared" si="229"/>
        <v>0.22821147359383723</v>
      </c>
      <c r="K185" s="31"/>
      <c r="L185" s="32"/>
      <c r="M185" s="39">
        <f t="shared" si="233"/>
        <v>1563.2950688855885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1:53">
      <c r="A186" s="24">
        <f t="shared" si="230"/>
        <v>0.4</v>
      </c>
      <c r="B186" s="24">
        <f t="shared" si="226"/>
        <v>0.30428196479178293</v>
      </c>
      <c r="C186" s="25">
        <f t="shared" si="227"/>
        <v>0.30428196479178293</v>
      </c>
      <c r="D186" s="31"/>
      <c r="E186" s="32"/>
      <c r="F186" s="28">
        <f t="shared" si="231"/>
        <v>1701.0551513556202</v>
      </c>
      <c r="G186" s="38"/>
      <c r="H186" s="24">
        <f t="shared" si="232"/>
        <v>0.4</v>
      </c>
      <c r="I186" s="24">
        <f t="shared" si="228"/>
        <v>0.30428196479178293</v>
      </c>
      <c r="J186" s="25">
        <f t="shared" si="229"/>
        <v>0.30428196479178293</v>
      </c>
      <c r="K186" s="31"/>
      <c r="L186" s="32"/>
      <c r="M186" s="39">
        <f t="shared" si="233"/>
        <v>1551.083893180785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1:53">
      <c r="A187" s="24">
        <f t="shared" si="230"/>
        <v>0.5</v>
      </c>
      <c r="B187" s="24">
        <f t="shared" si="226"/>
        <v>0.38035245598972867</v>
      </c>
      <c r="C187" s="25">
        <f t="shared" si="227"/>
        <v>0.38035245598972867</v>
      </c>
      <c r="D187" s="31"/>
      <c r="E187" s="32"/>
      <c r="F187" s="28">
        <f t="shared" si="231"/>
        <v>1710.010988194525</v>
      </c>
      <c r="G187" s="38"/>
      <c r="H187" s="24">
        <f t="shared" si="232"/>
        <v>0.5</v>
      </c>
      <c r="I187" s="24">
        <f t="shared" si="228"/>
        <v>0.38035245598972867</v>
      </c>
      <c r="J187" s="25">
        <f t="shared" si="229"/>
        <v>0.38035245598972867</v>
      </c>
      <c r="K187" s="31"/>
      <c r="L187" s="32"/>
      <c r="M187" s="39">
        <f t="shared" si="233"/>
        <v>1538.8727174759811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1:53">
      <c r="A188" s="24">
        <f t="shared" si="230"/>
        <v>0.6</v>
      </c>
      <c r="B188" s="24">
        <f t="shared" si="226"/>
        <v>0.4564229471876744</v>
      </c>
      <c r="C188" s="25">
        <f t="shared" si="227"/>
        <v>0.4564229471876744</v>
      </c>
      <c r="D188" s="31"/>
      <c r="E188" s="32"/>
      <c r="F188" s="28">
        <f t="shared" si="231"/>
        <v>1718.9668250334298</v>
      </c>
      <c r="G188" s="38"/>
      <c r="H188" s="24">
        <f t="shared" si="232"/>
        <v>0.6</v>
      </c>
      <c r="I188" s="24">
        <f t="shared" si="228"/>
        <v>0.4564229471876744</v>
      </c>
      <c r="J188" s="25">
        <f t="shared" si="229"/>
        <v>0.4564229471876744</v>
      </c>
      <c r="K188" s="31"/>
      <c r="L188" s="32"/>
      <c r="M188" s="39">
        <f t="shared" si="233"/>
        <v>1526.6615417711776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1:53">
      <c r="A189" s="24">
        <f t="shared" si="230"/>
        <v>0.7</v>
      </c>
      <c r="B189" s="24">
        <f t="shared" si="226"/>
        <v>0.53249343838562002</v>
      </c>
      <c r="C189" s="25">
        <f t="shared" si="227"/>
        <v>0.53249343838562002</v>
      </c>
      <c r="D189" s="31"/>
      <c r="E189" s="32"/>
      <c r="F189" s="28">
        <f t="shared" si="231"/>
        <v>1727.9226618723346</v>
      </c>
      <c r="G189" s="38"/>
      <c r="H189" s="24">
        <f t="shared" si="232"/>
        <v>0.7</v>
      </c>
      <c r="I189" s="24">
        <f t="shared" si="228"/>
        <v>0.53249343838562002</v>
      </c>
      <c r="J189" s="25">
        <f t="shared" si="229"/>
        <v>0.53249343838562002</v>
      </c>
      <c r="K189" s="31"/>
      <c r="L189" s="32"/>
      <c r="M189" s="39">
        <f t="shared" si="233"/>
        <v>1514.4503660663738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</row>
    <row r="190" spans="1:53">
      <c r="A190" s="24">
        <f t="shared" si="230"/>
        <v>0.79999999999999993</v>
      </c>
      <c r="B190" s="24">
        <f t="shared" si="226"/>
        <v>0.60856392958356575</v>
      </c>
      <c r="C190" s="25">
        <f t="shared" si="227"/>
        <v>0.60856392958356575</v>
      </c>
      <c r="D190" s="31"/>
      <c r="E190" s="32"/>
      <c r="F190" s="28">
        <f t="shared" si="231"/>
        <v>1736.8784987112397</v>
      </c>
      <c r="G190" s="38"/>
      <c r="H190" s="24">
        <f t="shared" si="232"/>
        <v>0.79999999999999993</v>
      </c>
      <c r="I190" s="24">
        <f t="shared" si="228"/>
        <v>0.60856392958356575</v>
      </c>
      <c r="J190" s="25">
        <f t="shared" si="229"/>
        <v>0.60856392958356575</v>
      </c>
      <c r="K190" s="31"/>
      <c r="L190" s="32"/>
      <c r="M190" s="39">
        <f t="shared" si="233"/>
        <v>1502.2391903615701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</row>
    <row r="191" spans="1:53">
      <c r="A191" s="24">
        <f t="shared" si="230"/>
        <v>0.89999999999999991</v>
      </c>
      <c r="B191" s="24">
        <f t="shared" si="226"/>
        <v>0.68463442078151149</v>
      </c>
      <c r="C191" s="25">
        <f t="shared" si="227"/>
        <v>0.68463442078151149</v>
      </c>
      <c r="D191" s="31"/>
      <c r="E191" s="32"/>
      <c r="F191" s="28">
        <f t="shared" si="231"/>
        <v>1745.8343355501445</v>
      </c>
      <c r="G191" s="38"/>
      <c r="H191" s="24">
        <f t="shared" si="232"/>
        <v>0.89999999999999991</v>
      </c>
      <c r="I191" s="24">
        <f t="shared" si="228"/>
        <v>0.68463442078151149</v>
      </c>
      <c r="J191" s="25">
        <f t="shared" si="229"/>
        <v>0.68463442078151149</v>
      </c>
      <c r="K191" s="31"/>
      <c r="L191" s="32"/>
      <c r="M191" s="39">
        <f t="shared" si="233"/>
        <v>1490.0280146567663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</row>
    <row r="192" spans="1:53">
      <c r="A192" s="24">
        <f t="shared" si="230"/>
        <v>0.99999999999999989</v>
      </c>
      <c r="B192" s="24">
        <f t="shared" si="226"/>
        <v>0.76070491197945722</v>
      </c>
      <c r="C192" s="25">
        <f t="shared" si="227"/>
        <v>0.76070491197945722</v>
      </c>
      <c r="D192" s="31"/>
      <c r="E192" s="32"/>
      <c r="F192" s="28">
        <f t="shared" si="231"/>
        <v>1754.7901723890495</v>
      </c>
      <c r="G192" s="38"/>
      <c r="H192" s="24">
        <f t="shared" si="232"/>
        <v>0.99999999999999989</v>
      </c>
      <c r="I192" s="24">
        <f t="shared" si="228"/>
        <v>0.76070491197945722</v>
      </c>
      <c r="J192" s="25">
        <f t="shared" si="229"/>
        <v>0.76070491197945722</v>
      </c>
      <c r="K192" s="31"/>
      <c r="L192" s="32"/>
      <c r="M192" s="39">
        <f t="shared" si="233"/>
        <v>1477.8168389519626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</row>
    <row r="193" spans="1:53">
      <c r="A193" s="24">
        <f t="shared" si="230"/>
        <v>1.0999999999999999</v>
      </c>
      <c r="B193" s="24">
        <f t="shared" si="226"/>
        <v>0.83677540317740284</v>
      </c>
      <c r="C193" s="25">
        <f t="shared" si="227"/>
        <v>0.83677540317740284</v>
      </c>
      <c r="D193" s="31"/>
      <c r="E193" s="32"/>
      <c r="F193" s="28">
        <f t="shared" si="231"/>
        <v>1763.7460092279543</v>
      </c>
      <c r="G193" s="38"/>
      <c r="H193" s="24">
        <f t="shared" si="232"/>
        <v>1.0999999999999999</v>
      </c>
      <c r="I193" s="24">
        <f t="shared" si="228"/>
        <v>0.83677540317740284</v>
      </c>
      <c r="J193" s="25">
        <f t="shared" si="229"/>
        <v>0.83677540317740284</v>
      </c>
      <c r="K193" s="31"/>
      <c r="L193" s="32"/>
      <c r="M193" s="39">
        <f t="shared" si="233"/>
        <v>1465.6056632471589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</row>
    <row r="194" spans="1:53">
      <c r="A194" s="24">
        <f t="shared" si="230"/>
        <v>1.2</v>
      </c>
      <c r="B194" s="24">
        <f t="shared" si="226"/>
        <v>0.9128458943753488</v>
      </c>
      <c r="C194" s="25">
        <f t="shared" si="227"/>
        <v>0.9128458943753488</v>
      </c>
      <c r="D194" s="31"/>
      <c r="E194" s="32"/>
      <c r="F194" s="28">
        <f t="shared" si="231"/>
        <v>1772.7018460668594</v>
      </c>
      <c r="G194" s="38"/>
      <c r="H194" s="24">
        <f t="shared" si="232"/>
        <v>1.2</v>
      </c>
      <c r="I194" s="24">
        <f t="shared" si="228"/>
        <v>0.9128458943753488</v>
      </c>
      <c r="J194" s="25">
        <f t="shared" si="229"/>
        <v>0.9128458943753488</v>
      </c>
      <c r="K194" s="31"/>
      <c r="L194" s="32"/>
      <c r="M194" s="39">
        <f t="shared" si="233"/>
        <v>1453.3944875423551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1:53">
      <c r="A195" s="24">
        <f t="shared" si="230"/>
        <v>1.3</v>
      </c>
      <c r="B195" s="24">
        <f t="shared" si="226"/>
        <v>0.98891638557329453</v>
      </c>
      <c r="C195" s="25">
        <f t="shared" si="227"/>
        <v>0.98891638557329453</v>
      </c>
      <c r="D195" s="31"/>
      <c r="E195" s="32"/>
      <c r="F195" s="28">
        <f t="shared" si="231"/>
        <v>1781.6576829057642</v>
      </c>
      <c r="G195" s="38"/>
      <c r="H195" s="24">
        <f t="shared" si="232"/>
        <v>1.3</v>
      </c>
      <c r="I195" s="24">
        <f t="shared" si="228"/>
        <v>0.98891638557329453</v>
      </c>
      <c r="J195" s="25">
        <f t="shared" si="229"/>
        <v>0.98891638557329453</v>
      </c>
      <c r="K195" s="31"/>
      <c r="L195" s="32"/>
      <c r="M195" s="39">
        <f t="shared" si="233"/>
        <v>1441.1833118375512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1:53">
      <c r="A196" s="24">
        <f t="shared" si="230"/>
        <v>1.4000000000000001</v>
      </c>
      <c r="B196" s="24">
        <f t="shared" si="226"/>
        <v>1.0649868767712403</v>
      </c>
      <c r="C196" s="25">
        <f t="shared" si="227"/>
        <v>1.0649868767712403</v>
      </c>
      <c r="D196" s="31"/>
      <c r="E196" s="32"/>
      <c r="F196" s="28">
        <f t="shared" si="231"/>
        <v>1790.6135197446692</v>
      </c>
      <c r="G196" s="38"/>
      <c r="H196" s="24">
        <f t="shared" si="232"/>
        <v>1.4000000000000001</v>
      </c>
      <c r="I196" s="24">
        <f t="shared" si="228"/>
        <v>1.0649868767712403</v>
      </c>
      <c r="J196" s="25">
        <f t="shared" si="229"/>
        <v>1.0649868767712403</v>
      </c>
      <c r="K196" s="31"/>
      <c r="L196" s="32"/>
      <c r="M196" s="39">
        <f t="shared" si="233"/>
        <v>1428.9721361327477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1:53">
      <c r="A197" s="24">
        <f t="shared" si="230"/>
        <v>1.5000000000000002</v>
      </c>
      <c r="B197" s="24">
        <f t="shared" si="226"/>
        <v>1.141057367969186</v>
      </c>
      <c r="C197" s="25">
        <f t="shared" si="227"/>
        <v>1.141057367969186</v>
      </c>
      <c r="D197" s="34"/>
      <c r="E197" s="35"/>
      <c r="F197" s="28">
        <f t="shared" si="231"/>
        <v>1799.5693565835743</v>
      </c>
      <c r="G197" s="38"/>
      <c r="H197" s="24">
        <f t="shared" si="232"/>
        <v>1.5000000000000002</v>
      </c>
      <c r="I197" s="24">
        <f t="shared" si="228"/>
        <v>1.141057367969186</v>
      </c>
      <c r="J197" s="25">
        <f t="shared" si="229"/>
        <v>1.141057367969186</v>
      </c>
      <c r="K197" s="34"/>
      <c r="L197" s="35"/>
      <c r="M197" s="39">
        <f t="shared" si="233"/>
        <v>1416.7609604279439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1:53"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1:5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1:5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1:5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1:5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</row>
    <row r="203" spans="1:5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</row>
    <row r="204" spans="1:5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1:5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1:5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</row>
    <row r="207" spans="1:5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1:5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1:5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</row>
    <row r="210" spans="1:5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1:5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1:5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1:5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1:5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1:5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1:5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1:5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</row>
    <row r="218" spans="1:5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1:5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1:5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</row>
    <row r="221" spans="1:5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</row>
    <row r="222" spans="1:5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1:5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</row>
    <row r="224" spans="1:5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</row>
    <row r="225" spans="1:5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</row>
    <row r="226" spans="1:5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</row>
    <row r="227" spans="1:5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</row>
    <row r="228" spans="1:5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1:5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1:5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1:5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1:5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1:5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1:5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1:5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1:5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1:5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1:5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</row>
    <row r="239" spans="1:5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</row>
    <row r="240" spans="1:5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</row>
    <row r="241" spans="1:5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</row>
    <row r="242" spans="1:5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1:5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</row>
    <row r="244" spans="1:5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1:5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1:5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1:5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1:5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</row>
    <row r="249" spans="1:5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1:5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</row>
    <row r="251" spans="1:5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1:5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1: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1:5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1:5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1:5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1:5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1:5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1:5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1:5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1:5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</row>
    <row r="262" spans="1:5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</row>
    <row r="263" spans="1:5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1:5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1:5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1:5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1:5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1:5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1:5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1:5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1:5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1:5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1:5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1:5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1:5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</row>
    <row r="276" spans="1:5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</row>
    <row r="277" spans="1:5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1:5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</row>
    <row r="279" spans="1:5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1:5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1:5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1:5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1:5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</row>
    <row r="284" spans="1:5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1:5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</row>
    <row r="286" spans="1:5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1:5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</row>
    <row r="288" spans="1:5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1:5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</row>
    <row r="290" spans="1:5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1:5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1:5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</row>
    <row r="293" spans="1:5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1:5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1:5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</row>
    <row r="296" spans="1:5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</row>
    <row r="297" spans="1:5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1:5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1:5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1:5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1:5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1:5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</row>
    <row r="303" spans="1:5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1:5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1:5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1:5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</row>
    <row r="307" spans="1:5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1:5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</row>
    <row r="309" spans="1:5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</row>
    <row r="310" spans="1:5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1:5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1:5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1:5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</row>
    <row r="314" spans="1:5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1:5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1:5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1:5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1:5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1:5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</row>
    <row r="320" spans="1:5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</row>
    <row r="321" spans="1:5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1:5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1:5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</row>
    <row r="324" spans="1:5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1:5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</row>
    <row r="326" spans="1:5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1:5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1:5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</row>
    <row r="329" spans="1:5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1:5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1:5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1:5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1:5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1:5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1:5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1:5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1:5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</row>
    <row r="338" spans="1:5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1:5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1:5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1:5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1:5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1:5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</row>
    <row r="344" spans="1:5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1:5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</row>
    <row r="346" spans="1:5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1:5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</row>
    <row r="348" spans="1:5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1:5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1:5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1:5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1:5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1: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1:5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1:5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1:5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1:5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1:5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</row>
    <row r="359" spans="1:5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1:5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</row>
    <row r="361" spans="1:5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1:5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1:5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1:5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1:5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1:5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1:5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1:5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1:5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1:5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1:5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</row>
    <row r="372" spans="1:5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</row>
    <row r="373" spans="1:5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1:5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1:5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1:5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1:5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</row>
    <row r="378" spans="1:5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</row>
    <row r="379" spans="1:5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</row>
    <row r="380" spans="1:5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</row>
    <row r="381" spans="1:5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</row>
    <row r="382" spans="1:5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</row>
    <row r="383" spans="1:5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</row>
    <row r="384" spans="1:5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1:5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1:5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</row>
    <row r="387" spans="1:5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</row>
    <row r="388" spans="1:5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</row>
    <row r="389" spans="1:5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</row>
    <row r="390" spans="1:5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</row>
    <row r="391" spans="1:5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</row>
    <row r="392" spans="1:5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</row>
    <row r="393" spans="1:5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</row>
    <row r="394" spans="1:5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</row>
    <row r="395" spans="1:5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</row>
    <row r="396" spans="1:5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</row>
    <row r="397" spans="1:5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</row>
    <row r="398" spans="1:5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</row>
    <row r="399" spans="1:5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</row>
    <row r="400" spans="1:5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</row>
    <row r="401" spans="1:5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</row>
    <row r="402" spans="1:5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</row>
    <row r="403" spans="1:5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</row>
    <row r="404" spans="1:5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</row>
    <row r="405" spans="1:5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1:5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</row>
    <row r="407" spans="1:5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</row>
    <row r="408" spans="1:5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</row>
    <row r="409" spans="1:5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</row>
    <row r="410" spans="1:5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</row>
    <row r="411" spans="1:5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1:5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1:5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1:5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1:5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1:5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</row>
    <row r="417" spans="1:5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1:5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1:5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1:5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1:5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</row>
    <row r="422" spans="1:5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1:5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1:5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1:5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</row>
    <row r="426" spans="1:5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1:5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</row>
    <row r="428" spans="1:5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</row>
    <row r="429" spans="1:5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</row>
    <row r="430" spans="1:5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1:5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1:5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1:5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1:5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1:5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1:5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1:5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</row>
    <row r="438" spans="1:5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1:5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1:5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1:5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</row>
    <row r="442" spans="1:5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</row>
    <row r="443" spans="1:5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1:5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1:5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</row>
    <row r="446" spans="1:5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</row>
    <row r="447" spans="1:5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1:5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1:5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1:5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1:5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1:5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1: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1:5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</row>
    <row r="455" spans="1:5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1:5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1:5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Johnson (1902940)</dc:creator>
  <cp:lastModifiedBy>kerry</cp:lastModifiedBy>
  <dcterms:created xsi:type="dcterms:W3CDTF">2020-03-10T11:21:00Z</dcterms:created>
  <dcterms:modified xsi:type="dcterms:W3CDTF">2020-06-02T09:50:44Z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1033-11.2.0.9169</vt:lpwstr>
  </property>
</Properties>
</file>