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iajenkins/Documents/university of wales/thermo/assignments/"/>
    </mc:Choice>
  </mc:AlternateContent>
  <xr:revisionPtr revIDLastSave="0" documentId="13_ncr:1_{9D2EF73C-3A86-F146-B474-C3A81305E327}" xr6:coauthVersionLast="47" xr6:coauthVersionMax="47" xr10:uidLastSave="{00000000-0000-0000-0000-000000000000}"/>
  <bookViews>
    <workbookView xWindow="0" yWindow="500" windowWidth="15420" windowHeight="16000" activeTab="1" xr2:uid="{6418C5E3-73EF-4EE7-9962-BD40FA2B817D}"/>
  </bookViews>
  <sheets>
    <sheet name="flow data" sheetId="1" r:id="rId1"/>
    <sheet name="graphs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3" i="1" l="1"/>
  <c r="AB34" i="1"/>
  <c r="AC34" i="1"/>
  <c r="C44" i="2"/>
  <c r="C45" i="2"/>
  <c r="C43" i="2"/>
  <c r="AC33" i="1"/>
  <c r="AB33" i="1"/>
  <c r="AJ10" i="1"/>
  <c r="AJ11" i="1"/>
  <c r="AJ12" i="1"/>
  <c r="AJ13" i="1"/>
  <c r="AJ14" i="1"/>
  <c r="AJ15" i="1"/>
  <c r="AJ16" i="1"/>
  <c r="AJ9" i="1"/>
  <c r="AI10" i="1"/>
  <c r="AI11" i="1"/>
  <c r="AI12" i="1"/>
  <c r="AI13" i="1"/>
  <c r="AI14" i="1"/>
  <c r="AI15" i="1"/>
  <c r="AI16" i="1"/>
  <c r="AI9" i="1"/>
  <c r="AH10" i="1"/>
  <c r="AH11" i="1"/>
  <c r="AH12" i="1"/>
  <c r="AH13" i="1"/>
  <c r="AH14" i="1"/>
  <c r="AH15" i="1"/>
  <c r="AH16" i="1"/>
  <c r="AH9" i="1"/>
  <c r="AG16" i="1"/>
  <c r="AG10" i="1"/>
  <c r="AG11" i="1"/>
  <c r="AG12" i="1"/>
  <c r="AG13" i="1"/>
  <c r="AG14" i="1"/>
  <c r="AG15" i="1"/>
  <c r="AG9" i="1"/>
  <c r="AE30" i="1" l="1"/>
  <c r="AE31" i="1"/>
  <c r="AE29" i="1"/>
  <c r="AE28" i="1"/>
  <c r="AE27" i="1"/>
  <c r="AE26" i="1"/>
  <c r="AE25" i="1"/>
  <c r="AE24" i="1"/>
  <c r="AD31" i="1"/>
  <c r="AD30" i="1"/>
  <c r="AD29" i="1"/>
  <c r="AD28" i="1"/>
  <c r="AD27" i="1"/>
  <c r="AD26" i="1"/>
  <c r="AD25" i="1"/>
  <c r="AD24" i="1"/>
  <c r="AC25" i="1"/>
  <c r="AC26" i="1"/>
  <c r="AC27" i="1"/>
  <c r="AC28" i="1"/>
  <c r="AC29" i="1"/>
  <c r="AC30" i="1"/>
  <c r="AC31" i="1"/>
  <c r="AC24" i="1"/>
  <c r="AB25" i="1"/>
  <c r="AB26" i="1"/>
  <c r="AB27" i="1"/>
  <c r="AB28" i="1"/>
  <c r="AB29" i="1"/>
  <c r="AB30" i="1"/>
  <c r="AB31" i="1"/>
  <c r="AB24" i="1"/>
  <c r="AA31" i="1"/>
  <c r="AA30" i="1"/>
  <c r="AA29" i="1"/>
  <c r="AA28" i="1"/>
  <c r="AA27" i="1"/>
  <c r="AA26" i="1"/>
  <c r="AA25" i="1"/>
  <c r="AA24" i="1"/>
  <c r="Z31" i="1"/>
  <c r="Z30" i="1"/>
  <c r="Z29" i="1"/>
  <c r="Z28" i="1"/>
  <c r="Z27" i="1"/>
  <c r="Z26" i="1"/>
  <c r="Z25" i="1"/>
  <c r="Z24" i="1"/>
  <c r="Y30" i="1"/>
  <c r="Y25" i="1"/>
  <c r="Y26" i="1"/>
  <c r="Y27" i="1"/>
  <c r="Y28" i="1"/>
  <c r="Y29" i="1"/>
  <c r="Y31" i="1"/>
  <c r="Y24" i="1"/>
  <c r="X31" i="1"/>
  <c r="X25" i="1"/>
  <c r="X26" i="1"/>
  <c r="X27" i="1"/>
  <c r="X28" i="1"/>
  <c r="X29" i="1"/>
  <c r="X30" i="1"/>
  <c r="X24" i="1"/>
  <c r="U24" i="1"/>
  <c r="T24" i="1"/>
  <c r="AC17" i="1"/>
  <c r="AC16" i="1"/>
  <c r="AC15" i="1"/>
  <c r="AC14" i="1"/>
  <c r="AC13" i="1"/>
  <c r="AC12" i="1"/>
  <c r="AC11" i="1"/>
  <c r="AC10" i="1"/>
  <c r="AC9" i="1"/>
  <c r="AB16" i="1"/>
  <c r="V16" i="1"/>
  <c r="V15" i="1"/>
  <c r="AB15" i="1"/>
  <c r="AB14" i="1"/>
  <c r="AB13" i="1"/>
  <c r="AB12" i="1"/>
  <c r="AB11" i="1"/>
  <c r="AB10" i="1"/>
  <c r="AB9" i="1"/>
  <c r="AA17" i="1"/>
  <c r="Z16" i="1"/>
  <c r="AA16" i="1"/>
  <c r="AA15" i="1"/>
  <c r="AA14" i="1"/>
  <c r="AA13" i="1"/>
  <c r="AA12" i="1"/>
  <c r="AA11" i="1"/>
  <c r="AA10" i="1"/>
  <c r="AA9" i="1"/>
  <c r="Z15" i="1"/>
  <c r="Z14" i="1"/>
  <c r="Z13" i="1"/>
  <c r="Z12" i="1"/>
  <c r="Z11" i="1"/>
  <c r="Z10" i="1"/>
  <c r="Z9" i="1"/>
  <c r="W17" i="1"/>
  <c r="W16" i="1"/>
  <c r="W15" i="1"/>
  <c r="W14" i="1"/>
  <c r="W13" i="1"/>
  <c r="W12" i="1"/>
  <c r="W11" i="1"/>
  <c r="W10" i="1"/>
  <c r="W9" i="1"/>
  <c r="V14" i="1"/>
  <c r="V13" i="1"/>
  <c r="V12" i="1"/>
  <c r="V11" i="1"/>
  <c r="V10" i="1"/>
  <c r="V9" i="1"/>
  <c r="U17" i="1"/>
  <c r="U16" i="1"/>
  <c r="U15" i="1"/>
  <c r="U14" i="1"/>
  <c r="U13" i="1"/>
  <c r="U12" i="1"/>
  <c r="U11" i="1"/>
  <c r="U10" i="1"/>
  <c r="U9" i="1"/>
  <c r="T16" i="1"/>
  <c r="T15" i="1"/>
  <c r="T14" i="1"/>
  <c r="T13" i="1"/>
  <c r="T12" i="1"/>
  <c r="T9" i="1"/>
  <c r="T11" i="1"/>
  <c r="T10" i="1"/>
  <c r="L51" i="1"/>
  <c r="F51" i="1"/>
  <c r="L38" i="1"/>
  <c r="F38" i="1"/>
  <c r="E50" i="1"/>
  <c r="F50" i="1"/>
  <c r="G50" i="1"/>
  <c r="H50" i="1"/>
  <c r="I50" i="1"/>
  <c r="J50" i="1"/>
  <c r="K50" i="1"/>
  <c r="L50" i="1"/>
  <c r="D50" i="1"/>
  <c r="E49" i="1"/>
  <c r="F49" i="1"/>
  <c r="G49" i="1"/>
  <c r="H49" i="1"/>
  <c r="I49" i="1"/>
  <c r="J49" i="1"/>
  <c r="K49" i="1"/>
  <c r="L49" i="1"/>
  <c r="D49" i="1"/>
  <c r="E48" i="1"/>
  <c r="F48" i="1"/>
  <c r="G48" i="1"/>
  <c r="H48" i="1"/>
  <c r="I48" i="1"/>
  <c r="J48" i="1"/>
  <c r="K48" i="1"/>
  <c r="L48" i="1"/>
  <c r="D48" i="1"/>
  <c r="L47" i="1"/>
  <c r="K47" i="1"/>
  <c r="J47" i="1"/>
  <c r="I47" i="1"/>
  <c r="H47" i="1"/>
  <c r="G47" i="1"/>
  <c r="F47" i="1"/>
  <c r="E47" i="1"/>
  <c r="D47" i="1"/>
  <c r="D34" i="1"/>
  <c r="E46" i="1"/>
  <c r="F46" i="1"/>
  <c r="G46" i="1"/>
  <c r="H46" i="1"/>
  <c r="I46" i="1"/>
  <c r="J46" i="1"/>
  <c r="K46" i="1"/>
  <c r="L46" i="1"/>
  <c r="D46" i="1"/>
  <c r="M43" i="1"/>
  <c r="E43" i="1"/>
  <c r="F43" i="1"/>
  <c r="G43" i="1"/>
  <c r="H43" i="1"/>
  <c r="I43" i="1"/>
  <c r="J43" i="1"/>
  <c r="K43" i="1"/>
  <c r="L43" i="1"/>
  <c r="D43" i="1"/>
  <c r="E37" i="1"/>
  <c r="F37" i="1"/>
  <c r="G37" i="1"/>
  <c r="H37" i="1"/>
  <c r="I37" i="1"/>
  <c r="J37" i="1"/>
  <c r="K37" i="1"/>
  <c r="D37" i="1"/>
  <c r="E36" i="1"/>
  <c r="F36" i="1"/>
  <c r="G36" i="1"/>
  <c r="H36" i="1"/>
  <c r="I36" i="1"/>
  <c r="J36" i="1"/>
  <c r="K36" i="1"/>
  <c r="D36" i="1"/>
  <c r="E35" i="1"/>
  <c r="F35" i="1"/>
  <c r="G35" i="1"/>
  <c r="H35" i="1"/>
  <c r="I35" i="1"/>
  <c r="J35" i="1"/>
  <c r="K35" i="1"/>
  <c r="D35" i="1"/>
  <c r="K34" i="1"/>
  <c r="J34" i="1"/>
  <c r="I34" i="1"/>
  <c r="H34" i="1"/>
  <c r="G34" i="1"/>
  <c r="F34" i="1"/>
  <c r="E34" i="1"/>
  <c r="E33" i="1"/>
  <c r="F33" i="1"/>
  <c r="G33" i="1"/>
  <c r="H33" i="1"/>
  <c r="I33" i="1"/>
  <c r="J33" i="1"/>
  <c r="K33" i="1"/>
  <c r="D33" i="1"/>
  <c r="E30" i="1"/>
  <c r="F30" i="1"/>
  <c r="G30" i="1"/>
  <c r="H30" i="1"/>
  <c r="I30" i="1"/>
  <c r="J30" i="1"/>
  <c r="K30" i="1"/>
  <c r="L30" i="1"/>
  <c r="D30" i="1"/>
  <c r="J17" i="1"/>
  <c r="J16" i="1"/>
  <c r="E21" i="1"/>
  <c r="F21" i="1"/>
  <c r="G21" i="1"/>
  <c r="H21" i="1"/>
  <c r="I21" i="1"/>
  <c r="J21" i="1"/>
  <c r="K21" i="1"/>
  <c r="L21" i="1"/>
  <c r="M21" i="1"/>
  <c r="D21" i="1"/>
  <c r="E20" i="1"/>
  <c r="F20" i="1"/>
  <c r="G20" i="1"/>
  <c r="H20" i="1"/>
  <c r="I20" i="1"/>
  <c r="J20" i="1"/>
  <c r="K20" i="1"/>
  <c r="L20" i="1"/>
  <c r="M20" i="1"/>
  <c r="D2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tc={DF690008-EC8F-4E83-B7BE-4AF0A897D415}</author>
  </authors>
  <commentList>
    <comment ref="J15" authorId="0" shapeId="0" xr:uid="{DF690008-EC8F-4E83-B7BE-4AF0A897D415}">
      <text>
        <t>[Threaded comment]
Your version of Excel allows you to read this threaded comment; however, any edits to it will get removed if the file is opened in a newer version of Excel. Learn more: https://go.microsoft.com/fwlink/?linkid=870924
Comment:
    0.785(DH2 –DS2)</t>
      </text>
    </comment>
  </commentList>
</comments>
</file>

<file path=xl/sharedStrings.xml><?xml version="1.0" encoding="utf-8"?>
<sst xmlns="http://schemas.openxmlformats.org/spreadsheetml/2006/main" count="135" uniqueCount="83">
  <si>
    <t>SuperFlow SF-110 Test Data</t>
  </si>
  <si>
    <t>Test Description:</t>
  </si>
  <si>
    <t>Test Number</t>
  </si>
  <si>
    <t>Head Description:</t>
  </si>
  <si>
    <t>2 Litre Duratec</t>
  </si>
  <si>
    <t>Serial Number</t>
  </si>
  <si>
    <t>Intake Valve:</t>
  </si>
  <si>
    <t>Valve Seat Angle</t>
  </si>
  <si>
    <t>Degrees</t>
  </si>
  <si>
    <t>Intake Port:</t>
  </si>
  <si>
    <t>Port Volume</t>
  </si>
  <si>
    <t>cc</t>
  </si>
  <si>
    <t>Radiused Inlet:</t>
  </si>
  <si>
    <t>Port Length</t>
  </si>
  <si>
    <t>m</t>
  </si>
  <si>
    <t>Exhaust Valve:</t>
  </si>
  <si>
    <t>Exhaust Seat Angle</t>
  </si>
  <si>
    <t>Intake Manifold:</t>
  </si>
  <si>
    <t>Runner Length</t>
  </si>
  <si>
    <t>Cylinder Bore:</t>
  </si>
  <si>
    <t>Stroke</t>
  </si>
  <si>
    <t>mm</t>
  </si>
  <si>
    <t>Test Operator:</t>
  </si>
  <si>
    <t>Head Porter</t>
  </si>
  <si>
    <t>Test Setup Data</t>
  </si>
  <si>
    <t>Diameter</t>
  </si>
  <si>
    <t>Stem</t>
  </si>
  <si>
    <t>Lift Increments</t>
  </si>
  <si>
    <t>Effective Area</t>
  </si>
  <si>
    <t>Leakage</t>
  </si>
  <si>
    <t>Seat Width</t>
  </si>
  <si>
    <t>Intake Valve</t>
  </si>
  <si>
    <t>sq.cm</t>
  </si>
  <si>
    <t>litres/sec</t>
  </si>
  <si>
    <t>Exhaust Valve</t>
  </si>
  <si>
    <t>Valve Lift/Diameter (L/D) Ratio</t>
  </si>
  <si>
    <t>A. Intake Valve Lift (mm)</t>
  </si>
  <si>
    <t>B. Exhaust Valve Lift (mm)</t>
  </si>
  <si>
    <t>Range</t>
  </si>
  <si>
    <t>E. Intake</t>
  </si>
  <si>
    <t>F. Exhaust</t>
  </si>
  <si>
    <t>Intake Valve Test Data</t>
  </si>
  <si>
    <t>Test Pressure</t>
  </si>
  <si>
    <t>Valve Lift (A)</t>
  </si>
  <si>
    <t>Flow Range (1-6)</t>
  </si>
  <si>
    <t>Flow Scale Reading (%)</t>
  </si>
  <si>
    <t>Flow Scale (5./100)</t>
  </si>
  <si>
    <t>Raw Test Flow l/s (6. x E)</t>
  </si>
  <si>
    <t>Leakage (l/s)</t>
  </si>
  <si>
    <t>Test Flow (l/s) (7-8)</t>
  </si>
  <si>
    <t>Test Flow (l/s/sq cm)</t>
  </si>
  <si>
    <t>Average Flow</t>
  </si>
  <si>
    <t>l/s</t>
  </si>
  <si>
    <t>Maximum Flow</t>
  </si>
  <si>
    <t>Exhaust Valve Test Data</t>
  </si>
  <si>
    <t>Raw Test Flow l/s (6. xF.)</t>
  </si>
  <si>
    <t>Estimated KW/Cylinder:</t>
  </si>
  <si>
    <t>Exhaust/Intake flow ratio:</t>
  </si>
  <si>
    <t>Exhaust valve dia./bore ratio:</t>
  </si>
  <si>
    <t>Speed for peak power:</t>
  </si>
  <si>
    <t>l/min</t>
  </si>
  <si>
    <t>Intake valve dia./bore ratio:</t>
  </si>
  <si>
    <t>Best intake runner lengths:</t>
  </si>
  <si>
    <t>cm</t>
  </si>
  <si>
    <t>Intake</t>
  </si>
  <si>
    <t>Exhaust</t>
  </si>
  <si>
    <t>Flow rate</t>
  </si>
  <si>
    <t>Valve lift</t>
  </si>
  <si>
    <t>Flow rate v valve lift</t>
  </si>
  <si>
    <t>Flow rate (l/s/sq)</t>
  </si>
  <si>
    <t>Flow rate per unit area v valve lift</t>
  </si>
  <si>
    <t>Area</t>
  </si>
  <si>
    <t>Ideal flow</t>
  </si>
  <si>
    <t>Data from table</t>
  </si>
  <si>
    <t>L / d ratio</t>
  </si>
  <si>
    <t>Actual flow</t>
  </si>
  <si>
    <t>Valve coefficient</t>
  </si>
  <si>
    <t>Flow CF v crank angle</t>
  </si>
  <si>
    <t>Coefficient</t>
  </si>
  <si>
    <t>Crank angle</t>
  </si>
  <si>
    <t>Mean CF</t>
  </si>
  <si>
    <t>Max RPM</t>
  </si>
  <si>
    <t>Max flow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</si>
</sst>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0" fillId="3" borderId="4" xfId="0" applyFill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2" fillId="3" borderId="0" xfId="0" applyFont="1" applyFill="1"/>
    <xf numFmtId="0" fontId="0" fillId="3" borderId="0" xfId="0" applyFill="1"/>
    <xf numFmtId="0" fontId="0" fillId="3" borderId="5" xfId="0" applyFill="1" applyBorder="1"/>
    <xf numFmtId="0" fontId="0" fillId="0" borderId="22" xfId="0" applyBorder="1"/>
    <xf numFmtId="0" fontId="0" fillId="0" borderId="23" xfId="0" applyBorder="1"/>
    <xf numFmtId="0" fontId="0" fillId="3" borderId="25" xfId="0" applyFill="1" applyBorder="1"/>
    <xf numFmtId="0" fontId="0" fillId="3" borderId="28" xfId="0" applyFill="1" applyBorder="1"/>
    <xf numFmtId="0" fontId="0" fillId="4" borderId="24" xfId="0" applyFill="1" applyBorder="1"/>
    <xf numFmtId="0" fontId="0" fillId="4" borderId="26" xfId="0" applyFill="1" applyBorder="1"/>
    <xf numFmtId="0" fontId="0" fillId="4" borderId="27" xfId="0" applyFill="1" applyBorder="1"/>
    <xf numFmtId="0" fontId="2" fillId="4" borderId="0" xfId="0" applyFont="1" applyFill="1"/>
    <xf numFmtId="0" fontId="2" fillId="4" borderId="7" xfId="0" applyFont="1" applyFill="1" applyBorder="1"/>
    <xf numFmtId="0" fontId="0" fillId="4" borderId="1" xfId="0" applyFill="1" applyBorder="1"/>
    <xf numFmtId="0" fontId="2" fillId="4" borderId="2" xfId="0" applyFont="1" applyFill="1" applyBorder="1" applyAlignment="1">
      <alignment horizontal="right"/>
    </xf>
    <xf numFmtId="0" fontId="0" fillId="4" borderId="4" xfId="0" applyFill="1" applyBorder="1"/>
    <xf numFmtId="0" fontId="2" fillId="4" borderId="0" xfId="0" applyFont="1" applyFill="1" applyAlignment="1">
      <alignment horizontal="right"/>
    </xf>
    <xf numFmtId="0" fontId="0" fillId="4" borderId="6" xfId="0" applyFill="1" applyBorder="1"/>
    <xf numFmtId="0" fontId="2" fillId="4" borderId="7" xfId="0" applyFont="1" applyFill="1" applyBorder="1" applyAlignment="1">
      <alignment horizontal="right"/>
    </xf>
    <xf numFmtId="0" fontId="0" fillId="0" borderId="29" xfId="0" applyBorder="1"/>
    <xf numFmtId="0" fontId="0" fillId="2" borderId="1" xfId="0" applyFill="1" applyBorder="1"/>
    <xf numFmtId="0" fontId="0" fillId="2" borderId="2" xfId="0" applyFill="1" applyBorder="1"/>
    <xf numFmtId="0" fontId="1" fillId="2" borderId="2" xfId="0" applyFont="1" applyFill="1" applyBorder="1" applyAlignment="1">
      <alignment horizontal="center"/>
    </xf>
    <xf numFmtId="0" fontId="0" fillId="2" borderId="3" xfId="0" applyFill="1" applyBorder="1"/>
    <xf numFmtId="0" fontId="1" fillId="2" borderId="2" xfId="0" applyFont="1" applyFill="1" applyBorder="1"/>
    <xf numFmtId="0" fontId="2" fillId="4" borderId="5" xfId="0" applyFont="1" applyFill="1" applyBorder="1"/>
    <xf numFmtId="0" fontId="0" fillId="0" borderId="30" xfId="0" applyBorder="1"/>
    <xf numFmtId="0" fontId="2" fillId="4" borderId="8" xfId="0" applyFont="1" applyFill="1" applyBorder="1"/>
    <xf numFmtId="0" fontId="3" fillId="3" borderId="0" xfId="0" applyFont="1" applyFill="1" applyAlignment="1">
      <alignment horizontal="right"/>
    </xf>
    <xf numFmtId="0" fontId="0" fillId="2" borderId="19" xfId="0" applyFill="1" applyBorder="1"/>
    <xf numFmtId="0" fontId="0" fillId="5" borderId="18" xfId="0" applyFill="1" applyBorder="1"/>
    <xf numFmtId="0" fontId="1" fillId="5" borderId="18" xfId="0" applyFont="1" applyFill="1" applyBorder="1"/>
    <xf numFmtId="0" fontId="0" fillId="2" borderId="18" xfId="0" applyFill="1" applyBorder="1"/>
    <xf numFmtId="0" fontId="1" fillId="2" borderId="18" xfId="0" applyFont="1" applyFill="1" applyBorder="1" applyAlignment="1">
      <alignment horizontal="center"/>
    </xf>
    <xf numFmtId="0" fontId="0" fillId="2" borderId="20" xfId="0" applyFill="1" applyBorder="1"/>
    <xf numFmtId="0" fontId="0" fillId="0" borderId="21" xfId="0" applyBorder="1"/>
    <xf numFmtId="0" fontId="0" fillId="0" borderId="36" xfId="0" applyBorder="1"/>
    <xf numFmtId="0" fontId="4" fillId="3" borderId="0" xfId="0" applyFont="1" applyFill="1" applyAlignment="1">
      <alignment horizontal="right"/>
    </xf>
    <xf numFmtId="0" fontId="2" fillId="3" borderId="0" xfId="0" applyFont="1" applyFill="1" applyAlignment="1">
      <alignment horizontal="right"/>
    </xf>
    <xf numFmtId="0" fontId="2" fillId="3" borderId="37" xfId="0" applyFont="1" applyFill="1" applyBorder="1"/>
    <xf numFmtId="0" fontId="2" fillId="3" borderId="13" xfId="0" applyFont="1" applyFill="1" applyBorder="1"/>
    <xf numFmtId="164" fontId="3" fillId="3" borderId="0" xfId="0" applyNumberFormat="1" applyFont="1" applyFill="1"/>
    <xf numFmtId="0" fontId="2" fillId="4" borderId="31" xfId="0" applyFont="1" applyFill="1" applyBorder="1"/>
    <xf numFmtId="0" fontId="2" fillId="4" borderId="32" xfId="0" applyFont="1" applyFill="1" applyBorder="1"/>
    <xf numFmtId="0" fontId="2" fillId="4" borderId="34" xfId="0" applyFont="1" applyFill="1" applyBorder="1"/>
    <xf numFmtId="0" fontId="2" fillId="4" borderId="29" xfId="0" applyFont="1" applyFill="1" applyBorder="1"/>
    <xf numFmtId="0" fontId="2" fillId="4" borderId="30" xfId="0" applyFont="1" applyFill="1" applyBorder="1"/>
    <xf numFmtId="0" fontId="2" fillId="4" borderId="33" xfId="0" applyFont="1" applyFill="1" applyBorder="1"/>
    <xf numFmtId="0" fontId="0" fillId="3" borderId="29" xfId="0" applyFill="1" applyBorder="1"/>
    <xf numFmtId="0" fontId="2" fillId="4" borderId="39" xfId="0" applyFont="1" applyFill="1" applyBorder="1"/>
    <xf numFmtId="0" fontId="2" fillId="4" borderId="40" xfId="0" applyFont="1" applyFill="1" applyBorder="1"/>
    <xf numFmtId="0" fontId="0" fillId="3" borderId="34" xfId="0" applyFill="1" applyBorder="1"/>
    <xf numFmtId="0" fontId="0" fillId="3" borderId="35" xfId="0" applyFill="1" applyBorder="1"/>
    <xf numFmtId="0" fontId="0" fillId="3" borderId="30" xfId="0" applyFill="1" applyBorder="1"/>
    <xf numFmtId="0" fontId="2" fillId="3" borderId="36" xfId="0" applyFont="1" applyFill="1" applyBorder="1"/>
    <xf numFmtId="0" fontId="2" fillId="0" borderId="29" xfId="0" applyFont="1" applyBorder="1"/>
    <xf numFmtId="0" fontId="2" fillId="0" borderId="33" xfId="0" applyFont="1" applyBorder="1"/>
    <xf numFmtId="0" fontId="0" fillId="4" borderId="5" xfId="0" applyFill="1" applyBorder="1"/>
    <xf numFmtId="0" fontId="0" fillId="4" borderId="8" xfId="0" applyFill="1" applyBorder="1"/>
    <xf numFmtId="0" fontId="2" fillId="4" borderId="3" xfId="0" applyFont="1" applyFill="1" applyBorder="1"/>
    <xf numFmtId="0" fontId="0" fillId="4" borderId="38" xfId="0" applyFill="1" applyBorder="1" applyAlignment="1">
      <alignment horizontal="center"/>
    </xf>
    <xf numFmtId="0" fontId="0" fillId="4" borderId="39" xfId="0" applyFill="1" applyBorder="1" applyAlignment="1">
      <alignment horizontal="center"/>
    </xf>
    <xf numFmtId="0" fontId="0" fillId="4" borderId="41" xfId="0" applyFill="1" applyBorder="1" applyAlignment="1">
      <alignment horizontal="center"/>
    </xf>
    <xf numFmtId="0" fontId="0" fillId="3" borderId="42" xfId="0" applyFill="1" applyBorder="1"/>
    <xf numFmtId="0" fontId="0" fillId="3" borderId="43" xfId="0" applyFill="1" applyBorder="1"/>
    <xf numFmtId="0" fontId="2" fillId="4" borderId="44" xfId="0" applyFont="1" applyFill="1" applyBorder="1"/>
    <xf numFmtId="2" fontId="2" fillId="4" borderId="38" xfId="0" applyNumberFormat="1" applyFont="1" applyFill="1" applyBorder="1"/>
    <xf numFmtId="2" fontId="2" fillId="4" borderId="39" xfId="0" applyNumberFormat="1" applyFont="1" applyFill="1" applyBorder="1"/>
    <xf numFmtId="0" fontId="0" fillId="0" borderId="34" xfId="0" applyBorder="1"/>
    <xf numFmtId="0" fontId="0" fillId="0" borderId="35" xfId="0" applyBorder="1"/>
    <xf numFmtId="0" fontId="2" fillId="4" borderId="35" xfId="0" applyFont="1" applyFill="1" applyBorder="1"/>
    <xf numFmtId="0" fontId="5" fillId="0" borderId="0" xfId="0" applyFont="1"/>
    <xf numFmtId="0" fontId="2" fillId="4" borderId="4" xfId="0" applyFont="1" applyFill="1" applyBorder="1" applyAlignment="1">
      <alignment horizontal="right"/>
    </xf>
    <xf numFmtId="0" fontId="2" fillId="4" borderId="5" xfId="0" applyFont="1" applyFill="1" applyBorder="1" applyAlignment="1">
      <alignment horizontal="right"/>
    </xf>
    <xf numFmtId="0" fontId="2" fillId="4" borderId="6" xfId="0" applyFont="1" applyFill="1" applyBorder="1" applyAlignment="1">
      <alignment horizontal="right"/>
    </xf>
    <xf numFmtId="0" fontId="2" fillId="4" borderId="8" xfId="0" applyFont="1" applyFill="1" applyBorder="1" applyAlignment="1">
      <alignment horizontal="right"/>
    </xf>
    <xf numFmtId="0" fontId="2" fillId="4" borderId="1" xfId="0" applyFont="1" applyFill="1" applyBorder="1" applyAlignment="1">
      <alignment horizontal="right"/>
    </xf>
    <xf numFmtId="0" fontId="2" fillId="4" borderId="3" xfId="0" applyFont="1" applyFill="1" applyBorder="1" applyAlignment="1">
      <alignment horizontal="right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0" xfId="0" applyBorder="1"/>
    <xf numFmtId="0" fontId="5" fillId="0" borderId="0" xfId="0" applyFont="1" applyBorder="1"/>
    <xf numFmtId="0" fontId="0" fillId="0" borderId="0" xfId="0" applyBorder="1" applyAlignment="1"/>
    <xf numFmtId="0" fontId="0" fillId="0" borderId="4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29" xfId="0" applyBorder="1" applyAlignment="1">
      <alignment horizontal="center" wrapText="1"/>
    </xf>
    <xf numFmtId="0" fontId="0" fillId="0" borderId="29" xfId="0" applyFill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Flow rate v valve lift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'flow data'!$T$8</c:f>
              <c:strCache>
                <c:ptCount val="1"/>
                <c:pt idx="0">
                  <c:v>Intake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'flow data'!$V$9:$V$16</c:f>
              <c:numCache>
                <c:formatCode>General</c:formatCode>
                <c:ptCount val="8"/>
                <c:pt idx="0">
                  <c:v>1.7550000000000001</c:v>
                </c:pt>
                <c:pt idx="1">
                  <c:v>3.5100000000000002</c:v>
                </c:pt>
                <c:pt idx="2">
                  <c:v>5.2649999999999997</c:v>
                </c:pt>
                <c:pt idx="3">
                  <c:v>7.0200000000000005</c:v>
                </c:pt>
                <c:pt idx="4">
                  <c:v>8.7750000000000004</c:v>
                </c:pt>
                <c:pt idx="5">
                  <c:v>10.53</c:v>
                </c:pt>
                <c:pt idx="6">
                  <c:v>12.285</c:v>
                </c:pt>
                <c:pt idx="7">
                  <c:v>14.040000000000001</c:v>
                </c:pt>
              </c:numCache>
            </c:numRef>
          </c:xVal>
          <c:yVal>
            <c:numRef>
              <c:f>'flow data'!$T$9:$T$16</c:f>
              <c:numCache>
                <c:formatCode>General</c:formatCode>
                <c:ptCount val="8"/>
                <c:pt idx="0">
                  <c:v>28.552000000000003</c:v>
                </c:pt>
                <c:pt idx="1">
                  <c:v>56.457000000000008</c:v>
                </c:pt>
                <c:pt idx="2">
                  <c:v>78.773999999999987</c:v>
                </c:pt>
                <c:pt idx="3">
                  <c:v>96.739999999999981</c:v>
                </c:pt>
                <c:pt idx="4">
                  <c:v>134.05399999999997</c:v>
                </c:pt>
                <c:pt idx="5">
                  <c:v>113.32399999999998</c:v>
                </c:pt>
                <c:pt idx="6">
                  <c:v>117.46999999999998</c:v>
                </c:pt>
                <c:pt idx="7">
                  <c:v>117.46999999999998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D7C-764F-B243-37933531E4DA}"/>
            </c:ext>
          </c:extLst>
        </c:ser>
        <c:ser>
          <c:idx val="1"/>
          <c:order val="1"/>
          <c:tx>
            <c:strRef>
              <c:f>'flow data'!$U$8</c:f>
              <c:strCache>
                <c:ptCount val="1"/>
                <c:pt idx="0">
                  <c:v>Exhaust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'flow data'!$W$9:$W$17</c:f>
              <c:numCache>
                <c:formatCode>General</c:formatCode>
                <c:ptCount val="9"/>
                <c:pt idx="0">
                  <c:v>1.5050000000000001</c:v>
                </c:pt>
                <c:pt idx="1">
                  <c:v>3.0100000000000002</c:v>
                </c:pt>
                <c:pt idx="2">
                  <c:v>4.5149999999999997</c:v>
                </c:pt>
                <c:pt idx="3">
                  <c:v>6.0200000000000005</c:v>
                </c:pt>
                <c:pt idx="4">
                  <c:v>7.5250000000000004</c:v>
                </c:pt>
                <c:pt idx="5">
                  <c:v>9.0299999999999994</c:v>
                </c:pt>
                <c:pt idx="6">
                  <c:v>10.535</c:v>
                </c:pt>
                <c:pt idx="7">
                  <c:v>12.040000000000001</c:v>
                </c:pt>
                <c:pt idx="8">
                  <c:v>13.545000000000002</c:v>
                </c:pt>
              </c:numCache>
            </c:numRef>
          </c:xVal>
          <c:yVal>
            <c:numRef>
              <c:f>'flow data'!$U$9:$U$17</c:f>
              <c:numCache>
                <c:formatCode>General</c:formatCode>
                <c:ptCount val="9"/>
                <c:pt idx="0">
                  <c:v>17.647500000000001</c:v>
                </c:pt>
                <c:pt idx="1">
                  <c:v>41.625000000000007</c:v>
                </c:pt>
                <c:pt idx="2">
                  <c:v>57</c:v>
                </c:pt>
                <c:pt idx="3">
                  <c:v>66</c:v>
                </c:pt>
                <c:pt idx="4">
                  <c:v>70.537499999999994</c:v>
                </c:pt>
                <c:pt idx="5">
                  <c:v>72.765000000000001</c:v>
                </c:pt>
                <c:pt idx="6">
                  <c:v>74.25</c:v>
                </c:pt>
                <c:pt idx="7">
                  <c:v>74.992500000000007</c:v>
                </c:pt>
                <c:pt idx="8">
                  <c:v>75.734999999999999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D7C-764F-B243-37933531E4DA}"/>
            </c:ext>
          </c:extLst>
        </c:ser>
        <c:ser>
          <c:idx val="2"/>
          <c:order val="2"/>
          <c:tx>
            <c:strRef>
              <c:f>graphs!$B$43</c:f>
              <c:strCache>
                <c:ptCount val="1"/>
                <c:pt idx="0">
                  <c:v>Max flow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graphs!$C$43:$C$45</c:f>
              <c:numCache>
                <c:formatCode>General</c:formatCode>
                <c:ptCount val="3"/>
                <c:pt idx="0">
                  <c:v>8.7750000000000004</c:v>
                </c:pt>
                <c:pt idx="1">
                  <c:v>8.7750000000000004</c:v>
                </c:pt>
                <c:pt idx="2">
                  <c:v>8.7750000000000004</c:v>
                </c:pt>
              </c:numCache>
            </c:numRef>
          </c:xVal>
          <c:yVal>
            <c:numRef>
              <c:f>graphs!$B$44:$B$45</c:f>
              <c:numCache>
                <c:formatCode>General</c:formatCode>
                <c:ptCount val="2"/>
                <c:pt idx="0">
                  <c:v>0</c:v>
                </c:pt>
                <c:pt idx="1">
                  <c:v>140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D7C-764F-B243-37933531E4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3990143"/>
        <c:axId val="903957007"/>
      </c:scatterChart>
      <c:valAx>
        <c:axId val="903990143"/>
        <c:scaling>
          <c:orientation val="minMax"/>
          <c:max val="14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Valve lift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03957007"/>
        <c:crosses val="autoZero"/>
        <c:crossBetween val="midCat"/>
      </c:valAx>
      <c:valAx>
        <c:axId val="903957007"/>
        <c:scaling>
          <c:orientation val="minMax"/>
          <c:max val="1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Flow rate (l/s)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0399014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Flow rate (l/s/sq) v valve</a:t>
            </a:r>
            <a:r>
              <a:rPr lang="en-GB" baseline="0"/>
              <a:t> lift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'flow data'!$Z$8</c:f>
              <c:strCache>
                <c:ptCount val="1"/>
                <c:pt idx="0">
                  <c:v>Intake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'flow data'!$AB$9:$AB$16</c:f>
              <c:numCache>
                <c:formatCode>General</c:formatCode>
                <c:ptCount val="8"/>
                <c:pt idx="0">
                  <c:v>1.7550000000000001</c:v>
                </c:pt>
                <c:pt idx="1">
                  <c:v>3.5100000000000002</c:v>
                </c:pt>
                <c:pt idx="2">
                  <c:v>5.2649999999999997</c:v>
                </c:pt>
                <c:pt idx="3">
                  <c:v>7.0200000000000005</c:v>
                </c:pt>
                <c:pt idx="4">
                  <c:v>8.7750000000000004</c:v>
                </c:pt>
                <c:pt idx="5">
                  <c:v>10.53</c:v>
                </c:pt>
                <c:pt idx="6">
                  <c:v>12.285</c:v>
                </c:pt>
                <c:pt idx="7">
                  <c:v>14.040000000000001</c:v>
                </c:pt>
              </c:numCache>
            </c:numRef>
          </c:xVal>
          <c:yVal>
            <c:numRef>
              <c:f>'flow data'!$Z$9:$Z$16</c:f>
              <c:numCache>
                <c:formatCode>General</c:formatCode>
                <c:ptCount val="8"/>
                <c:pt idx="0">
                  <c:v>1.5116866121120089</c:v>
                </c:pt>
                <c:pt idx="1">
                  <c:v>2.9891177871955623</c:v>
                </c:pt>
                <c:pt idx="2">
                  <c:v>4.1706921120240743</c:v>
                </c:pt>
                <c:pt idx="3">
                  <c:v>5.1219025937137745</c:v>
                </c:pt>
                <c:pt idx="4">
                  <c:v>7.0974935941462309</c:v>
                </c:pt>
                <c:pt idx="5">
                  <c:v>5.9999430383504224</c:v>
                </c:pt>
                <c:pt idx="6">
                  <c:v>6.2194531495095839</c:v>
                </c:pt>
                <c:pt idx="7">
                  <c:v>6.2194531495095839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5A2-FC46-8DDF-669BF0B975B0}"/>
            </c:ext>
          </c:extLst>
        </c:ser>
        <c:ser>
          <c:idx val="1"/>
          <c:order val="1"/>
          <c:tx>
            <c:strRef>
              <c:f>'flow data'!$AA$8</c:f>
              <c:strCache>
                <c:ptCount val="1"/>
                <c:pt idx="0">
                  <c:v>Exhaust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'flow data'!$AC$9:$AC$17</c:f>
              <c:numCache>
                <c:formatCode>General</c:formatCode>
                <c:ptCount val="9"/>
                <c:pt idx="0">
                  <c:v>1.5050000000000001</c:v>
                </c:pt>
                <c:pt idx="1">
                  <c:v>3.0100000000000002</c:v>
                </c:pt>
                <c:pt idx="2">
                  <c:v>4.5149999999999997</c:v>
                </c:pt>
                <c:pt idx="3">
                  <c:v>6.0200000000000005</c:v>
                </c:pt>
                <c:pt idx="4">
                  <c:v>7.5250000000000004</c:v>
                </c:pt>
                <c:pt idx="5">
                  <c:v>9.0299999999999994</c:v>
                </c:pt>
                <c:pt idx="6">
                  <c:v>10.535</c:v>
                </c:pt>
                <c:pt idx="7">
                  <c:v>12.040000000000001</c:v>
                </c:pt>
                <c:pt idx="8">
                  <c:v>13.545000000000002</c:v>
                </c:pt>
              </c:numCache>
            </c:numRef>
          </c:xVal>
          <c:yVal>
            <c:numRef>
              <c:f>'flow data'!$AA$9:$AA$17</c:f>
              <c:numCache>
                <c:formatCode>General</c:formatCode>
                <c:ptCount val="9"/>
                <c:pt idx="0">
                  <c:v>1.2812621808584013</c:v>
                </c:pt>
                <c:pt idx="1">
                  <c:v>3.0221016165593402</c:v>
                </c:pt>
                <c:pt idx="2">
                  <c:v>4.1383733848380153</c:v>
                </c:pt>
                <c:pt idx="3">
                  <c:v>4.7918007613913858</c:v>
                </c:pt>
                <c:pt idx="4">
                  <c:v>5.121237063737043</c:v>
                </c:pt>
                <c:pt idx="5">
                  <c:v>5.2829603394340028</c:v>
                </c:pt>
                <c:pt idx="6">
                  <c:v>5.390775856565309</c:v>
                </c:pt>
                <c:pt idx="7">
                  <c:v>5.4446836151309626</c:v>
                </c:pt>
                <c:pt idx="8">
                  <c:v>5.4985913736966152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5A2-FC46-8DDF-669BF0B975B0}"/>
            </c:ext>
          </c:extLst>
        </c:ser>
        <c:ser>
          <c:idx val="2"/>
          <c:order val="2"/>
          <c:tx>
            <c:strRef>
              <c:f>graphs!$B$43</c:f>
              <c:strCache>
                <c:ptCount val="1"/>
                <c:pt idx="0">
                  <c:v>Max flow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graphs!$C$43:$C$46</c:f>
              <c:numCache>
                <c:formatCode>General</c:formatCode>
                <c:ptCount val="4"/>
                <c:pt idx="0">
                  <c:v>8.7750000000000004</c:v>
                </c:pt>
                <c:pt idx="1">
                  <c:v>8.7750000000000004</c:v>
                </c:pt>
                <c:pt idx="2">
                  <c:v>8.7750000000000004</c:v>
                </c:pt>
                <c:pt idx="3">
                  <c:v>8.7750000000000004</c:v>
                </c:pt>
              </c:numCache>
            </c:numRef>
          </c:xVal>
          <c:yVal>
            <c:numRef>
              <c:f>(graphs!$B$44,graphs!$B$46)</c:f>
              <c:numCache>
                <c:formatCode>General</c:formatCode>
                <c:ptCount val="2"/>
                <c:pt idx="0">
                  <c:v>0</c:v>
                </c:pt>
                <c:pt idx="1">
                  <c:v>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A5A2-FC46-8DDF-669BF0B975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8545263"/>
        <c:axId val="1304943647"/>
      </c:scatterChart>
      <c:valAx>
        <c:axId val="1228545263"/>
        <c:scaling>
          <c:orientation val="minMax"/>
          <c:max val="14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Valve lift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04943647"/>
        <c:crosses val="autoZero"/>
        <c:crossBetween val="midCat"/>
      </c:valAx>
      <c:valAx>
        <c:axId val="1304943647"/>
        <c:scaling>
          <c:orientation val="minMax"/>
          <c:max val="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Flow rate (l/ssq)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854526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Flow</a:t>
            </a:r>
            <a:r>
              <a:rPr lang="en-GB" baseline="0"/>
              <a:t> coefficient v valve lift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'flow data'!$AB$23</c:f>
              <c:strCache>
                <c:ptCount val="1"/>
                <c:pt idx="0">
                  <c:v>Intake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'flow data'!$AD$24:$AD$31</c:f>
              <c:numCache>
                <c:formatCode>General</c:formatCode>
                <c:ptCount val="8"/>
                <c:pt idx="0">
                  <c:v>1.7550000000000001</c:v>
                </c:pt>
                <c:pt idx="1">
                  <c:v>3.5100000000000002</c:v>
                </c:pt>
                <c:pt idx="2">
                  <c:v>5.2649999999999997</c:v>
                </c:pt>
                <c:pt idx="3">
                  <c:v>7.0200000000000005</c:v>
                </c:pt>
                <c:pt idx="4">
                  <c:v>8.7750000000000004</c:v>
                </c:pt>
                <c:pt idx="5">
                  <c:v>10.53</c:v>
                </c:pt>
                <c:pt idx="6">
                  <c:v>12.285</c:v>
                </c:pt>
                <c:pt idx="7">
                  <c:v>14.040000000000001</c:v>
                </c:pt>
              </c:numCache>
            </c:numRef>
          </c:xVal>
          <c:yVal>
            <c:numRef>
              <c:f>'flow data'!$AB$24:$AB$31</c:f>
              <c:numCache>
                <c:formatCode>General</c:formatCode>
                <c:ptCount val="8"/>
                <c:pt idx="0">
                  <c:v>0.83982589561778265</c:v>
                </c:pt>
                <c:pt idx="1">
                  <c:v>0.88697857186811924</c:v>
                </c:pt>
                <c:pt idx="2">
                  <c:v>0.89308182270322778</c:v>
                </c:pt>
                <c:pt idx="3">
                  <c:v>0.89700570818104641</c:v>
                </c:pt>
                <c:pt idx="4">
                  <c:v>1.0952922213188627</c:v>
                </c:pt>
                <c:pt idx="5">
                  <c:v>0.85959069317341286</c:v>
                </c:pt>
                <c:pt idx="6">
                  <c:v>0.86142010381019185</c:v>
                </c:pt>
                <c:pt idx="7">
                  <c:v>0.86501434624611739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84D-8B48-ABC0-439EAFBD1059}"/>
            </c:ext>
          </c:extLst>
        </c:ser>
        <c:ser>
          <c:idx val="1"/>
          <c:order val="1"/>
          <c:tx>
            <c:strRef>
              <c:f>'flow data'!$AC$23</c:f>
              <c:strCache>
                <c:ptCount val="1"/>
                <c:pt idx="0">
                  <c:v>Exhaust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'flow data'!$AE$24:$AE$31</c:f>
              <c:numCache>
                <c:formatCode>General</c:formatCode>
                <c:ptCount val="8"/>
                <c:pt idx="0">
                  <c:v>1.5050000000000001</c:v>
                </c:pt>
                <c:pt idx="1">
                  <c:v>3.0100000000000002</c:v>
                </c:pt>
                <c:pt idx="2">
                  <c:v>4.5149999999999997</c:v>
                </c:pt>
                <c:pt idx="3">
                  <c:v>6.0200000000000005</c:v>
                </c:pt>
                <c:pt idx="4">
                  <c:v>7.5250000000000004</c:v>
                </c:pt>
                <c:pt idx="5">
                  <c:v>9.0299999999999994</c:v>
                </c:pt>
                <c:pt idx="6">
                  <c:v>10.535</c:v>
                </c:pt>
                <c:pt idx="7">
                  <c:v>12.040000000000001</c:v>
                </c:pt>
              </c:numCache>
            </c:numRef>
          </c:xVal>
          <c:yVal>
            <c:numRef>
              <c:f>'flow data'!$AC$24:$AC$31</c:f>
              <c:numCache>
                <c:formatCode>General</c:formatCode>
                <c:ptCount val="8"/>
                <c:pt idx="0">
                  <c:v>0.71181232269911177</c:v>
                </c:pt>
                <c:pt idx="1">
                  <c:v>0.8967660583262137</c:v>
                </c:pt>
                <c:pt idx="2">
                  <c:v>0.88616132437644868</c:v>
                </c:pt>
                <c:pt idx="3">
                  <c:v>0.83919452914034776</c:v>
                </c:pt>
                <c:pt idx="4">
                  <c:v>0.79031436168781521</c:v>
                </c:pt>
                <c:pt idx="5">
                  <c:v>0.75687110880143293</c:v>
                </c:pt>
                <c:pt idx="6">
                  <c:v>0.74664485547995973</c:v>
                </c:pt>
                <c:pt idx="7">
                  <c:v>0.75725780460792236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84D-8B48-ABC0-439EAFBD1059}"/>
            </c:ext>
          </c:extLst>
        </c:ser>
        <c:ser>
          <c:idx val="2"/>
          <c:order val="2"/>
          <c:tx>
            <c:strRef>
              <c:f>graphs!$B$43</c:f>
              <c:strCache>
                <c:ptCount val="1"/>
                <c:pt idx="0">
                  <c:v>Max flow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graphs!$C$43:$C$47</c:f>
              <c:numCache>
                <c:formatCode>General</c:formatCode>
                <c:ptCount val="5"/>
                <c:pt idx="0">
                  <c:v>8.7750000000000004</c:v>
                </c:pt>
                <c:pt idx="1">
                  <c:v>8.7750000000000004</c:v>
                </c:pt>
                <c:pt idx="2">
                  <c:v>8.7750000000000004</c:v>
                </c:pt>
                <c:pt idx="3">
                  <c:v>8.7750000000000004</c:v>
                </c:pt>
                <c:pt idx="4">
                  <c:v>8.7750000000000004</c:v>
                </c:pt>
              </c:numCache>
            </c:numRef>
          </c:xVal>
          <c:yVal>
            <c:numRef>
              <c:f>(graphs!$B$44,graphs!$B$47)</c:f>
              <c:numCache>
                <c:formatCode>General</c:formatCode>
                <c:ptCount val="2"/>
                <c:pt idx="0">
                  <c:v>0</c:v>
                </c:pt>
                <c:pt idx="1">
                  <c:v>1.2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84D-8B48-ABC0-439EAFBD10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12913455"/>
        <c:axId val="1240257423"/>
      </c:scatterChart>
      <c:valAx>
        <c:axId val="912913455"/>
        <c:scaling>
          <c:orientation val="minMax"/>
          <c:max val="14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Valve</a:t>
                </a:r>
                <a:r>
                  <a:rPr lang="en-GB" baseline="0"/>
                  <a:t> lift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40257423"/>
        <c:crosses val="autoZero"/>
        <c:crossBetween val="midCat"/>
      </c:valAx>
      <c:valAx>
        <c:axId val="1240257423"/>
        <c:scaling>
          <c:orientation val="minMax"/>
          <c:max val="1.2"/>
          <c:min val="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Flow coefficient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1291345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Flow CF</a:t>
            </a:r>
            <a:r>
              <a:rPr lang="en-GB" baseline="0"/>
              <a:t> v crank angle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'flow data'!$AG$8</c:f>
              <c:strCache>
                <c:ptCount val="1"/>
                <c:pt idx="0">
                  <c:v>Intake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'flow data'!$AK$9:$AK$12</c:f>
              <c:numCache>
                <c:formatCode>General</c:formatCode>
                <c:ptCount val="4"/>
                <c:pt idx="0">
                  <c:v>293</c:v>
                </c:pt>
                <c:pt idx="1">
                  <c:v>316</c:v>
                </c:pt>
                <c:pt idx="2">
                  <c:v>331</c:v>
                </c:pt>
                <c:pt idx="3">
                  <c:v>345</c:v>
                </c:pt>
              </c:numCache>
            </c:numRef>
          </c:xVal>
          <c:yVal>
            <c:numRef>
              <c:f>'flow data'!$AG$9:$AG$16</c:f>
              <c:numCache>
                <c:formatCode>General</c:formatCode>
                <c:ptCount val="8"/>
                <c:pt idx="0">
                  <c:v>0.83982589561778265</c:v>
                </c:pt>
                <c:pt idx="1">
                  <c:v>0.88697857186811924</c:v>
                </c:pt>
                <c:pt idx="2">
                  <c:v>0.89308182270322778</c:v>
                </c:pt>
                <c:pt idx="3">
                  <c:v>0.89700570818104641</c:v>
                </c:pt>
                <c:pt idx="4">
                  <c:v>1.0952922213188627</c:v>
                </c:pt>
                <c:pt idx="5">
                  <c:v>0.85959069317341286</c:v>
                </c:pt>
                <c:pt idx="6">
                  <c:v>0.86142010381019185</c:v>
                </c:pt>
                <c:pt idx="7">
                  <c:v>0.86501434624611739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F9D-C647-BC01-D669D4507F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63585359"/>
        <c:axId val="1227496959"/>
      </c:scatterChart>
      <c:valAx>
        <c:axId val="96358535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7496959"/>
        <c:crosses val="autoZero"/>
        <c:crossBetween val="midCat"/>
      </c:valAx>
      <c:valAx>
        <c:axId val="12274969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Flow CF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358535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Flow CF v crank angle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'flow data'!$AH$8</c:f>
              <c:strCache>
                <c:ptCount val="1"/>
                <c:pt idx="0">
                  <c:v>Exhaust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'flow data'!$AL$9:$AL$14</c:f>
              <c:numCache>
                <c:formatCode>General</c:formatCode>
                <c:ptCount val="6"/>
                <c:pt idx="0">
                  <c:v>279</c:v>
                </c:pt>
                <c:pt idx="1">
                  <c:v>300</c:v>
                </c:pt>
                <c:pt idx="2">
                  <c:v>315</c:v>
                </c:pt>
                <c:pt idx="3">
                  <c:v>326</c:v>
                </c:pt>
                <c:pt idx="4">
                  <c:v>336</c:v>
                </c:pt>
                <c:pt idx="5">
                  <c:v>354</c:v>
                </c:pt>
              </c:numCache>
            </c:numRef>
          </c:xVal>
          <c:yVal>
            <c:numRef>
              <c:f>'flow data'!$AH$9:$AH$16</c:f>
              <c:numCache>
                <c:formatCode>General</c:formatCode>
                <c:ptCount val="8"/>
                <c:pt idx="0">
                  <c:v>0.71181232269911177</c:v>
                </c:pt>
                <c:pt idx="1">
                  <c:v>0.8967660583262137</c:v>
                </c:pt>
                <c:pt idx="2">
                  <c:v>0.88616132437644868</c:v>
                </c:pt>
                <c:pt idx="3">
                  <c:v>0.83919452914034776</c:v>
                </c:pt>
                <c:pt idx="4">
                  <c:v>0.79031436168781521</c:v>
                </c:pt>
                <c:pt idx="5">
                  <c:v>0.75687110880143293</c:v>
                </c:pt>
                <c:pt idx="6">
                  <c:v>0.74664485547995973</c:v>
                </c:pt>
                <c:pt idx="7">
                  <c:v>0.75725780460792236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266-4947-93E9-985090769A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45697151"/>
        <c:axId val="1277341535"/>
      </c:scatterChart>
      <c:valAx>
        <c:axId val="945697151"/>
        <c:scaling>
          <c:orientation val="minMax"/>
          <c:min val="27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77341535"/>
        <c:crosses val="autoZero"/>
        <c:crossBetween val="midCat"/>
      </c:valAx>
      <c:valAx>
        <c:axId val="1277341535"/>
        <c:scaling>
          <c:orientation val="minMax"/>
          <c:min val="0.6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Flow</a:t>
                </a:r>
                <a:r>
                  <a:rPr lang="en-GB" baseline="0"/>
                  <a:t> CF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569715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465992</xdr:colOff>
      <xdr:row>1</xdr:row>
      <xdr:rowOff>56728</xdr:rowOff>
    </xdr:from>
    <xdr:to>
      <xdr:col>8</xdr:col>
      <xdr:colOff>523152</xdr:colOff>
      <xdr:row>2</xdr:row>
      <xdr:rowOff>190499</xdr:rowOff>
    </xdr:to>
    <xdr:pic>
      <xdr:nvPicPr>
        <xdr:cNvPr id="2" name="Picture 1" descr="See the source image">
          <a:extLst>
            <a:ext uri="{FF2B5EF4-FFF2-40B4-BE49-F238E27FC236}">
              <a16:creationId xmlns:a16="http://schemas.microsoft.com/office/drawing/2014/main" id="{7A4D1E9F-EDCB-4B92-9968-A304883F99F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952" t="8594" r="6952" b="9760"/>
        <a:stretch/>
      </xdr:blipFill>
      <xdr:spPr bwMode="auto">
        <a:xfrm>
          <a:off x="3485417" y="304378"/>
          <a:ext cx="1800235" cy="3814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323118</xdr:colOff>
      <xdr:row>56</xdr:row>
      <xdr:rowOff>180554</xdr:rowOff>
    </xdr:from>
    <xdr:to>
      <xdr:col>9</xdr:col>
      <xdr:colOff>19429</xdr:colOff>
      <xdr:row>58</xdr:row>
      <xdr:rowOff>103512</xdr:rowOff>
    </xdr:to>
    <xdr:pic>
      <xdr:nvPicPr>
        <xdr:cNvPr id="3" name="Picture 2" descr="See the source image">
          <a:extLst>
            <a:ext uri="{FF2B5EF4-FFF2-40B4-BE49-F238E27FC236}">
              <a16:creationId xmlns:a16="http://schemas.microsoft.com/office/drawing/2014/main" id="{CEE03AD4-21A9-4395-A39B-C233C8319AA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952" t="8594" r="6952" b="9760"/>
        <a:stretch/>
      </xdr:blipFill>
      <xdr:spPr bwMode="auto">
        <a:xfrm>
          <a:off x="3923568" y="12505904"/>
          <a:ext cx="1434624" cy="3039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0</xdr:row>
      <xdr:rowOff>114300</xdr:rowOff>
    </xdr:from>
    <xdr:to>
      <xdr:col>6</xdr:col>
      <xdr:colOff>567266</xdr:colOff>
      <xdr:row>19</xdr:row>
      <xdr:rowOff>135466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A6D36882-33CA-3F49-9953-A017003A5D2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139700</xdr:colOff>
      <xdr:row>20</xdr:row>
      <xdr:rowOff>76200</xdr:rowOff>
    </xdr:from>
    <xdr:to>
      <xdr:col>7</xdr:col>
      <xdr:colOff>524933</xdr:colOff>
      <xdr:row>40</xdr:row>
      <xdr:rowOff>93133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30784A75-15C3-1946-B3D4-4A05265FB00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0</xdr:colOff>
      <xdr:row>1</xdr:row>
      <xdr:rowOff>0</xdr:rowOff>
    </xdr:from>
    <xdr:to>
      <xdr:col>13</xdr:col>
      <xdr:colOff>558800</xdr:colOff>
      <xdr:row>19</xdr:row>
      <xdr:rowOff>101600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6D32EC36-60C7-404D-A3C4-8D3EF3C4BE5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723900</xdr:colOff>
      <xdr:row>20</xdr:row>
      <xdr:rowOff>127000</xdr:rowOff>
    </xdr:from>
    <xdr:to>
      <xdr:col>14</xdr:col>
      <xdr:colOff>660400</xdr:colOff>
      <xdr:row>40</xdr:row>
      <xdr:rowOff>88900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A780D6B-0BBC-FF4B-8D91-FA543F00563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15</xdr:col>
      <xdr:colOff>0</xdr:colOff>
      <xdr:row>21</xdr:row>
      <xdr:rowOff>0</xdr:rowOff>
    </xdr:from>
    <xdr:to>
      <xdr:col>20</xdr:col>
      <xdr:colOff>749300</xdr:colOff>
      <xdr:row>39</xdr:row>
      <xdr:rowOff>82550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CB77CEF1-0493-D74E-AC77-90796C97387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Abigail Summerfield" id="{04C70943-2DBF-4F41-8263-FEC7C4BBE7A1}" userId="S::abi.summerfield@uwtsd.ac.uk::ca5258b9-f1a4-4ad2-af5d-1c126a171107" providerId="AD"/>
</personList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J15" dT="2022-09-07T12:36:03.67" personId="{04C70943-2DBF-4F41-8263-FEC7C4BBE7A1}" id="{DF690008-EC8F-4E83-B7BE-4AF0A897D415}">
    <text>0.785(DH2 –DS2)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7A0F4-DF3A-4417-B791-10B82B62C0EF}">
  <sheetPr>
    <pageSetUpPr fitToPage="1"/>
  </sheetPr>
  <dimension ref="A1:AL60"/>
  <sheetViews>
    <sheetView topLeftCell="J1" zoomScale="50" zoomScaleNormal="80" workbookViewId="0">
      <selection activeCell="K54" sqref="K54"/>
    </sheetView>
  </sheetViews>
  <sheetFormatPr baseColWidth="10" defaultColWidth="8.83203125" defaultRowHeight="15" x14ac:dyDescent="0.2"/>
  <cols>
    <col min="1" max="1" width="5.33203125" customWidth="1"/>
    <col min="2" max="2" width="3.6640625" customWidth="1"/>
    <col min="3" max="3" width="22.1640625" customWidth="1"/>
    <col min="4" max="14" width="8.6640625" customWidth="1"/>
    <col min="15" max="15" width="4.83203125" customWidth="1"/>
    <col min="16" max="16" width="6.83203125" customWidth="1"/>
    <col min="28" max="28" width="11.83203125" bestFit="1" customWidth="1"/>
  </cols>
  <sheetData>
    <row r="1" spans="1:38" ht="19.5" customHeight="1" thickBot="1" x14ac:dyDescent="0.25">
      <c r="A1" s="12"/>
      <c r="B1" s="39"/>
      <c r="C1" s="40"/>
      <c r="D1" s="41"/>
      <c r="E1" s="42"/>
      <c r="F1" s="42"/>
      <c r="G1" s="43"/>
      <c r="H1" s="43" t="s">
        <v>0</v>
      </c>
      <c r="I1" s="42"/>
      <c r="J1" s="42"/>
      <c r="K1" s="42"/>
      <c r="L1" s="42"/>
      <c r="M1" s="42"/>
      <c r="N1" s="42"/>
      <c r="O1" s="44"/>
      <c r="P1" s="12"/>
    </row>
    <row r="2" spans="1:38" ht="19.5" customHeight="1" x14ac:dyDescent="0.2">
      <c r="A2" s="12"/>
      <c r="B2" s="12"/>
      <c r="D2" s="12"/>
      <c r="E2" s="12"/>
      <c r="F2" s="12"/>
      <c r="G2" s="12"/>
      <c r="H2" s="12"/>
      <c r="I2" s="12"/>
      <c r="J2" s="12"/>
      <c r="K2" s="12"/>
      <c r="L2" s="12"/>
      <c r="M2" s="38"/>
      <c r="N2" s="51"/>
      <c r="P2" s="12"/>
    </row>
    <row r="3" spans="1:38" ht="19.5" customHeight="1" thickBot="1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</row>
    <row r="4" spans="1:38" ht="19.5" customHeight="1" x14ac:dyDescent="0.2">
      <c r="A4" s="12"/>
      <c r="B4" s="23"/>
      <c r="C4" s="24" t="s">
        <v>1</v>
      </c>
      <c r="D4" s="94"/>
      <c r="E4" s="95"/>
      <c r="F4" s="95"/>
      <c r="G4" s="95"/>
      <c r="H4" s="95"/>
      <c r="I4" s="95"/>
      <c r="J4" s="96"/>
      <c r="K4" s="86" t="s">
        <v>2</v>
      </c>
      <c r="L4" s="87"/>
      <c r="M4" s="2"/>
      <c r="N4" s="3"/>
      <c r="O4" s="4"/>
      <c r="P4" s="12"/>
    </row>
    <row r="5" spans="1:38" ht="19.5" customHeight="1" x14ac:dyDescent="0.2">
      <c r="A5" s="12"/>
      <c r="B5" s="25"/>
      <c r="C5" s="26" t="s">
        <v>3</v>
      </c>
      <c r="D5" s="88" t="s">
        <v>4</v>
      </c>
      <c r="E5" s="89"/>
      <c r="F5" s="89"/>
      <c r="G5" s="89"/>
      <c r="H5" s="89"/>
      <c r="I5" s="89"/>
      <c r="J5" s="90"/>
      <c r="K5" s="82" t="s">
        <v>5</v>
      </c>
      <c r="L5" s="83"/>
      <c r="M5" s="5"/>
      <c r="N5" s="6"/>
      <c r="O5" s="7"/>
      <c r="P5" s="12"/>
    </row>
    <row r="6" spans="1:38" ht="19.5" customHeight="1" x14ac:dyDescent="0.2">
      <c r="A6" s="12"/>
      <c r="B6" s="25"/>
      <c r="C6" s="26" t="s">
        <v>6</v>
      </c>
      <c r="D6" s="88"/>
      <c r="E6" s="89"/>
      <c r="F6" s="89"/>
      <c r="G6" s="89"/>
      <c r="H6" s="89"/>
      <c r="I6" s="89"/>
      <c r="J6" s="90"/>
      <c r="K6" s="82" t="s">
        <v>7</v>
      </c>
      <c r="L6" s="83"/>
      <c r="M6" s="14"/>
      <c r="N6" s="18" t="s">
        <v>8</v>
      </c>
      <c r="O6" s="16"/>
      <c r="P6" s="12"/>
      <c r="T6" s="97" t="s">
        <v>68</v>
      </c>
      <c r="U6" s="97"/>
      <c r="V6" s="97"/>
      <c r="W6" s="97"/>
      <c r="Z6" s="97" t="s">
        <v>70</v>
      </c>
      <c r="AA6" s="97"/>
      <c r="AB6" s="97"/>
      <c r="AC6" s="97"/>
      <c r="AG6" s="97" t="s">
        <v>77</v>
      </c>
      <c r="AH6" s="97"/>
      <c r="AI6" s="97"/>
      <c r="AJ6" s="97"/>
      <c r="AK6" s="97"/>
      <c r="AL6" s="97"/>
    </row>
    <row r="7" spans="1:38" ht="19.5" customHeight="1" x14ac:dyDescent="0.2">
      <c r="A7" s="12"/>
      <c r="B7" s="25"/>
      <c r="C7" s="26" t="s">
        <v>9</v>
      </c>
      <c r="D7" s="88"/>
      <c r="E7" s="89"/>
      <c r="F7" s="89"/>
      <c r="G7" s="89"/>
      <c r="H7" s="89"/>
      <c r="I7" s="89"/>
      <c r="J7" s="90"/>
      <c r="K7" s="82" t="s">
        <v>10</v>
      </c>
      <c r="L7" s="83"/>
      <c r="M7" s="5"/>
      <c r="N7" s="19" t="s">
        <v>11</v>
      </c>
      <c r="O7" s="13"/>
      <c r="P7" s="12"/>
      <c r="T7" s="97" t="s">
        <v>66</v>
      </c>
      <c r="U7" s="97"/>
      <c r="V7" s="97" t="s">
        <v>67</v>
      </c>
      <c r="W7" s="97"/>
      <c r="Z7" s="101" t="s">
        <v>69</v>
      </c>
      <c r="AA7" s="102"/>
      <c r="AB7" s="97" t="s">
        <v>67</v>
      </c>
      <c r="AC7" s="97"/>
      <c r="AG7" s="97" t="s">
        <v>78</v>
      </c>
      <c r="AH7" s="97"/>
      <c r="AI7" s="97" t="s">
        <v>67</v>
      </c>
      <c r="AJ7" s="97"/>
      <c r="AK7" s="97" t="s">
        <v>79</v>
      </c>
      <c r="AL7" s="97"/>
    </row>
    <row r="8" spans="1:38" ht="19.5" customHeight="1" x14ac:dyDescent="0.2">
      <c r="A8" s="12"/>
      <c r="B8" s="25"/>
      <c r="C8" s="26" t="s">
        <v>12</v>
      </c>
      <c r="D8" s="88"/>
      <c r="E8" s="89"/>
      <c r="F8" s="89"/>
      <c r="G8" s="89"/>
      <c r="H8" s="89"/>
      <c r="I8" s="89"/>
      <c r="J8" s="90"/>
      <c r="K8" s="82" t="s">
        <v>13</v>
      </c>
      <c r="L8" s="83"/>
      <c r="M8" s="5"/>
      <c r="N8" s="19" t="s">
        <v>14</v>
      </c>
      <c r="O8" s="13"/>
      <c r="P8" s="12"/>
      <c r="T8" s="29" t="s">
        <v>64</v>
      </c>
      <c r="U8" s="29" t="s">
        <v>65</v>
      </c>
      <c r="V8" s="29" t="s">
        <v>64</v>
      </c>
      <c r="W8" s="29" t="s">
        <v>65</v>
      </c>
      <c r="Z8" s="29" t="s">
        <v>64</v>
      </c>
      <c r="AA8" s="29" t="s">
        <v>65</v>
      </c>
      <c r="AB8" s="29" t="s">
        <v>64</v>
      </c>
      <c r="AC8" s="29" t="s">
        <v>65</v>
      </c>
      <c r="AG8" s="29" t="s">
        <v>64</v>
      </c>
      <c r="AH8" s="29" t="s">
        <v>65</v>
      </c>
      <c r="AI8" s="29" t="s">
        <v>64</v>
      </c>
      <c r="AJ8" s="29" t="s">
        <v>65</v>
      </c>
      <c r="AK8" s="29" t="s">
        <v>64</v>
      </c>
      <c r="AL8" s="29" t="s">
        <v>65</v>
      </c>
    </row>
    <row r="9" spans="1:38" ht="19.5" customHeight="1" x14ac:dyDescent="0.2">
      <c r="A9" s="12"/>
      <c r="B9" s="25"/>
      <c r="C9" s="26" t="s">
        <v>15</v>
      </c>
      <c r="D9" s="88"/>
      <c r="E9" s="89"/>
      <c r="F9" s="89"/>
      <c r="G9" s="89"/>
      <c r="H9" s="89"/>
      <c r="I9" s="89"/>
      <c r="J9" s="90"/>
      <c r="K9" s="82" t="s">
        <v>16</v>
      </c>
      <c r="L9" s="83"/>
      <c r="M9" s="5"/>
      <c r="N9" s="19" t="s">
        <v>8</v>
      </c>
      <c r="O9" s="13"/>
      <c r="P9" s="12"/>
      <c r="T9">
        <f>D36</f>
        <v>28.552000000000003</v>
      </c>
      <c r="U9">
        <f>D49</f>
        <v>17.647500000000001</v>
      </c>
      <c r="V9" s="81">
        <f>D20</f>
        <v>1.7550000000000001</v>
      </c>
      <c r="W9">
        <f>D21</f>
        <v>1.5050000000000001</v>
      </c>
      <c r="Z9">
        <f>D37</f>
        <v>1.5116866121120089</v>
      </c>
      <c r="AA9">
        <f>D50</f>
        <v>1.2812621808584013</v>
      </c>
      <c r="AB9">
        <f>D20</f>
        <v>1.7550000000000001</v>
      </c>
      <c r="AC9">
        <f>D21</f>
        <v>1.5050000000000001</v>
      </c>
      <c r="AG9">
        <f>AB24</f>
        <v>0.83982589561778265</v>
      </c>
      <c r="AH9">
        <f>AC24</f>
        <v>0.71181232269911177</v>
      </c>
      <c r="AI9">
        <f>AD24</f>
        <v>1.7550000000000001</v>
      </c>
      <c r="AJ9">
        <f>AE24</f>
        <v>1.5050000000000001</v>
      </c>
      <c r="AK9">
        <v>293</v>
      </c>
      <c r="AL9">
        <v>279</v>
      </c>
    </row>
    <row r="10" spans="1:38" ht="19.5" customHeight="1" x14ac:dyDescent="0.2">
      <c r="A10" s="12"/>
      <c r="B10" s="25"/>
      <c r="C10" s="26" t="s">
        <v>17</v>
      </c>
      <c r="D10" s="88"/>
      <c r="E10" s="89"/>
      <c r="F10" s="89"/>
      <c r="G10" s="89"/>
      <c r="H10" s="89"/>
      <c r="I10" s="89"/>
      <c r="J10" s="90"/>
      <c r="K10" s="82" t="s">
        <v>18</v>
      </c>
      <c r="L10" s="83"/>
      <c r="M10" s="5"/>
      <c r="N10" s="19" t="s">
        <v>14</v>
      </c>
      <c r="O10" s="13"/>
      <c r="P10" s="12"/>
      <c r="T10">
        <f>E36</f>
        <v>56.457000000000008</v>
      </c>
      <c r="U10">
        <f>E49</f>
        <v>41.625000000000007</v>
      </c>
      <c r="V10" s="81">
        <f>E20</f>
        <v>3.5100000000000002</v>
      </c>
      <c r="W10">
        <f>E21</f>
        <v>3.0100000000000002</v>
      </c>
      <c r="Z10">
        <f>E37</f>
        <v>2.9891177871955623</v>
      </c>
      <c r="AA10">
        <f>E50</f>
        <v>3.0221016165593402</v>
      </c>
      <c r="AB10">
        <f>E20</f>
        <v>3.5100000000000002</v>
      </c>
      <c r="AC10">
        <f>E21</f>
        <v>3.0100000000000002</v>
      </c>
      <c r="AG10">
        <f t="shared" ref="AG10:AG20" si="0">AB25</f>
        <v>0.88697857186811924</v>
      </c>
      <c r="AH10">
        <f t="shared" ref="AH10:AH16" si="1">AC25</f>
        <v>0.8967660583262137</v>
      </c>
      <c r="AI10">
        <f t="shared" ref="AI10:AI16" si="2">AD25</f>
        <v>3.5100000000000002</v>
      </c>
      <c r="AJ10">
        <f t="shared" ref="AJ10:AJ16" si="3">AE25</f>
        <v>3.0100000000000002</v>
      </c>
      <c r="AK10">
        <v>316</v>
      </c>
      <c r="AL10">
        <v>300</v>
      </c>
    </row>
    <row r="11" spans="1:38" ht="19.5" customHeight="1" x14ac:dyDescent="0.2">
      <c r="A11" s="12"/>
      <c r="B11" s="25"/>
      <c r="C11" s="26" t="s">
        <v>19</v>
      </c>
      <c r="D11" s="88"/>
      <c r="E11" s="89"/>
      <c r="F11" s="89"/>
      <c r="G11" s="89"/>
      <c r="H11" s="89"/>
      <c r="I11" s="89"/>
      <c r="J11" s="90"/>
      <c r="K11" s="82" t="s">
        <v>20</v>
      </c>
      <c r="L11" s="83"/>
      <c r="M11" s="15"/>
      <c r="N11" s="20" t="s">
        <v>21</v>
      </c>
      <c r="O11" s="17"/>
      <c r="P11" s="12"/>
      <c r="T11">
        <f>F36</f>
        <v>78.773999999999987</v>
      </c>
      <c r="U11">
        <f>F49</f>
        <v>57</v>
      </c>
      <c r="V11" s="81">
        <f>F20</f>
        <v>5.2649999999999997</v>
      </c>
      <c r="W11">
        <f>F21</f>
        <v>4.5149999999999997</v>
      </c>
      <c r="Z11">
        <f>F37</f>
        <v>4.1706921120240743</v>
      </c>
      <c r="AA11">
        <f>F50</f>
        <v>4.1383733848380153</v>
      </c>
      <c r="AB11">
        <f>F20</f>
        <v>5.2649999999999997</v>
      </c>
      <c r="AC11">
        <f>F21</f>
        <v>4.5149999999999997</v>
      </c>
      <c r="AG11">
        <f t="shared" si="0"/>
        <v>0.89308182270322778</v>
      </c>
      <c r="AH11">
        <f t="shared" si="1"/>
        <v>0.88616132437644868</v>
      </c>
      <c r="AI11">
        <f t="shared" si="2"/>
        <v>5.2649999999999997</v>
      </c>
      <c r="AJ11">
        <f t="shared" si="3"/>
        <v>4.5149999999999997</v>
      </c>
      <c r="AK11">
        <v>331</v>
      </c>
      <c r="AL11">
        <v>315</v>
      </c>
    </row>
    <row r="12" spans="1:38" ht="19.5" customHeight="1" thickBot="1" x14ac:dyDescent="0.25">
      <c r="A12" s="12"/>
      <c r="B12" s="27"/>
      <c r="C12" s="28" t="s">
        <v>22</v>
      </c>
      <c r="D12" s="91"/>
      <c r="E12" s="92"/>
      <c r="F12" s="92"/>
      <c r="G12" s="92"/>
      <c r="H12" s="92"/>
      <c r="I12" s="92"/>
      <c r="J12" s="93"/>
      <c r="K12" s="84" t="s">
        <v>23</v>
      </c>
      <c r="L12" s="85"/>
      <c r="M12" s="8"/>
      <c r="N12" s="9"/>
      <c r="O12" s="10"/>
      <c r="P12" s="12"/>
      <c r="T12">
        <f>G36</f>
        <v>96.739999999999981</v>
      </c>
      <c r="U12">
        <f>G49</f>
        <v>66</v>
      </c>
      <c r="V12" s="81">
        <f>G20</f>
        <v>7.0200000000000005</v>
      </c>
      <c r="W12">
        <f>G21</f>
        <v>6.0200000000000005</v>
      </c>
      <c r="Z12">
        <f>G37</f>
        <v>5.1219025937137745</v>
      </c>
      <c r="AA12">
        <f>G50</f>
        <v>4.7918007613913858</v>
      </c>
      <c r="AB12">
        <f>G20</f>
        <v>7.0200000000000005</v>
      </c>
      <c r="AC12">
        <f>G21</f>
        <v>6.0200000000000005</v>
      </c>
      <c r="AG12">
        <f t="shared" si="0"/>
        <v>0.89700570818104641</v>
      </c>
      <c r="AH12">
        <f t="shared" si="1"/>
        <v>0.83919452914034776</v>
      </c>
      <c r="AI12">
        <f t="shared" si="2"/>
        <v>7.0200000000000005</v>
      </c>
      <c r="AJ12">
        <f t="shared" si="3"/>
        <v>6.0200000000000005</v>
      </c>
      <c r="AK12">
        <v>345</v>
      </c>
      <c r="AL12">
        <v>326</v>
      </c>
    </row>
    <row r="13" spans="1:38" ht="19.5" customHeight="1" thickBot="1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T13">
        <f>H36</f>
        <v>134.05399999999997</v>
      </c>
      <c r="U13">
        <f>H49</f>
        <v>70.537499999999994</v>
      </c>
      <c r="V13" s="81">
        <f>H20</f>
        <v>8.7750000000000004</v>
      </c>
      <c r="W13">
        <f>H21</f>
        <v>7.5250000000000004</v>
      </c>
      <c r="Z13">
        <f>H37</f>
        <v>7.0974935941462309</v>
      </c>
      <c r="AA13">
        <f>H50</f>
        <v>5.121237063737043</v>
      </c>
      <c r="AB13">
        <f>H20</f>
        <v>8.7750000000000004</v>
      </c>
      <c r="AC13">
        <f>H21</f>
        <v>7.5250000000000004</v>
      </c>
      <c r="AG13">
        <f t="shared" si="0"/>
        <v>1.0952922213188627</v>
      </c>
      <c r="AH13">
        <f t="shared" si="1"/>
        <v>0.79031436168781521</v>
      </c>
      <c r="AI13">
        <f t="shared" si="2"/>
        <v>8.7750000000000004</v>
      </c>
      <c r="AJ13">
        <f t="shared" si="3"/>
        <v>7.5250000000000004</v>
      </c>
      <c r="AL13">
        <v>336</v>
      </c>
    </row>
    <row r="14" spans="1:38" ht="19.5" customHeight="1" x14ac:dyDescent="0.2">
      <c r="A14" s="12"/>
      <c r="B14" s="30"/>
      <c r="C14" s="31"/>
      <c r="D14" s="34"/>
      <c r="E14" s="31"/>
      <c r="F14" s="31"/>
      <c r="G14" s="31"/>
      <c r="H14" s="32" t="s">
        <v>24</v>
      </c>
      <c r="I14" s="31"/>
      <c r="J14" s="31"/>
      <c r="K14" s="31"/>
      <c r="L14" s="31"/>
      <c r="M14" s="31"/>
      <c r="N14" s="31"/>
      <c r="O14" s="33"/>
      <c r="P14" s="12"/>
      <c r="T14">
        <f>I36</f>
        <v>113.32399999999998</v>
      </c>
      <c r="U14">
        <f>I49</f>
        <v>72.765000000000001</v>
      </c>
      <c r="V14" s="81">
        <f>I20</f>
        <v>10.53</v>
      </c>
      <c r="W14">
        <f>I21</f>
        <v>9.0299999999999994</v>
      </c>
      <c r="Z14">
        <f>I37</f>
        <v>5.9999430383504224</v>
      </c>
      <c r="AA14">
        <f>I50</f>
        <v>5.2829603394340028</v>
      </c>
      <c r="AB14">
        <f>I20</f>
        <v>10.53</v>
      </c>
      <c r="AC14">
        <f>I21</f>
        <v>9.0299999999999994</v>
      </c>
      <c r="AG14">
        <f t="shared" si="0"/>
        <v>0.85959069317341286</v>
      </c>
      <c r="AH14">
        <f t="shared" si="1"/>
        <v>0.75687110880143293</v>
      </c>
      <c r="AI14">
        <f t="shared" si="2"/>
        <v>10.53</v>
      </c>
      <c r="AJ14">
        <f t="shared" si="3"/>
        <v>9.0299999999999994</v>
      </c>
      <c r="AL14">
        <v>354</v>
      </c>
    </row>
    <row r="15" spans="1:38" ht="19.5" customHeight="1" x14ac:dyDescent="0.2">
      <c r="A15" s="12"/>
      <c r="B15" s="1"/>
      <c r="C15" s="12"/>
      <c r="D15" s="11" t="s">
        <v>25</v>
      </c>
      <c r="E15" s="12"/>
      <c r="F15" s="11" t="s">
        <v>26</v>
      </c>
      <c r="G15" s="12"/>
      <c r="H15" s="11" t="s">
        <v>27</v>
      </c>
      <c r="I15" s="12"/>
      <c r="J15" s="11" t="s">
        <v>28</v>
      </c>
      <c r="K15" s="12"/>
      <c r="L15" s="11" t="s">
        <v>29</v>
      </c>
      <c r="M15" s="12"/>
      <c r="N15" s="11" t="s">
        <v>30</v>
      </c>
      <c r="O15" s="13"/>
      <c r="P15" s="12"/>
      <c r="T15">
        <f>J36</f>
        <v>117.46999999999998</v>
      </c>
      <c r="U15">
        <f>J49</f>
        <v>74.25</v>
      </c>
      <c r="V15" s="81">
        <f>J20</f>
        <v>12.285</v>
      </c>
      <c r="W15">
        <f>J21</f>
        <v>10.535</v>
      </c>
      <c r="Z15">
        <f>J37</f>
        <v>6.2194531495095839</v>
      </c>
      <c r="AA15">
        <f>J50</f>
        <v>5.390775856565309</v>
      </c>
      <c r="AB15">
        <f>J20</f>
        <v>12.285</v>
      </c>
      <c r="AC15">
        <f>J21</f>
        <v>10.535</v>
      </c>
      <c r="AG15">
        <f t="shared" si="0"/>
        <v>0.86142010381019185</v>
      </c>
      <c r="AH15">
        <f t="shared" si="1"/>
        <v>0.74664485547995973</v>
      </c>
      <c r="AI15">
        <f t="shared" si="2"/>
        <v>12.285</v>
      </c>
      <c r="AJ15">
        <f t="shared" si="3"/>
        <v>10.535</v>
      </c>
    </row>
    <row r="16" spans="1:38" ht="19.5" customHeight="1" x14ac:dyDescent="0.2">
      <c r="A16" s="12"/>
      <c r="B16" s="25"/>
      <c r="C16" s="26" t="s">
        <v>31</v>
      </c>
      <c r="D16" s="29">
        <v>35.1</v>
      </c>
      <c r="E16" s="21" t="s">
        <v>21</v>
      </c>
      <c r="F16" s="29">
        <v>5.44</v>
      </c>
      <c r="G16" s="21" t="s">
        <v>21</v>
      </c>
      <c r="H16" s="29"/>
      <c r="I16" s="21" t="s">
        <v>21</v>
      </c>
      <c r="J16" s="29">
        <f>PI()/4*((D16/10)^2 - (F16/10)^2)*2</f>
        <v>18.887512643979434</v>
      </c>
      <c r="K16" s="21" t="s">
        <v>32</v>
      </c>
      <c r="L16" s="29">
        <v>0</v>
      </c>
      <c r="M16" s="21" t="s">
        <v>33</v>
      </c>
      <c r="N16" s="29"/>
      <c r="O16" s="35" t="s">
        <v>21</v>
      </c>
      <c r="P16" s="12"/>
      <c r="T16">
        <f>K36</f>
        <v>117.46999999999998</v>
      </c>
      <c r="U16">
        <f>K49</f>
        <v>74.992500000000007</v>
      </c>
      <c r="V16" s="81">
        <f>K20</f>
        <v>14.040000000000001</v>
      </c>
      <c r="W16">
        <f>K21</f>
        <v>12.040000000000001</v>
      </c>
      <c r="Z16">
        <f>K37</f>
        <v>6.2194531495095839</v>
      </c>
      <c r="AA16">
        <f>K50</f>
        <v>5.4446836151309626</v>
      </c>
      <c r="AB16">
        <f>K20</f>
        <v>14.040000000000001</v>
      </c>
      <c r="AC16">
        <f>K21</f>
        <v>12.040000000000001</v>
      </c>
      <c r="AG16">
        <f>AB31</f>
        <v>0.86501434624611739</v>
      </c>
      <c r="AH16">
        <f t="shared" si="1"/>
        <v>0.75725780460792236</v>
      </c>
      <c r="AI16">
        <f t="shared" si="2"/>
        <v>14.040000000000001</v>
      </c>
      <c r="AJ16">
        <f t="shared" si="3"/>
        <v>12.040000000000001</v>
      </c>
    </row>
    <row r="17" spans="1:31" ht="19.5" customHeight="1" thickBot="1" x14ac:dyDescent="0.25">
      <c r="A17" s="12"/>
      <c r="B17" s="27"/>
      <c r="C17" s="28" t="s">
        <v>34</v>
      </c>
      <c r="D17" s="36">
        <v>30.1</v>
      </c>
      <c r="E17" s="22" t="s">
        <v>21</v>
      </c>
      <c r="F17" s="36">
        <v>5.4</v>
      </c>
      <c r="G17" s="22" t="s">
        <v>21</v>
      </c>
      <c r="H17" s="36"/>
      <c r="I17" s="22" t="s">
        <v>21</v>
      </c>
      <c r="J17" s="29">
        <f>PI()/4*((D17/10)^2 - (F17/10)^2)*2</f>
        <v>13.773527591501052</v>
      </c>
      <c r="K17" s="22" t="s">
        <v>32</v>
      </c>
      <c r="L17" s="36">
        <v>0</v>
      </c>
      <c r="M17" s="22" t="s">
        <v>33</v>
      </c>
      <c r="N17" s="36"/>
      <c r="O17" s="37" t="s">
        <v>21</v>
      </c>
      <c r="P17" s="12"/>
      <c r="U17">
        <f>L49</f>
        <v>75.734999999999999</v>
      </c>
      <c r="V17" s="81"/>
      <c r="W17">
        <f>L21</f>
        <v>13.545000000000002</v>
      </c>
      <c r="AA17">
        <f>L50</f>
        <v>5.4985913736966152</v>
      </c>
      <c r="AC17">
        <f>L21</f>
        <v>13.545000000000002</v>
      </c>
    </row>
    <row r="18" spans="1:31" ht="19.5" customHeight="1" thickBot="1" x14ac:dyDescent="0.25">
      <c r="A18" s="12"/>
      <c r="B18" s="12"/>
      <c r="C18" s="48"/>
      <c r="D18" s="12"/>
      <c r="E18" s="11"/>
      <c r="F18" s="12"/>
      <c r="G18" s="11"/>
      <c r="H18" s="12"/>
      <c r="I18" s="11"/>
      <c r="J18" s="12"/>
      <c r="K18" s="11"/>
      <c r="L18" s="12"/>
      <c r="M18" s="11"/>
      <c r="N18" s="12"/>
      <c r="O18" s="11"/>
      <c r="P18" s="12"/>
    </row>
    <row r="19" spans="1:31" ht="19.5" customHeight="1" x14ac:dyDescent="0.2">
      <c r="A19" s="12"/>
      <c r="B19" s="23"/>
      <c r="C19" s="24" t="s">
        <v>35</v>
      </c>
      <c r="D19" s="76">
        <v>0.05</v>
      </c>
      <c r="E19" s="77">
        <v>0.1</v>
      </c>
      <c r="F19" s="77">
        <v>0.15</v>
      </c>
      <c r="G19" s="77">
        <v>0.2</v>
      </c>
      <c r="H19" s="77">
        <v>0.25</v>
      </c>
      <c r="I19" s="77">
        <v>0.3</v>
      </c>
      <c r="J19" s="77">
        <v>0.35</v>
      </c>
      <c r="K19" s="77">
        <v>0.4</v>
      </c>
      <c r="L19" s="77">
        <v>0.45</v>
      </c>
      <c r="M19" s="77">
        <v>0.5</v>
      </c>
      <c r="N19" s="59"/>
      <c r="O19" s="60"/>
      <c r="P19" s="12"/>
    </row>
    <row r="20" spans="1:31" ht="19.5" customHeight="1" x14ac:dyDescent="0.2">
      <c r="A20" s="12"/>
      <c r="B20" s="25"/>
      <c r="C20" s="26" t="s">
        <v>36</v>
      </c>
      <c r="D20" s="78">
        <f>$D$16*D19</f>
        <v>1.7550000000000001</v>
      </c>
      <c r="E20" s="29">
        <f t="shared" ref="E20:M20" si="4">$D$16*E19</f>
        <v>3.5100000000000002</v>
      </c>
      <c r="F20" s="29">
        <f t="shared" si="4"/>
        <v>5.2649999999999997</v>
      </c>
      <c r="G20" s="29">
        <f t="shared" si="4"/>
        <v>7.0200000000000005</v>
      </c>
      <c r="H20" s="29">
        <f t="shared" si="4"/>
        <v>8.7750000000000004</v>
      </c>
      <c r="I20" s="29">
        <f t="shared" si="4"/>
        <v>10.53</v>
      </c>
      <c r="J20" s="29">
        <f t="shared" si="4"/>
        <v>12.285</v>
      </c>
      <c r="K20" s="29">
        <f t="shared" si="4"/>
        <v>14.040000000000001</v>
      </c>
      <c r="L20" s="29">
        <f t="shared" si="4"/>
        <v>15.795000000000002</v>
      </c>
      <c r="M20" s="29">
        <f t="shared" si="4"/>
        <v>17.55</v>
      </c>
      <c r="N20" s="65"/>
      <c r="O20" s="66"/>
      <c r="P20" s="12"/>
    </row>
    <row r="21" spans="1:31" ht="19.5" customHeight="1" thickBot="1" x14ac:dyDescent="0.25">
      <c r="A21" s="12"/>
      <c r="B21" s="27"/>
      <c r="C21" s="28" t="s">
        <v>37</v>
      </c>
      <c r="D21" s="79">
        <f>$D$17*D19</f>
        <v>1.5050000000000001</v>
      </c>
      <c r="E21" s="36">
        <f t="shared" ref="E21:M21" si="5">$D$17*E19</f>
        <v>3.0100000000000002</v>
      </c>
      <c r="F21" s="36">
        <f t="shared" si="5"/>
        <v>4.5149999999999997</v>
      </c>
      <c r="G21" s="36">
        <f t="shared" si="5"/>
        <v>6.0200000000000005</v>
      </c>
      <c r="H21" s="36">
        <f t="shared" si="5"/>
        <v>7.5250000000000004</v>
      </c>
      <c r="I21" s="36">
        <f t="shared" si="5"/>
        <v>9.0299999999999994</v>
      </c>
      <c r="J21" s="36">
        <f t="shared" si="5"/>
        <v>10.535</v>
      </c>
      <c r="K21" s="36">
        <f t="shared" si="5"/>
        <v>12.040000000000001</v>
      </c>
      <c r="L21" s="36">
        <f t="shared" si="5"/>
        <v>13.545000000000002</v>
      </c>
      <c r="M21" s="36">
        <f t="shared" si="5"/>
        <v>15.05</v>
      </c>
      <c r="N21" s="36"/>
      <c r="O21" s="64"/>
      <c r="P21" s="12"/>
    </row>
    <row r="22" spans="1:31" ht="19.5" customHeight="1" thickBot="1" x14ac:dyDescent="0.25">
      <c r="A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T22" s="97" t="s">
        <v>71</v>
      </c>
      <c r="U22" s="97"/>
      <c r="V22" s="103" t="s">
        <v>74</v>
      </c>
      <c r="W22" s="103" t="s">
        <v>73</v>
      </c>
      <c r="X22" s="97" t="s">
        <v>72</v>
      </c>
      <c r="Y22" s="97"/>
      <c r="Z22" s="97" t="s">
        <v>75</v>
      </c>
      <c r="AA22" s="97"/>
      <c r="AB22" s="97" t="s">
        <v>76</v>
      </c>
      <c r="AC22" s="97"/>
      <c r="AD22" s="97" t="s">
        <v>67</v>
      </c>
      <c r="AE22" s="97"/>
    </row>
    <row r="23" spans="1:31" ht="19.5" customHeight="1" x14ac:dyDescent="0.2">
      <c r="A23" s="12"/>
      <c r="B23" s="23"/>
      <c r="C23" s="69" t="s">
        <v>38</v>
      </c>
      <c r="D23" s="70">
        <v>1</v>
      </c>
      <c r="E23" s="71">
        <v>2</v>
      </c>
      <c r="F23" s="71">
        <v>3</v>
      </c>
      <c r="G23" s="71">
        <v>4</v>
      </c>
      <c r="H23" s="71">
        <v>5</v>
      </c>
      <c r="I23" s="72">
        <v>6</v>
      </c>
      <c r="J23" s="1"/>
      <c r="K23" s="12"/>
      <c r="L23" s="12"/>
      <c r="M23" s="12"/>
      <c r="N23" s="12"/>
      <c r="O23" s="12"/>
      <c r="P23" s="12"/>
      <c r="T23" s="29" t="s">
        <v>64</v>
      </c>
      <c r="U23" s="29" t="s">
        <v>65</v>
      </c>
      <c r="V23" s="103"/>
      <c r="W23" s="103"/>
      <c r="X23" s="29" t="s">
        <v>64</v>
      </c>
      <c r="Y23" s="29" t="s">
        <v>65</v>
      </c>
      <c r="Z23" s="29" t="s">
        <v>64</v>
      </c>
      <c r="AA23" s="29" t="s">
        <v>65</v>
      </c>
      <c r="AB23" s="29" t="s">
        <v>64</v>
      </c>
      <c r="AC23" s="29" t="s">
        <v>65</v>
      </c>
      <c r="AD23" s="104" t="s">
        <v>64</v>
      </c>
      <c r="AE23" s="104" t="s">
        <v>65</v>
      </c>
    </row>
    <row r="24" spans="1:31" ht="19.5" customHeight="1" x14ac:dyDescent="0.2">
      <c r="A24" s="12"/>
      <c r="B24" s="25"/>
      <c r="C24" s="67" t="s">
        <v>39</v>
      </c>
      <c r="D24" s="61">
        <v>16.5</v>
      </c>
      <c r="E24" s="58">
        <v>33.200000000000003</v>
      </c>
      <c r="F24" s="58">
        <v>69.7</v>
      </c>
      <c r="G24" s="58">
        <v>138.19999999999999</v>
      </c>
      <c r="H24" s="58">
        <v>207.8</v>
      </c>
      <c r="I24" s="73">
        <v>279.5</v>
      </c>
      <c r="J24" s="1"/>
      <c r="K24" s="12"/>
      <c r="L24" s="12"/>
      <c r="M24" s="12"/>
      <c r="N24" s="12"/>
      <c r="O24" s="12"/>
      <c r="P24" s="12"/>
      <c r="T24">
        <f>J16</f>
        <v>18.887512643979434</v>
      </c>
      <c r="U24">
        <f>J17</f>
        <v>13.773527591501052</v>
      </c>
      <c r="V24">
        <v>0.05</v>
      </c>
      <c r="W24">
        <v>1.8</v>
      </c>
      <c r="X24">
        <f>$T$24*W24</f>
        <v>33.997522759162983</v>
      </c>
      <c r="Y24">
        <f>$U$24*W24</f>
        <v>24.792349664701895</v>
      </c>
      <c r="Z24">
        <f>D36</f>
        <v>28.552000000000003</v>
      </c>
      <c r="AA24">
        <f>D49</f>
        <v>17.647500000000001</v>
      </c>
      <c r="AB24">
        <f>Z24/X24</f>
        <v>0.83982589561778265</v>
      </c>
      <c r="AC24">
        <f>AA24/Y24</f>
        <v>0.71181232269911177</v>
      </c>
      <c r="AD24" s="81">
        <f>D20</f>
        <v>1.7550000000000001</v>
      </c>
      <c r="AE24">
        <f>D21</f>
        <v>1.5050000000000001</v>
      </c>
    </row>
    <row r="25" spans="1:31" ht="19.5" customHeight="1" thickBot="1" x14ac:dyDescent="0.25">
      <c r="A25" s="12"/>
      <c r="B25" s="27"/>
      <c r="C25" s="68" t="s">
        <v>40</v>
      </c>
      <c r="D25" s="62">
        <v>19.5</v>
      </c>
      <c r="E25" s="63">
        <v>37.1</v>
      </c>
      <c r="F25" s="63">
        <v>75</v>
      </c>
      <c r="G25" s="63">
        <v>148.5</v>
      </c>
      <c r="H25" s="63">
        <v>219.6</v>
      </c>
      <c r="I25" s="74">
        <v>284.60000000000002</v>
      </c>
      <c r="J25" s="1"/>
      <c r="K25" s="12"/>
      <c r="L25" s="12"/>
      <c r="M25" s="12"/>
      <c r="N25" s="12"/>
      <c r="O25" s="12"/>
      <c r="P25" s="12"/>
      <c r="V25">
        <v>0.1</v>
      </c>
      <c r="W25">
        <v>3.37</v>
      </c>
      <c r="X25">
        <f t="shared" ref="X25:X31" si="6">$T$24*W25</f>
        <v>63.650917610210698</v>
      </c>
      <c r="Y25">
        <f t="shared" ref="Y25:Y31" si="7">$U$24*W25</f>
        <v>46.416787983358546</v>
      </c>
      <c r="Z25">
        <f>E36</f>
        <v>56.457000000000008</v>
      </c>
      <c r="AA25">
        <f>E49</f>
        <v>41.625000000000007</v>
      </c>
      <c r="AB25">
        <f>Z25/X25</f>
        <v>0.88697857186811924</v>
      </c>
      <c r="AC25">
        <f t="shared" ref="AC25:AC31" si="8">AA25/Y25</f>
        <v>0.8967660583262137</v>
      </c>
      <c r="AD25" s="81">
        <f>E20</f>
        <v>3.5100000000000002</v>
      </c>
      <c r="AE25">
        <f>E21</f>
        <v>3.0100000000000002</v>
      </c>
    </row>
    <row r="26" spans="1:31" ht="19.5" customHeight="1" thickBot="1" x14ac:dyDescent="0.25">
      <c r="A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V26">
        <v>0.15</v>
      </c>
      <c r="W26">
        <v>4.67</v>
      </c>
      <c r="X26">
        <f t="shared" si="6"/>
        <v>88.204684047383964</v>
      </c>
      <c r="Y26">
        <f t="shared" si="7"/>
        <v>64.322373852309909</v>
      </c>
      <c r="Z26">
        <f>F36</f>
        <v>78.773999999999987</v>
      </c>
      <c r="AA26">
        <f>F49</f>
        <v>57</v>
      </c>
      <c r="AB26">
        <f t="shared" ref="AB25:AB31" si="9">Z26/X26</f>
        <v>0.89308182270322778</v>
      </c>
      <c r="AC26">
        <f t="shared" si="8"/>
        <v>0.88616132437644868</v>
      </c>
      <c r="AD26" s="81">
        <f>F20</f>
        <v>5.2649999999999997</v>
      </c>
      <c r="AE26">
        <f>F21</f>
        <v>4.5149999999999997</v>
      </c>
    </row>
    <row r="27" spans="1:31" ht="19.5" customHeight="1" x14ac:dyDescent="0.2">
      <c r="A27" s="12"/>
      <c r="B27" s="30"/>
      <c r="C27" s="31"/>
      <c r="D27" s="31"/>
      <c r="E27" s="31"/>
      <c r="F27" s="31"/>
      <c r="G27" s="31"/>
      <c r="H27" s="32" t="s">
        <v>41</v>
      </c>
      <c r="I27" s="31"/>
      <c r="J27" s="31"/>
      <c r="K27" s="31"/>
      <c r="L27" s="31"/>
      <c r="M27" s="31"/>
      <c r="N27" s="31"/>
      <c r="O27" s="33"/>
      <c r="P27" s="12"/>
      <c r="V27">
        <v>0.2</v>
      </c>
      <c r="W27">
        <v>5.71</v>
      </c>
      <c r="X27">
        <f t="shared" si="6"/>
        <v>107.84769719712257</v>
      </c>
      <c r="Y27">
        <f t="shared" si="7"/>
        <v>78.64684254747101</v>
      </c>
      <c r="Z27">
        <f>G36</f>
        <v>96.739999999999981</v>
      </c>
      <c r="AA27">
        <f>G49</f>
        <v>66</v>
      </c>
      <c r="AB27">
        <f t="shared" si="9"/>
        <v>0.89700570818104641</v>
      </c>
      <c r="AC27">
        <f t="shared" si="8"/>
        <v>0.83919452914034776</v>
      </c>
      <c r="AD27" s="81">
        <f>G20</f>
        <v>7.0200000000000005</v>
      </c>
      <c r="AE27">
        <f>G21</f>
        <v>6.0200000000000005</v>
      </c>
    </row>
    <row r="28" spans="1:31" ht="19.5" customHeight="1" x14ac:dyDescent="0.2">
      <c r="A28" s="12"/>
      <c r="B28" s="52">
        <v>1</v>
      </c>
      <c r="C28" s="53" t="s">
        <v>2</v>
      </c>
      <c r="D28" s="53">
        <v>1</v>
      </c>
      <c r="E28" s="53">
        <v>2</v>
      </c>
      <c r="F28" s="53">
        <v>3</v>
      </c>
      <c r="G28" s="53">
        <v>4</v>
      </c>
      <c r="H28" s="53">
        <v>5</v>
      </c>
      <c r="I28" s="53">
        <v>6</v>
      </c>
      <c r="J28" s="53">
        <v>7</v>
      </c>
      <c r="K28" s="53">
        <v>8</v>
      </c>
      <c r="L28" s="53">
        <v>9</v>
      </c>
      <c r="M28" s="53">
        <v>10</v>
      </c>
      <c r="N28" s="53">
        <v>11</v>
      </c>
      <c r="O28" s="57"/>
      <c r="P28" s="12"/>
      <c r="V28">
        <v>0.25</v>
      </c>
      <c r="W28">
        <v>6.48</v>
      </c>
      <c r="X28">
        <f t="shared" si="6"/>
        <v>122.39108193298674</v>
      </c>
      <c r="Y28">
        <f t="shared" si="7"/>
        <v>89.252458792926831</v>
      </c>
      <c r="Z28">
        <f>H36</f>
        <v>134.05399999999997</v>
      </c>
      <c r="AA28">
        <f>H49</f>
        <v>70.537499999999994</v>
      </c>
      <c r="AB28">
        <f t="shared" si="9"/>
        <v>1.0952922213188627</v>
      </c>
      <c r="AC28">
        <f t="shared" si="8"/>
        <v>0.79031436168781521</v>
      </c>
      <c r="AD28" s="81">
        <f>H20</f>
        <v>8.7750000000000004</v>
      </c>
      <c r="AE28">
        <f>H21</f>
        <v>7.5250000000000004</v>
      </c>
    </row>
    <row r="29" spans="1:31" ht="19.5" customHeight="1" x14ac:dyDescent="0.2">
      <c r="A29" s="12"/>
      <c r="B29" s="54">
        <v>2</v>
      </c>
      <c r="C29" s="55" t="s">
        <v>42</v>
      </c>
      <c r="D29" s="29">
        <v>25</v>
      </c>
      <c r="E29" s="29">
        <v>25</v>
      </c>
      <c r="F29" s="29">
        <v>25</v>
      </c>
      <c r="G29" s="29">
        <v>25</v>
      </c>
      <c r="H29" s="29">
        <v>25</v>
      </c>
      <c r="I29" s="29">
        <v>25</v>
      </c>
      <c r="J29" s="29">
        <v>25</v>
      </c>
      <c r="K29" s="29">
        <v>25</v>
      </c>
      <c r="L29" s="29">
        <v>25</v>
      </c>
      <c r="M29" s="29"/>
      <c r="N29" s="29"/>
      <c r="O29" s="45"/>
      <c r="P29" s="12"/>
      <c r="V29">
        <v>0.3</v>
      </c>
      <c r="W29">
        <v>6.98</v>
      </c>
      <c r="X29">
        <f t="shared" si="6"/>
        <v>131.83483825497646</v>
      </c>
      <c r="Y29">
        <f t="shared" si="7"/>
        <v>96.139222588677356</v>
      </c>
      <c r="Z29">
        <f>I36</f>
        <v>113.32399999999998</v>
      </c>
      <c r="AA29">
        <f>I49</f>
        <v>72.765000000000001</v>
      </c>
      <c r="AB29">
        <f t="shared" si="9"/>
        <v>0.85959069317341286</v>
      </c>
      <c r="AC29">
        <f t="shared" si="8"/>
        <v>0.75687110880143293</v>
      </c>
      <c r="AD29" s="81">
        <f>I20</f>
        <v>10.53</v>
      </c>
      <c r="AE29">
        <f>I21</f>
        <v>9.0299999999999994</v>
      </c>
    </row>
    <row r="30" spans="1:31" ht="19.5" customHeight="1" x14ac:dyDescent="0.2">
      <c r="A30" s="12"/>
      <c r="B30" s="54">
        <v>3</v>
      </c>
      <c r="C30" s="55" t="s">
        <v>43</v>
      </c>
      <c r="D30" s="29">
        <f>D20</f>
        <v>1.7550000000000001</v>
      </c>
      <c r="E30" s="29">
        <f t="shared" ref="E30:L30" si="10">E20</f>
        <v>3.5100000000000002</v>
      </c>
      <c r="F30" s="29">
        <f t="shared" si="10"/>
        <v>5.2649999999999997</v>
      </c>
      <c r="G30" s="29">
        <f t="shared" si="10"/>
        <v>7.0200000000000005</v>
      </c>
      <c r="H30" s="29">
        <f t="shared" si="10"/>
        <v>8.7750000000000004</v>
      </c>
      <c r="I30" s="29">
        <f t="shared" si="10"/>
        <v>10.53</v>
      </c>
      <c r="J30" s="29">
        <f t="shared" si="10"/>
        <v>12.285</v>
      </c>
      <c r="K30" s="29">
        <f t="shared" si="10"/>
        <v>14.040000000000001</v>
      </c>
      <c r="L30" s="29">
        <f t="shared" si="10"/>
        <v>15.795000000000002</v>
      </c>
      <c r="M30" s="29"/>
      <c r="N30" s="29"/>
      <c r="O30" s="45"/>
      <c r="P30" s="12"/>
      <c r="V30">
        <v>0.35</v>
      </c>
      <c r="W30">
        <v>7.22</v>
      </c>
      <c r="X30">
        <f t="shared" si="6"/>
        <v>136.3678412895315</v>
      </c>
      <c r="Y30">
        <f>$U$24*W30</f>
        <v>99.444869210637592</v>
      </c>
      <c r="Z30">
        <f>K36</f>
        <v>117.46999999999998</v>
      </c>
      <c r="AA30">
        <f>J49</f>
        <v>74.25</v>
      </c>
      <c r="AB30">
        <f t="shared" si="9"/>
        <v>0.86142010381019185</v>
      </c>
      <c r="AC30">
        <f t="shared" si="8"/>
        <v>0.74664485547995973</v>
      </c>
      <c r="AD30" s="81">
        <f>J20</f>
        <v>12.285</v>
      </c>
      <c r="AE30">
        <f>J21</f>
        <v>10.535</v>
      </c>
    </row>
    <row r="31" spans="1:31" ht="19.5" customHeight="1" x14ac:dyDescent="0.2">
      <c r="A31" s="12"/>
      <c r="B31" s="54">
        <v>4</v>
      </c>
      <c r="C31" s="55" t="s">
        <v>44</v>
      </c>
      <c r="D31" s="29">
        <v>2</v>
      </c>
      <c r="E31" s="29">
        <v>3</v>
      </c>
      <c r="F31" s="29">
        <v>4</v>
      </c>
      <c r="G31" s="29">
        <v>4</v>
      </c>
      <c r="H31" s="29">
        <v>4</v>
      </c>
      <c r="I31" s="29">
        <v>4</v>
      </c>
      <c r="J31" s="29">
        <v>4</v>
      </c>
      <c r="K31" s="29">
        <v>4</v>
      </c>
      <c r="L31" s="29"/>
      <c r="M31" s="29"/>
      <c r="N31" s="29"/>
      <c r="O31" s="45"/>
      <c r="P31" s="12"/>
      <c r="V31">
        <v>0.4</v>
      </c>
      <c r="W31">
        <v>7.19</v>
      </c>
      <c r="X31">
        <f>$T$24*W31</f>
        <v>135.80121591021214</v>
      </c>
      <c r="Y31">
        <f t="shared" si="7"/>
        <v>99.031663382892575</v>
      </c>
      <c r="Z31">
        <f>K36</f>
        <v>117.46999999999998</v>
      </c>
      <c r="AA31">
        <f>K49</f>
        <v>74.992500000000007</v>
      </c>
      <c r="AB31">
        <f t="shared" si="9"/>
        <v>0.86501434624611739</v>
      </c>
      <c r="AC31">
        <f t="shared" si="8"/>
        <v>0.75725780460792236</v>
      </c>
      <c r="AD31" s="81">
        <f>K20</f>
        <v>14.040000000000001</v>
      </c>
      <c r="AE31">
        <f>K21</f>
        <v>12.040000000000001</v>
      </c>
    </row>
    <row r="32" spans="1:31" ht="19.5" customHeight="1" x14ac:dyDescent="0.2">
      <c r="A32" s="12"/>
      <c r="B32" s="54">
        <v>5</v>
      </c>
      <c r="C32" s="55" t="s">
        <v>45</v>
      </c>
      <c r="D32" s="29">
        <v>86</v>
      </c>
      <c r="E32" s="29">
        <v>81</v>
      </c>
      <c r="F32" s="29">
        <v>57</v>
      </c>
      <c r="G32" s="29">
        <v>70</v>
      </c>
      <c r="H32" s="29">
        <v>97</v>
      </c>
      <c r="I32" s="29">
        <v>82</v>
      </c>
      <c r="J32" s="29">
        <v>85</v>
      </c>
      <c r="K32" s="29">
        <v>85</v>
      </c>
      <c r="L32" s="29"/>
      <c r="M32" s="29"/>
      <c r="N32" s="29"/>
      <c r="O32" s="45"/>
      <c r="P32" s="12"/>
    </row>
    <row r="33" spans="1:29" ht="19.5" customHeight="1" x14ac:dyDescent="0.2">
      <c r="A33" s="12"/>
      <c r="B33" s="54">
        <v>6</v>
      </c>
      <c r="C33" s="55" t="s">
        <v>46</v>
      </c>
      <c r="D33" s="29">
        <f>D32/100</f>
        <v>0.86</v>
      </c>
      <c r="E33" s="29">
        <f t="shared" ref="E33:K33" si="11">E32/100</f>
        <v>0.81</v>
      </c>
      <c r="F33" s="29">
        <f t="shared" si="11"/>
        <v>0.56999999999999995</v>
      </c>
      <c r="G33" s="29">
        <f t="shared" si="11"/>
        <v>0.7</v>
      </c>
      <c r="H33" s="29">
        <f t="shared" si="11"/>
        <v>0.97</v>
      </c>
      <c r="I33" s="29">
        <f t="shared" si="11"/>
        <v>0.82</v>
      </c>
      <c r="J33" s="29">
        <f t="shared" si="11"/>
        <v>0.85</v>
      </c>
      <c r="K33" s="29">
        <f t="shared" si="11"/>
        <v>0.85</v>
      </c>
      <c r="L33" s="29"/>
      <c r="M33" s="29"/>
      <c r="N33" s="29"/>
      <c r="O33" s="45"/>
      <c r="P33" s="12"/>
      <c r="AA33" s="29" t="s">
        <v>80</v>
      </c>
      <c r="AB33">
        <f>AVERAGE(AB24:AB31)</f>
        <v>0.89977617036484514</v>
      </c>
      <c r="AC33">
        <f>AVERAGE(AC24:AC31)</f>
        <v>0.79812779563990655</v>
      </c>
    </row>
    <row r="34" spans="1:29" ht="19.5" customHeight="1" x14ac:dyDescent="0.2">
      <c r="A34" s="12"/>
      <c r="B34" s="54">
        <v>7</v>
      </c>
      <c r="C34" s="75" t="s">
        <v>47</v>
      </c>
      <c r="D34" s="29">
        <f>D33*E24</f>
        <v>28.552000000000003</v>
      </c>
      <c r="E34" s="29">
        <f>E33*F24</f>
        <v>56.457000000000008</v>
      </c>
      <c r="F34" s="29">
        <f>F33*G24</f>
        <v>78.773999999999987</v>
      </c>
      <c r="G34" s="29">
        <f>G33*G24</f>
        <v>96.739999999999981</v>
      </c>
      <c r="H34" s="29">
        <f>H33*G24</f>
        <v>134.05399999999997</v>
      </c>
      <c r="I34" s="29">
        <f>I33*G24</f>
        <v>113.32399999999998</v>
      </c>
      <c r="J34" s="29">
        <f>J33*G24</f>
        <v>117.46999999999998</v>
      </c>
      <c r="K34" s="29">
        <f>K33*G24</f>
        <v>117.46999999999998</v>
      </c>
      <c r="L34" s="29"/>
      <c r="M34" s="29"/>
      <c r="N34" s="29"/>
      <c r="O34" s="45"/>
      <c r="P34" s="12"/>
      <c r="AA34" s="29" t="s">
        <v>81</v>
      </c>
      <c r="AB34">
        <f>0.002/((AB33*10^-3)*(D16*10^-3))</f>
        <v>63.326923802563535</v>
      </c>
      <c r="AC34">
        <f>0.002/((AC33*10^-3)*(D17*10^-3))</f>
        <v>83.251307731964701</v>
      </c>
    </row>
    <row r="35" spans="1:29" ht="19.5" customHeight="1" x14ac:dyDescent="0.2">
      <c r="A35" s="12"/>
      <c r="B35" s="54">
        <v>8</v>
      </c>
      <c r="C35" s="55" t="s">
        <v>48</v>
      </c>
      <c r="D35" s="29">
        <f>$L$16</f>
        <v>0</v>
      </c>
      <c r="E35" s="29">
        <f t="shared" ref="E35:K35" si="12">$L$16</f>
        <v>0</v>
      </c>
      <c r="F35" s="29">
        <f t="shared" si="12"/>
        <v>0</v>
      </c>
      <c r="G35" s="29">
        <f t="shared" si="12"/>
        <v>0</v>
      </c>
      <c r="H35" s="29">
        <f t="shared" si="12"/>
        <v>0</v>
      </c>
      <c r="I35" s="29">
        <f t="shared" si="12"/>
        <v>0</v>
      </c>
      <c r="J35" s="29">
        <f t="shared" si="12"/>
        <v>0</v>
      </c>
      <c r="K35" s="29">
        <f t="shared" si="12"/>
        <v>0</v>
      </c>
      <c r="L35" s="29"/>
      <c r="M35" s="29"/>
      <c r="N35" s="29"/>
      <c r="O35" s="45"/>
      <c r="P35" s="12"/>
    </row>
    <row r="36" spans="1:29" ht="19.5" customHeight="1" x14ac:dyDescent="0.2">
      <c r="A36" s="12"/>
      <c r="B36" s="54">
        <v>9</v>
      </c>
      <c r="C36" s="55" t="s">
        <v>49</v>
      </c>
      <c r="D36" s="29">
        <f>D34-D35</f>
        <v>28.552000000000003</v>
      </c>
      <c r="E36" s="29">
        <f t="shared" ref="E36:K36" si="13">E34-E35</f>
        <v>56.457000000000008</v>
      </c>
      <c r="F36" s="29">
        <f t="shared" si="13"/>
        <v>78.773999999999987</v>
      </c>
      <c r="G36" s="29">
        <f t="shared" si="13"/>
        <v>96.739999999999981</v>
      </c>
      <c r="H36" s="29">
        <f t="shared" si="13"/>
        <v>134.05399999999997</v>
      </c>
      <c r="I36" s="29">
        <f t="shared" si="13"/>
        <v>113.32399999999998</v>
      </c>
      <c r="J36" s="29">
        <f t="shared" si="13"/>
        <v>117.46999999999998</v>
      </c>
      <c r="K36" s="29">
        <f t="shared" si="13"/>
        <v>117.46999999999998</v>
      </c>
      <c r="L36" s="29"/>
      <c r="M36" s="29"/>
      <c r="N36" s="29"/>
      <c r="O36" s="45"/>
      <c r="P36" s="12"/>
    </row>
    <row r="37" spans="1:29" ht="19.5" customHeight="1" thickBot="1" x14ac:dyDescent="0.25">
      <c r="A37" s="12"/>
      <c r="B37" s="80">
        <v>10</v>
      </c>
      <c r="C37" s="56" t="s">
        <v>50</v>
      </c>
      <c r="D37" s="36">
        <f>D36/$J$16</f>
        <v>1.5116866121120089</v>
      </c>
      <c r="E37" s="36">
        <f>E36/$J$16</f>
        <v>2.9891177871955623</v>
      </c>
      <c r="F37" s="36">
        <f t="shared" ref="F37:K37" si="14">F36/$J$16</f>
        <v>4.1706921120240743</v>
      </c>
      <c r="G37" s="36">
        <f t="shared" si="14"/>
        <v>5.1219025937137745</v>
      </c>
      <c r="H37" s="36">
        <f t="shared" si="14"/>
        <v>7.0974935941462309</v>
      </c>
      <c r="I37" s="36">
        <f t="shared" si="14"/>
        <v>5.9999430383504224</v>
      </c>
      <c r="J37" s="36">
        <f t="shared" si="14"/>
        <v>6.2194531495095839</v>
      </c>
      <c r="K37" s="36">
        <f t="shared" si="14"/>
        <v>6.2194531495095839</v>
      </c>
      <c r="L37" s="36"/>
      <c r="M37" s="36"/>
      <c r="N37" s="36"/>
      <c r="O37" s="46"/>
      <c r="P37" s="12"/>
    </row>
    <row r="38" spans="1:29" ht="19.5" customHeight="1" x14ac:dyDescent="0.2">
      <c r="A38" s="12"/>
      <c r="B38" s="12"/>
      <c r="C38" s="12"/>
      <c r="D38" s="12"/>
      <c r="E38" s="47" t="s">
        <v>51</v>
      </c>
      <c r="F38" s="49">
        <f>AVERAGE(D36:K36)</f>
        <v>92.855125000000001</v>
      </c>
      <c r="G38" s="11" t="s">
        <v>52</v>
      </c>
      <c r="H38" s="12"/>
      <c r="I38" s="12"/>
      <c r="J38" s="12"/>
      <c r="K38" s="47" t="s">
        <v>53</v>
      </c>
      <c r="L38" s="49">
        <f>MAX(D36:K36)</f>
        <v>134.05399999999997</v>
      </c>
      <c r="M38" s="11" t="s">
        <v>52</v>
      </c>
      <c r="N38" s="12"/>
      <c r="O38" s="12"/>
      <c r="P38" s="12"/>
    </row>
    <row r="39" spans="1:29" ht="19.5" customHeight="1" thickBot="1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</row>
    <row r="40" spans="1:29" ht="19.5" customHeight="1" x14ac:dyDescent="0.2">
      <c r="A40" s="12"/>
      <c r="B40" s="30"/>
      <c r="C40" s="31"/>
      <c r="D40" s="31"/>
      <c r="E40" s="31"/>
      <c r="F40" s="31"/>
      <c r="G40" s="31"/>
      <c r="H40" s="32" t="s">
        <v>54</v>
      </c>
      <c r="I40" s="31"/>
      <c r="J40" s="31"/>
      <c r="K40" s="31"/>
      <c r="L40" s="31"/>
      <c r="M40" s="31"/>
      <c r="N40" s="31"/>
      <c r="O40" s="33"/>
      <c r="P40" s="12"/>
    </row>
    <row r="41" spans="1:29" ht="19.5" customHeight="1" x14ac:dyDescent="0.2">
      <c r="A41" s="12"/>
      <c r="B41" s="52">
        <v>1</v>
      </c>
      <c r="C41" s="53" t="s">
        <v>2</v>
      </c>
      <c r="D41" s="53">
        <v>1</v>
      </c>
      <c r="E41" s="53">
        <v>2</v>
      </c>
      <c r="F41" s="53">
        <v>3</v>
      </c>
      <c r="G41" s="53">
        <v>4</v>
      </c>
      <c r="H41" s="53">
        <v>5</v>
      </c>
      <c r="I41" s="53">
        <v>6</v>
      </c>
      <c r="J41" s="53">
        <v>7</v>
      </c>
      <c r="K41" s="53">
        <v>8</v>
      </c>
      <c r="L41" s="53">
        <v>9</v>
      </c>
      <c r="M41" s="53">
        <v>10</v>
      </c>
      <c r="N41" s="53">
        <v>11</v>
      </c>
      <c r="O41" s="57"/>
      <c r="P41" s="12"/>
    </row>
    <row r="42" spans="1:29" ht="19.5" customHeight="1" x14ac:dyDescent="0.2">
      <c r="A42" s="12"/>
      <c r="B42" s="54">
        <v>2</v>
      </c>
      <c r="C42" s="55" t="s">
        <v>42</v>
      </c>
      <c r="D42" s="29">
        <v>25</v>
      </c>
      <c r="E42" s="29">
        <v>25</v>
      </c>
      <c r="F42" s="29">
        <v>25</v>
      </c>
      <c r="G42" s="29">
        <v>25</v>
      </c>
      <c r="H42" s="29">
        <v>25</v>
      </c>
      <c r="I42" s="29">
        <v>25</v>
      </c>
      <c r="J42" s="29">
        <v>25</v>
      </c>
      <c r="K42" s="29">
        <v>25</v>
      </c>
      <c r="L42" s="29">
        <v>25</v>
      </c>
      <c r="M42" s="29">
        <v>25</v>
      </c>
      <c r="N42" s="29">
        <v>25</v>
      </c>
      <c r="O42" s="45"/>
      <c r="P42" s="12"/>
    </row>
    <row r="43" spans="1:29" ht="19.5" customHeight="1" x14ac:dyDescent="0.2">
      <c r="A43" s="12"/>
      <c r="B43" s="54">
        <v>3</v>
      </c>
      <c r="C43" s="55" t="s">
        <v>43</v>
      </c>
      <c r="D43" s="29">
        <f>D21</f>
        <v>1.5050000000000001</v>
      </c>
      <c r="E43" s="29">
        <f t="shared" ref="E43:L43" si="15">E21</f>
        <v>3.0100000000000002</v>
      </c>
      <c r="F43" s="29">
        <f t="shared" si="15"/>
        <v>4.5149999999999997</v>
      </c>
      <c r="G43" s="29">
        <f t="shared" si="15"/>
        <v>6.0200000000000005</v>
      </c>
      <c r="H43" s="29">
        <f t="shared" si="15"/>
        <v>7.5250000000000004</v>
      </c>
      <c r="I43" s="29">
        <f t="shared" si="15"/>
        <v>9.0299999999999994</v>
      </c>
      <c r="J43" s="29">
        <f t="shared" si="15"/>
        <v>10.535</v>
      </c>
      <c r="K43" s="29">
        <f t="shared" si="15"/>
        <v>12.040000000000001</v>
      </c>
      <c r="L43" s="29">
        <f t="shared" si="15"/>
        <v>13.545000000000002</v>
      </c>
      <c r="M43" s="29">
        <f>M21</f>
        <v>15.05</v>
      </c>
      <c r="N43" s="29"/>
      <c r="O43" s="45"/>
      <c r="P43" s="12"/>
    </row>
    <row r="44" spans="1:29" ht="19.5" customHeight="1" x14ac:dyDescent="0.2">
      <c r="A44" s="12"/>
      <c r="B44" s="54">
        <v>4</v>
      </c>
      <c r="C44" s="55" t="s">
        <v>44</v>
      </c>
      <c r="D44" s="29">
        <v>1</v>
      </c>
      <c r="E44" s="29">
        <v>3</v>
      </c>
      <c r="F44" s="29">
        <v>3</v>
      </c>
      <c r="G44" s="29">
        <v>3</v>
      </c>
      <c r="H44" s="29">
        <v>4</v>
      </c>
      <c r="I44" s="29">
        <v>4</v>
      </c>
      <c r="J44" s="29">
        <v>4</v>
      </c>
      <c r="K44" s="29">
        <v>4</v>
      </c>
      <c r="L44" s="29">
        <v>4</v>
      </c>
      <c r="M44" s="29"/>
      <c r="N44" s="29"/>
      <c r="O44" s="45"/>
      <c r="P44" s="12"/>
    </row>
    <row r="45" spans="1:29" ht="19.5" customHeight="1" x14ac:dyDescent="0.2">
      <c r="A45" s="12"/>
      <c r="B45" s="54">
        <v>5</v>
      </c>
      <c r="C45" s="55" t="s">
        <v>45</v>
      </c>
      <c r="D45" s="29">
        <v>90.5</v>
      </c>
      <c r="E45" s="29">
        <v>55.5</v>
      </c>
      <c r="F45" s="29">
        <v>76</v>
      </c>
      <c r="G45" s="29">
        <v>88</v>
      </c>
      <c r="H45" s="29">
        <v>47.5</v>
      </c>
      <c r="I45" s="29">
        <v>49</v>
      </c>
      <c r="J45" s="29">
        <v>50</v>
      </c>
      <c r="K45" s="29">
        <v>50.5</v>
      </c>
      <c r="L45" s="29">
        <v>51</v>
      </c>
      <c r="M45" s="29"/>
      <c r="N45" s="29"/>
      <c r="O45" s="45"/>
      <c r="P45" s="12"/>
    </row>
    <row r="46" spans="1:29" ht="19.5" customHeight="1" x14ac:dyDescent="0.2">
      <c r="A46" s="12"/>
      <c r="B46" s="54">
        <v>6</v>
      </c>
      <c r="C46" s="55" t="s">
        <v>46</v>
      </c>
      <c r="D46" s="29">
        <f>D45/100</f>
        <v>0.90500000000000003</v>
      </c>
      <c r="E46" s="29">
        <f t="shared" ref="E46:L46" si="16">E45/100</f>
        <v>0.55500000000000005</v>
      </c>
      <c r="F46" s="29">
        <f t="shared" si="16"/>
        <v>0.76</v>
      </c>
      <c r="G46" s="29">
        <f t="shared" si="16"/>
        <v>0.88</v>
      </c>
      <c r="H46" s="29">
        <f t="shared" si="16"/>
        <v>0.47499999999999998</v>
      </c>
      <c r="I46" s="29">
        <f t="shared" si="16"/>
        <v>0.49</v>
      </c>
      <c r="J46" s="29">
        <f t="shared" si="16"/>
        <v>0.5</v>
      </c>
      <c r="K46" s="29">
        <f t="shared" si="16"/>
        <v>0.505</v>
      </c>
      <c r="L46" s="29">
        <f t="shared" si="16"/>
        <v>0.51</v>
      </c>
      <c r="M46" s="29"/>
      <c r="N46" s="29"/>
      <c r="O46" s="45"/>
      <c r="P46" s="12"/>
    </row>
    <row r="47" spans="1:29" ht="19.5" customHeight="1" x14ac:dyDescent="0.2">
      <c r="A47" s="12"/>
      <c r="B47" s="54">
        <v>7</v>
      </c>
      <c r="C47" s="75" t="s">
        <v>55</v>
      </c>
      <c r="D47" s="29">
        <f>D46*D25</f>
        <v>17.647500000000001</v>
      </c>
      <c r="E47" s="29">
        <f>E46*F25</f>
        <v>41.625000000000007</v>
      </c>
      <c r="F47" s="29">
        <f>F46*F25</f>
        <v>57</v>
      </c>
      <c r="G47" s="29">
        <f>G46*F25</f>
        <v>66</v>
      </c>
      <c r="H47" s="29">
        <f>H46*G25</f>
        <v>70.537499999999994</v>
      </c>
      <c r="I47" s="29">
        <f>I46*G25</f>
        <v>72.765000000000001</v>
      </c>
      <c r="J47" s="29">
        <f>J46*G25</f>
        <v>74.25</v>
      </c>
      <c r="K47" s="29">
        <f>K46*G25</f>
        <v>74.992500000000007</v>
      </c>
      <c r="L47" s="29">
        <f>L46*G25</f>
        <v>75.734999999999999</v>
      </c>
      <c r="M47" s="29"/>
      <c r="N47" s="29"/>
      <c r="O47" s="45"/>
      <c r="P47" s="12"/>
    </row>
    <row r="48" spans="1:29" ht="19.5" customHeight="1" x14ac:dyDescent="0.2">
      <c r="A48" s="12"/>
      <c r="B48" s="54">
        <v>8</v>
      </c>
      <c r="C48" s="55" t="s">
        <v>48</v>
      </c>
      <c r="D48" s="29">
        <f>$L$17</f>
        <v>0</v>
      </c>
      <c r="E48" s="29">
        <f t="shared" ref="E48:L48" si="17">$L$17</f>
        <v>0</v>
      </c>
      <c r="F48" s="29">
        <f t="shared" si="17"/>
        <v>0</v>
      </c>
      <c r="G48" s="29">
        <f t="shared" si="17"/>
        <v>0</v>
      </c>
      <c r="H48" s="29">
        <f t="shared" si="17"/>
        <v>0</v>
      </c>
      <c r="I48" s="29">
        <f t="shared" si="17"/>
        <v>0</v>
      </c>
      <c r="J48" s="29">
        <f t="shared" si="17"/>
        <v>0</v>
      </c>
      <c r="K48" s="29">
        <f t="shared" si="17"/>
        <v>0</v>
      </c>
      <c r="L48" s="29">
        <f t="shared" si="17"/>
        <v>0</v>
      </c>
      <c r="M48" s="29"/>
      <c r="N48" s="29"/>
      <c r="O48" s="45"/>
      <c r="P48" s="12"/>
    </row>
    <row r="49" spans="1:16" ht="19.5" customHeight="1" x14ac:dyDescent="0.2">
      <c r="A49" s="12"/>
      <c r="B49" s="54">
        <v>9</v>
      </c>
      <c r="C49" s="55" t="s">
        <v>49</v>
      </c>
      <c r="D49" s="29">
        <f>D47-D48</f>
        <v>17.647500000000001</v>
      </c>
      <c r="E49" s="29">
        <f t="shared" ref="E49:L49" si="18">E47-E48</f>
        <v>41.625000000000007</v>
      </c>
      <c r="F49" s="29">
        <f t="shared" si="18"/>
        <v>57</v>
      </c>
      <c r="G49" s="29">
        <f t="shared" si="18"/>
        <v>66</v>
      </c>
      <c r="H49" s="29">
        <f t="shared" si="18"/>
        <v>70.537499999999994</v>
      </c>
      <c r="I49" s="29">
        <f t="shared" si="18"/>
        <v>72.765000000000001</v>
      </c>
      <c r="J49" s="29">
        <f t="shared" si="18"/>
        <v>74.25</v>
      </c>
      <c r="K49" s="29">
        <f t="shared" si="18"/>
        <v>74.992500000000007</v>
      </c>
      <c r="L49" s="29">
        <f t="shared" si="18"/>
        <v>75.734999999999999</v>
      </c>
      <c r="M49" s="29"/>
      <c r="N49" s="29"/>
      <c r="O49" s="45"/>
      <c r="P49" s="12"/>
    </row>
    <row r="50" spans="1:16" ht="19.5" customHeight="1" thickBot="1" x14ac:dyDescent="0.25">
      <c r="A50" s="12"/>
      <c r="B50" s="80">
        <v>10</v>
      </c>
      <c r="C50" s="56" t="s">
        <v>50</v>
      </c>
      <c r="D50" s="36">
        <f>D49/$J$17</f>
        <v>1.2812621808584013</v>
      </c>
      <c r="E50" s="36">
        <f t="shared" ref="E50:L50" si="19">E49/$J$17</f>
        <v>3.0221016165593402</v>
      </c>
      <c r="F50" s="36">
        <f t="shared" si="19"/>
        <v>4.1383733848380153</v>
      </c>
      <c r="G50" s="36">
        <f t="shared" si="19"/>
        <v>4.7918007613913858</v>
      </c>
      <c r="H50" s="36">
        <f t="shared" si="19"/>
        <v>5.121237063737043</v>
      </c>
      <c r="I50" s="36">
        <f t="shared" si="19"/>
        <v>5.2829603394340028</v>
      </c>
      <c r="J50" s="36">
        <f t="shared" si="19"/>
        <v>5.390775856565309</v>
      </c>
      <c r="K50" s="36">
        <f t="shared" si="19"/>
        <v>5.4446836151309626</v>
      </c>
      <c r="L50" s="36">
        <f t="shared" si="19"/>
        <v>5.4985913736966152</v>
      </c>
      <c r="M50" s="36"/>
      <c r="N50" s="36"/>
      <c r="O50" s="46"/>
      <c r="P50" s="12"/>
    </row>
    <row r="51" spans="1:16" ht="19.5" customHeight="1" x14ac:dyDescent="0.2">
      <c r="A51" s="12"/>
      <c r="B51" s="12"/>
      <c r="C51" s="12"/>
      <c r="D51" s="12"/>
      <c r="E51" s="47" t="s">
        <v>51</v>
      </c>
      <c r="F51" s="49">
        <f>AVERAGE(D49:L49)</f>
        <v>61.172499999999999</v>
      </c>
      <c r="G51" s="11" t="s">
        <v>52</v>
      </c>
      <c r="H51" s="12"/>
      <c r="I51" s="12"/>
      <c r="J51" s="12"/>
      <c r="K51" s="47" t="s">
        <v>53</v>
      </c>
      <c r="L51" s="49">
        <f>MAX(D49:L49)</f>
        <v>75.734999999999999</v>
      </c>
      <c r="M51" s="11" t="s">
        <v>52</v>
      </c>
      <c r="N51" s="12"/>
      <c r="O51" s="12"/>
      <c r="P51" s="12"/>
    </row>
    <row r="52" spans="1:16" ht="19.5" customHeight="1" x14ac:dyDescent="0.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</row>
    <row r="53" spans="1:16" ht="19.5" customHeight="1" x14ac:dyDescent="0.2">
      <c r="A53" s="12"/>
      <c r="B53" s="12"/>
      <c r="C53" s="12"/>
      <c r="D53" s="11"/>
      <c r="E53" s="48" t="s">
        <v>56</v>
      </c>
      <c r="F53" s="49"/>
      <c r="G53" s="11"/>
      <c r="H53" s="11"/>
      <c r="I53" s="11"/>
      <c r="J53" s="48" t="s">
        <v>57</v>
      </c>
      <c r="K53" s="49">
        <f>F51/F38</f>
        <v>0.65879508535473941</v>
      </c>
      <c r="L53" s="11"/>
      <c r="M53" s="11"/>
      <c r="N53" s="11"/>
      <c r="O53" s="11"/>
      <c r="P53" s="12"/>
    </row>
    <row r="54" spans="1:16" ht="19.5" customHeight="1" x14ac:dyDescent="0.2">
      <c r="A54" s="12"/>
      <c r="B54" s="12"/>
      <c r="C54" s="12"/>
      <c r="D54" s="11"/>
      <c r="E54" s="48" t="s">
        <v>58</v>
      </c>
      <c r="F54" s="49"/>
      <c r="G54" s="11"/>
      <c r="H54" s="11"/>
      <c r="I54" s="11"/>
      <c r="J54" s="48" t="s">
        <v>59</v>
      </c>
      <c r="K54" s="50"/>
      <c r="L54" s="11" t="s">
        <v>60</v>
      </c>
      <c r="M54" s="11"/>
      <c r="N54" s="11"/>
      <c r="O54" s="11"/>
      <c r="P54" s="12"/>
    </row>
    <row r="55" spans="1:16" ht="19.5" customHeight="1" x14ac:dyDescent="0.2">
      <c r="A55" s="12"/>
      <c r="B55" s="12"/>
      <c r="C55" s="12"/>
      <c r="D55" s="11"/>
      <c r="E55" s="48" t="s">
        <v>61</v>
      </c>
      <c r="F55" s="49"/>
      <c r="G55" s="11"/>
      <c r="H55" s="11"/>
      <c r="I55" s="11"/>
      <c r="J55" s="48" t="s">
        <v>62</v>
      </c>
      <c r="K55" s="49"/>
      <c r="L55" s="49"/>
      <c r="M55" s="49"/>
      <c r="N55" s="49"/>
      <c r="O55" s="11" t="s">
        <v>63</v>
      </c>
      <c r="P55" s="12"/>
    </row>
    <row r="56" spans="1:16" x14ac:dyDescent="0.2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</row>
    <row r="57" spans="1:16" x14ac:dyDescent="0.2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</row>
    <row r="58" spans="1:16" x14ac:dyDescent="0.2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</row>
    <row r="59" spans="1:16" x14ac:dyDescent="0.2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</row>
    <row r="60" spans="1:16" x14ac:dyDescent="0.2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</row>
  </sheetData>
  <mergeCells count="35">
    <mergeCell ref="Z22:AA22"/>
    <mergeCell ref="AB22:AC22"/>
    <mergeCell ref="AD22:AE22"/>
    <mergeCell ref="AG6:AL6"/>
    <mergeCell ref="AG7:AH7"/>
    <mergeCell ref="AI7:AJ7"/>
    <mergeCell ref="AK7:AL7"/>
    <mergeCell ref="T22:U22"/>
    <mergeCell ref="V22:V23"/>
    <mergeCell ref="W22:W23"/>
    <mergeCell ref="X22:Y22"/>
    <mergeCell ref="T6:W6"/>
    <mergeCell ref="T7:U7"/>
    <mergeCell ref="V7:W7"/>
    <mergeCell ref="Z6:AC6"/>
    <mergeCell ref="AB7:AC7"/>
    <mergeCell ref="Z7:AA7"/>
    <mergeCell ref="D9:J9"/>
    <mergeCell ref="D10:J10"/>
    <mergeCell ref="D11:J11"/>
    <mergeCell ref="D12:J12"/>
    <mergeCell ref="D4:J4"/>
    <mergeCell ref="D5:J5"/>
    <mergeCell ref="D6:J6"/>
    <mergeCell ref="D7:J7"/>
    <mergeCell ref="D8:J8"/>
    <mergeCell ref="K10:L10"/>
    <mergeCell ref="K11:L11"/>
    <mergeCell ref="K12:L12"/>
    <mergeCell ref="K4:L4"/>
    <mergeCell ref="K5:L5"/>
    <mergeCell ref="K6:L6"/>
    <mergeCell ref="K7:L7"/>
    <mergeCell ref="K8:L8"/>
    <mergeCell ref="K9:L9"/>
  </mergeCells>
  <pageMargins left="0.7" right="0.7" top="0.75" bottom="0.75" header="0.3" footer="0.3"/>
  <pageSetup scale="54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A96DF-0EC9-DB4E-A889-84DA167EB045}">
  <dimension ref="B2:E47"/>
  <sheetViews>
    <sheetView tabSelected="1" workbookViewId="0">
      <selection activeCell="P20" sqref="P20"/>
    </sheetView>
  </sheetViews>
  <sheetFormatPr baseColWidth="10" defaultRowHeight="15" x14ac:dyDescent="0.2"/>
  <cols>
    <col min="1" max="16384" width="10.83203125" style="98"/>
  </cols>
  <sheetData>
    <row r="2" spans="2:5" x14ac:dyDescent="0.2">
      <c r="B2" s="100"/>
      <c r="C2" s="100"/>
      <c r="D2" s="100"/>
      <c r="E2" s="100"/>
    </row>
    <row r="3" spans="2:5" x14ac:dyDescent="0.2">
      <c r="B3" s="100"/>
      <c r="C3" s="100"/>
      <c r="D3" s="100"/>
      <c r="E3" s="100"/>
    </row>
    <row r="5" spans="2:5" x14ac:dyDescent="0.2">
      <c r="D5" s="99"/>
    </row>
    <row r="6" spans="2:5" x14ac:dyDescent="0.2">
      <c r="D6" s="99"/>
    </row>
    <row r="7" spans="2:5" x14ac:dyDescent="0.2">
      <c r="D7" s="99"/>
    </row>
    <row r="8" spans="2:5" x14ac:dyDescent="0.2">
      <c r="D8" s="99"/>
    </row>
    <row r="9" spans="2:5" x14ac:dyDescent="0.2">
      <c r="D9" s="99"/>
    </row>
    <row r="10" spans="2:5" x14ac:dyDescent="0.2">
      <c r="D10" s="99"/>
    </row>
    <row r="11" spans="2:5" x14ac:dyDescent="0.2">
      <c r="D11" s="99"/>
    </row>
    <row r="12" spans="2:5" x14ac:dyDescent="0.2">
      <c r="D12" s="99"/>
    </row>
    <row r="13" spans="2:5" x14ac:dyDescent="0.2">
      <c r="D13" s="99"/>
    </row>
    <row r="43" spans="2:3" x14ac:dyDescent="0.2">
      <c r="B43" s="98" t="s">
        <v>82</v>
      </c>
      <c r="C43" s="98">
        <f>35.1/4</f>
        <v>8.7750000000000004</v>
      </c>
    </row>
    <row r="44" spans="2:3" x14ac:dyDescent="0.2">
      <c r="B44" s="98">
        <v>0</v>
      </c>
      <c r="C44" s="98">
        <f t="shared" ref="C44:C45" si="0">35.1/4</f>
        <v>8.7750000000000004</v>
      </c>
    </row>
    <row r="45" spans="2:3" x14ac:dyDescent="0.2">
      <c r="B45" s="98">
        <v>140</v>
      </c>
      <c r="C45" s="98">
        <f t="shared" si="0"/>
        <v>8.7750000000000004</v>
      </c>
    </row>
    <row r="46" spans="2:3" x14ac:dyDescent="0.2">
      <c r="B46" s="98">
        <v>8</v>
      </c>
      <c r="C46" s="98">
        <v>8.7750000000000004</v>
      </c>
    </row>
    <row r="47" spans="2:3" x14ac:dyDescent="0.2">
      <c r="B47" s="105">
        <v>1.2</v>
      </c>
      <c r="C47" s="98">
        <v>8.7750000000000004</v>
      </c>
    </row>
  </sheetData>
  <pageMargins left="0.7" right="0.7" top="0.75" bottom="0.75" header="0.3" footer="0.3"/>
  <pageSetup paperSize="9" orientation="portrait" horizontalDpi="0" verticalDpi="0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3dc6394095b964865e53e7b2f86376f3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51e91dfbd7724d05e187a352689333d2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39ECEB5-DF0D-43DD-B02E-A420F63E8DB5}">
  <ds:schemaRefs>
    <ds:schemaRef ds:uri="http://schemas.microsoft.com/office/2006/metadata/properties"/>
    <ds:schemaRef ds:uri="http://schemas.microsoft.com/office/infopath/2007/PartnerControls"/>
    <ds:schemaRef ds:uri="224cecc8-5b1a-4f4b-aa1d-4508502f11c0"/>
    <ds:schemaRef ds:uri="1684eeaa-63d5-4a8a-805f-2a73dd5a7c6a"/>
  </ds:schemaRefs>
</ds:datastoreItem>
</file>

<file path=customXml/itemProps2.xml><?xml version="1.0" encoding="utf-8"?>
<ds:datastoreItem xmlns:ds="http://schemas.openxmlformats.org/officeDocument/2006/customXml" ds:itemID="{DCE3A586-C6AF-4661-B24A-C54F17E7594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A06B463-3F24-44A9-AE16-83BF16E3A5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flow data</vt:lpstr>
      <vt:lpstr>graphs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Owen</dc:creator>
  <cp:keywords/>
  <dc:description/>
  <cp:lastModifiedBy>Nia Jenkins (2519702)</cp:lastModifiedBy>
  <cp:revision/>
  <dcterms:created xsi:type="dcterms:W3CDTF">2022-03-10T10:37:56Z</dcterms:created>
  <dcterms:modified xsi:type="dcterms:W3CDTF">2025-12-06T23:37:31Z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