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2375" windowHeight="7695"/>
  </bookViews>
  <sheets>
    <sheet name="Sheet1" sheetId="1" r:id="rId1"/>
    <sheet name="Sheet2" sheetId="2" r:id="rId2"/>
    <sheet name="Sheet3" sheetId="3" r:id="rId3"/>
  </sheets>
  <definedNames>
    <definedName name="__RefHeading__17091_303544812" localSheetId="0">Sheet1!$E$108</definedName>
    <definedName name="_Toc46931869" localSheetId="0">Sheet1!$E$65</definedName>
    <definedName name="_Toc46931870" localSheetId="0">Sheet1!$E$78</definedName>
    <definedName name="_Toc46931871" localSheetId="0">Sheet1!$E$80</definedName>
    <definedName name="_Toc46931872" localSheetId="0">Sheet1!$E$91</definedName>
    <definedName name="_Toc46931873" localSheetId="0">Sheet1!$E$98</definedName>
  </definedNames>
  <calcPr calcId="124519"/>
</workbook>
</file>

<file path=xl/calcChain.xml><?xml version="1.0" encoding="utf-8"?>
<calcChain xmlns="http://schemas.openxmlformats.org/spreadsheetml/2006/main">
  <c r="F28" i="1"/>
  <c r="G28"/>
  <c r="H28"/>
  <c r="I28"/>
  <c r="J28"/>
  <c r="K28"/>
  <c r="L28"/>
  <c r="M28"/>
  <c r="N28"/>
  <c r="O28"/>
  <c r="E28"/>
  <c r="D36"/>
  <c r="E36" s="1"/>
  <c r="F36" s="1"/>
  <c r="G36" s="1"/>
  <c r="H36" s="1"/>
  <c r="I36" s="1"/>
  <c r="J36" s="1"/>
  <c r="K36" s="1"/>
  <c r="L36" s="1"/>
  <c r="M36" s="1"/>
  <c r="N36" s="1"/>
  <c r="O36" s="1"/>
  <c r="K25"/>
  <c r="L25"/>
  <c r="M25"/>
  <c r="N25"/>
  <c r="O25"/>
  <c r="J25"/>
  <c r="P25" s="1"/>
  <c r="K23"/>
  <c r="L23" s="1"/>
  <c r="M23" s="1"/>
  <c r="J23"/>
  <c r="E32"/>
  <c r="F32" s="1"/>
  <c r="G32" s="1"/>
  <c r="H32" s="1"/>
  <c r="I32" s="1"/>
  <c r="J32" s="1"/>
  <c r="K32" s="1"/>
  <c r="L32" s="1"/>
  <c r="M32" s="1"/>
  <c r="N32" s="1"/>
  <c r="O32" s="1"/>
  <c r="D32"/>
  <c r="G22"/>
  <c r="K34"/>
  <c r="N34" s="1"/>
  <c r="I34"/>
  <c r="F27"/>
  <c r="I27" s="1"/>
  <c r="L27" s="1"/>
  <c r="O27" s="1"/>
  <c r="L26"/>
  <c r="O26" s="1"/>
  <c r="I26"/>
  <c r="E12"/>
  <c r="F12"/>
  <c r="G12"/>
  <c r="H12"/>
  <c r="I12"/>
  <c r="J12"/>
  <c r="K12"/>
  <c r="L12"/>
  <c r="M12"/>
  <c r="N12"/>
  <c r="O12"/>
  <c r="D12"/>
  <c r="D16" s="1"/>
  <c r="F11"/>
  <c r="G11"/>
  <c r="H11"/>
  <c r="I11"/>
  <c r="J11"/>
  <c r="K11"/>
  <c r="L11"/>
  <c r="M11"/>
  <c r="N11"/>
  <c r="O11"/>
  <c r="E11"/>
  <c r="E29"/>
  <c r="F29"/>
  <c r="G29"/>
  <c r="H29"/>
  <c r="I29"/>
  <c r="J29"/>
  <c r="K29"/>
  <c r="L29"/>
  <c r="M29"/>
  <c r="N29"/>
  <c r="O29"/>
  <c r="D29"/>
  <c r="P29" s="1"/>
  <c r="G58" i="2"/>
  <c r="H58"/>
  <c r="I58" s="1"/>
  <c r="J58" s="1"/>
  <c r="E58"/>
  <c r="F58" s="1"/>
  <c r="G57"/>
  <c r="H57"/>
  <c r="I57"/>
  <c r="J57"/>
  <c r="K57"/>
  <c r="L57"/>
  <c r="M57"/>
  <c r="N57"/>
  <c r="O57"/>
  <c r="P57"/>
  <c r="F57"/>
  <c r="E57"/>
  <c r="H55"/>
  <c r="I55"/>
  <c r="J55" s="1"/>
  <c r="K55" s="1"/>
  <c r="L55" s="1"/>
  <c r="M55" s="1"/>
  <c r="N55" s="1"/>
  <c r="O55" s="1"/>
  <c r="P55" s="1"/>
  <c r="G55"/>
  <c r="E55"/>
  <c r="D30" i="1"/>
  <c r="E30" s="1"/>
  <c r="F30" s="1"/>
  <c r="G30" s="1"/>
  <c r="H30" s="1"/>
  <c r="E26" i="2"/>
  <c r="K24" i="1"/>
  <c r="I24"/>
  <c r="O25" i="2"/>
  <c r="F136"/>
  <c r="G136"/>
  <c r="D136"/>
  <c r="G10"/>
  <c r="H10" s="1"/>
  <c r="F10"/>
  <c r="G42" s="1"/>
  <c r="E10"/>
  <c r="F42" s="1"/>
  <c r="F49" s="1"/>
  <c r="E28"/>
  <c r="I28" s="1"/>
  <c r="G106"/>
  <c r="H106"/>
  <c r="I106"/>
  <c r="J106"/>
  <c r="K106"/>
  <c r="L106"/>
  <c r="M106"/>
  <c r="N106"/>
  <c r="O106"/>
  <c r="P106"/>
  <c r="F106"/>
  <c r="H104"/>
  <c r="I104"/>
  <c r="J104"/>
  <c r="K104"/>
  <c r="L104"/>
  <c r="M104"/>
  <c r="N104"/>
  <c r="O104"/>
  <c r="P104"/>
  <c r="G103"/>
  <c r="H103"/>
  <c r="I103"/>
  <c r="J103"/>
  <c r="K103"/>
  <c r="L103"/>
  <c r="M103"/>
  <c r="N103"/>
  <c r="O103"/>
  <c r="P103"/>
  <c r="G104"/>
  <c r="F103"/>
  <c r="O93"/>
  <c r="P93"/>
  <c r="P101" s="1"/>
  <c r="N93"/>
  <c r="N101" s="1"/>
  <c r="F93"/>
  <c r="G93"/>
  <c r="G101" s="1"/>
  <c r="H93"/>
  <c r="I93"/>
  <c r="I101" s="1"/>
  <c r="J93"/>
  <c r="K93"/>
  <c r="K101" s="1"/>
  <c r="L93"/>
  <c r="E93"/>
  <c r="E101" s="1"/>
  <c r="P35" i="1"/>
  <c r="O33"/>
  <c r="N33"/>
  <c r="M33"/>
  <c r="L33"/>
  <c r="K33"/>
  <c r="J33"/>
  <c r="I33"/>
  <c r="H33"/>
  <c r="G33"/>
  <c r="F33"/>
  <c r="E33"/>
  <c r="D33"/>
  <c r="P32"/>
  <c r="P31"/>
  <c r="P30"/>
  <c r="D28"/>
  <c r="H22"/>
  <c r="N120" i="2"/>
  <c r="N122" s="1"/>
  <c r="N124" s="1"/>
  <c r="M120"/>
  <c r="M122" s="1"/>
  <c r="M124" s="1"/>
  <c r="L120"/>
  <c r="L122" s="1"/>
  <c r="L124" s="1"/>
  <c r="K120"/>
  <c r="K122" s="1"/>
  <c r="K124" s="1"/>
  <c r="J120"/>
  <c r="J122" s="1"/>
  <c r="J124" s="1"/>
  <c r="I120"/>
  <c r="I122" s="1"/>
  <c r="I124" s="1"/>
  <c r="H120"/>
  <c r="H122" s="1"/>
  <c r="H124" s="1"/>
  <c r="G120"/>
  <c r="G122" s="1"/>
  <c r="G124" s="1"/>
  <c r="F120"/>
  <c r="F122" s="1"/>
  <c r="F124" s="1"/>
  <c r="E120"/>
  <c r="E122" s="1"/>
  <c r="E124" s="1"/>
  <c r="D120"/>
  <c r="D122" s="1"/>
  <c r="D124" s="1"/>
  <c r="C120"/>
  <c r="C122" s="1"/>
  <c r="C124" s="1"/>
  <c r="O95"/>
  <c r="M93"/>
  <c r="M101" s="1"/>
  <c r="L101"/>
  <c r="J101"/>
  <c r="H101"/>
  <c r="F101"/>
  <c r="F55"/>
  <c r="G28"/>
  <c r="H28" s="1"/>
  <c r="I26"/>
  <c r="J25"/>
  <c r="K25" s="1"/>
  <c r="F25"/>
  <c r="F30" s="1"/>
  <c r="H45" s="1"/>
  <c r="G15"/>
  <c r="P33" i="1" l="1"/>
  <c r="P28"/>
  <c r="P36"/>
  <c r="P34"/>
  <c r="J61" i="2"/>
  <c r="K58"/>
  <c r="E61"/>
  <c r="F61"/>
  <c r="I30" i="1"/>
  <c r="J30" s="1"/>
  <c r="K30" s="1"/>
  <c r="L30" s="1"/>
  <c r="M30" s="1"/>
  <c r="N30" s="1"/>
  <c r="O30" s="1"/>
  <c r="O40" s="1"/>
  <c r="H40"/>
  <c r="K40"/>
  <c r="G40"/>
  <c r="E40"/>
  <c r="E136" i="2"/>
  <c r="I42"/>
  <c r="I10"/>
  <c r="L28"/>
  <c r="O28" s="1"/>
  <c r="E30"/>
  <c r="G45" s="1"/>
  <c r="G49" s="1"/>
  <c r="I30"/>
  <c r="K45" s="1"/>
  <c r="P26" i="1"/>
  <c r="D40"/>
  <c r="D47" s="1"/>
  <c r="D50" s="1"/>
  <c r="E13" s="1"/>
  <c r="P27"/>
  <c r="P11"/>
  <c r="I22"/>
  <c r="J40"/>
  <c r="P23"/>
  <c r="P12"/>
  <c r="K30" i="2"/>
  <c r="M45" s="1"/>
  <c r="L25"/>
  <c r="M28"/>
  <c r="N28" s="1"/>
  <c r="P28" s="1"/>
  <c r="J28"/>
  <c r="H61"/>
  <c r="I61"/>
  <c r="H42"/>
  <c r="H49" s="1"/>
  <c r="G95"/>
  <c r="O101"/>
  <c r="F15"/>
  <c r="G25"/>
  <c r="J30"/>
  <c r="L45" s="1"/>
  <c r="F95"/>
  <c r="J95"/>
  <c r="N95"/>
  <c r="G61"/>
  <c r="K95"/>
  <c r="E15"/>
  <c r="I15"/>
  <c r="E95"/>
  <c r="I95"/>
  <c r="M95"/>
  <c r="H15"/>
  <c r="H95"/>
  <c r="L95"/>
  <c r="P95"/>
  <c r="L58" l="1"/>
  <c r="K61"/>
  <c r="L40" i="1"/>
  <c r="I40"/>
  <c r="N40"/>
  <c r="M40"/>
  <c r="J10" i="2"/>
  <c r="J42"/>
  <c r="E44" i="1"/>
  <c r="E16"/>
  <c r="E47" s="1"/>
  <c r="P22"/>
  <c r="P40" s="1"/>
  <c r="F40"/>
  <c r="O110" i="2"/>
  <c r="G110"/>
  <c r="I110"/>
  <c r="H25"/>
  <c r="G30"/>
  <c r="I45" s="1"/>
  <c r="I49" s="1"/>
  <c r="P110"/>
  <c r="J110"/>
  <c r="L110"/>
  <c r="K110"/>
  <c r="L30"/>
  <c r="N45" s="1"/>
  <c r="M25"/>
  <c r="M110"/>
  <c r="N110"/>
  <c r="F110"/>
  <c r="H110"/>
  <c r="E50" i="1" l="1"/>
  <c r="L61" i="2"/>
  <c r="M58"/>
  <c r="K42"/>
  <c r="K49" s="1"/>
  <c r="K10"/>
  <c r="J15"/>
  <c r="M30"/>
  <c r="O45" s="1"/>
  <c r="H30"/>
  <c r="J45" s="1"/>
  <c r="J49" s="1"/>
  <c r="N25"/>
  <c r="N30" s="1"/>
  <c r="P45" s="1"/>
  <c r="F44" i="1" l="1"/>
  <c r="F13"/>
  <c r="F16" s="1"/>
  <c r="F47" s="1"/>
  <c r="N58" i="2"/>
  <c r="M61"/>
  <c r="L10"/>
  <c r="L42"/>
  <c r="L49" s="1"/>
  <c r="K15"/>
  <c r="O30"/>
  <c r="P25"/>
  <c r="P30" s="1"/>
  <c r="F50" i="1" l="1"/>
  <c r="G13" s="1"/>
  <c r="G16" s="1"/>
  <c r="G47" s="1"/>
  <c r="N61" i="2"/>
  <c r="O58"/>
  <c r="M42"/>
  <c r="M49" s="1"/>
  <c r="M10"/>
  <c r="L15"/>
  <c r="G44" i="1" l="1"/>
  <c r="G50" s="1"/>
  <c r="H13" s="1"/>
  <c r="H16" s="1"/>
  <c r="H47" s="1"/>
  <c r="P58" i="2"/>
  <c r="P61" s="1"/>
  <c r="O61"/>
  <c r="N10"/>
  <c r="N42"/>
  <c r="N49" s="1"/>
  <c r="M15"/>
  <c r="H50" i="1" l="1"/>
  <c r="I13" s="1"/>
  <c r="H44"/>
  <c r="O42" i="2"/>
  <c r="O49" s="1"/>
  <c r="O10"/>
  <c r="N15"/>
  <c r="I44" i="1" l="1"/>
  <c r="P10" i="2"/>
  <c r="P15" s="1"/>
  <c r="P42"/>
  <c r="P49" s="1"/>
  <c r="O15"/>
  <c r="I16" i="1"/>
  <c r="I47" s="1"/>
  <c r="I50" s="1"/>
  <c r="J13" s="1"/>
  <c r="J16" l="1"/>
  <c r="J47" s="1"/>
  <c r="J44"/>
  <c r="J50" l="1"/>
  <c r="K13" s="1"/>
  <c r="K44" l="1"/>
  <c r="K16"/>
  <c r="K47" s="1"/>
  <c r="K50" l="1"/>
  <c r="L13" s="1"/>
  <c r="L44" l="1"/>
  <c r="L16"/>
  <c r="L47" s="1"/>
  <c r="L50" l="1"/>
  <c r="M13" s="1"/>
  <c r="M16" l="1"/>
  <c r="M47" s="1"/>
  <c r="M44"/>
  <c r="M50" l="1"/>
  <c r="N13" s="1"/>
  <c r="N16" l="1"/>
  <c r="N47" s="1"/>
  <c r="N44"/>
  <c r="N50" l="1"/>
  <c r="O13" s="1"/>
  <c r="O44" l="1"/>
  <c r="O16" l="1"/>
  <c r="O47" s="1"/>
  <c r="O50" s="1"/>
  <c r="P44" s="1"/>
  <c r="P13"/>
  <c r="P16" s="1"/>
  <c r="P47" s="1"/>
  <c r="P50" l="1"/>
</calcChain>
</file>

<file path=xl/sharedStrings.xml><?xml version="1.0" encoding="utf-8"?>
<sst xmlns="http://schemas.openxmlformats.org/spreadsheetml/2006/main" count="230" uniqueCount="98">
  <si>
    <t>WORKINGS :</t>
  </si>
  <si>
    <t xml:space="preserve">this page is for your workings - include within your hard copy submission.   </t>
  </si>
  <si>
    <t xml:space="preserve"> </t>
  </si>
  <si>
    <t>Jan</t>
  </si>
  <si>
    <t>Feb</t>
  </si>
  <si>
    <t>Mar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</si>
  <si>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</si>
  <si>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</si>
  <si>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</si>
  <si>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</si>
  <si>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</si>
  <si>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</si>
  <si>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</si>
  <si>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</si>
  <si>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</si>
  <si>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Supplier A</t>
  </si>
  <si>
    <t>Toiletries</t>
  </si>
  <si>
    <t>Supplier B</t>
  </si>
  <si>
    <t>In room beverages</t>
  </si>
  <si>
    <t xml:space="preserve">Bundle cost </t>
  </si>
  <si>
    <t>Kettle trays</t>
  </si>
  <si>
    <t>Printing and stationary</t>
  </si>
  <si>
    <t>(1month credit)</t>
  </si>
  <si>
    <t>-</t>
  </si>
  <si>
    <t>(no credit / 1%discount)</t>
  </si>
  <si>
    <t>Payments to</t>
  </si>
  <si>
    <t xml:space="preserve">     suppliers (£)</t>
  </si>
  <si>
    <t xml:space="preserve">(2)    Wages </t>
  </si>
  <si>
    <t xml:space="preserve">Zero Hour payment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</si>
  <si>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</si>
  <si>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</si>
  <si>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</si>
  <si>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</si>
  <si>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</si>
  <si>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</si>
  <si>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</si>
  <si>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</si>
  <si>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</si>
  <si>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 xml:space="preserve">In one month </t>
  </si>
  <si>
    <t>In two month</t>
  </si>
  <si>
    <t>Discount 6%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</si>
  <si>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</si>
  <si>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</si>
  <si>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</si>
  <si>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</si>
  <si>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</si>
  <si>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Calculation of occupancy</t>
  </si>
  <si>
    <t>100 rooms for £200 over for 30 days</t>
  </si>
  <si>
    <t>feb</t>
  </si>
  <si>
    <t>March</t>
  </si>
  <si>
    <t>april</t>
  </si>
  <si>
    <t>october</t>
  </si>
  <si>
    <t>February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</si>
  <si>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</si>
  <si>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</si>
  <si>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</si>
  <si>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</si>
  <si>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</si>
  <si>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</si>
  <si>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</si>
  <si>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</si>
  <si>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Cash sales</t>
  </si>
  <si>
    <t>Interest Received</t>
  </si>
  <si>
    <t>Total Receipts</t>
  </si>
  <si>
    <t>Payments :</t>
  </si>
  <si>
    <t>Freehold</t>
  </si>
  <si>
    <t>Fixtures and fittings</t>
  </si>
  <si>
    <t>Laundry</t>
  </si>
  <si>
    <t>Energy costs</t>
  </si>
  <si>
    <t>Payments to suppliers</t>
  </si>
  <si>
    <t>Wages</t>
  </si>
  <si>
    <t>Salaries</t>
  </si>
  <si>
    <t xml:space="preserve">Vehicles </t>
  </si>
  <si>
    <t>Petrol and diesel</t>
  </si>
  <si>
    <t>Rates</t>
  </si>
  <si>
    <t>Marketing</t>
  </si>
  <si>
    <t xml:space="preserve">  </t>
  </si>
  <si>
    <t xml:space="preserve">Cleaning </t>
  </si>
  <si>
    <t>Maintenance cost</t>
  </si>
  <si>
    <t>Corporation Tax</t>
  </si>
  <si>
    <t>Overdraft Interest</t>
  </si>
  <si>
    <t>Total payments</t>
  </si>
  <si>
    <t>Balance b / f</t>
  </si>
  <si>
    <t>Net cashflow in month</t>
  </si>
  <si>
    <t>Balance c / f</t>
  </si>
  <si>
    <t>nov</t>
  </si>
  <si>
    <t>dec</t>
  </si>
  <si>
    <t>may</t>
  </si>
  <si>
    <t xml:space="preserve">june </t>
  </si>
  <si>
    <t>july</t>
  </si>
  <si>
    <t>aug</t>
  </si>
  <si>
    <t>sept</t>
  </si>
  <si>
    <t>Hot tubs</t>
  </si>
  <si>
    <t>Building Costs</t>
  </si>
  <si>
    <t>STUDENT</t>
  </si>
  <si>
    <t>NAME</t>
  </si>
  <si>
    <t>MARIN</t>
  </si>
  <si>
    <t>BOCAI</t>
  </si>
</sst>
</file>

<file path=xl/styles.xml><?xml version="1.0" encoding="utf-8"?>
<styleSheet xmlns="http://schemas.openxmlformats.org/spreadsheetml/2006/main">
  <numFmts count="1">
    <numFmt numFmtId="164" formatCode="[$£-809]#,##0;[Red]\-[$£-809]#,##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i/>
      <sz val="10"/>
      <name val="Arial"/>
      <family val="2"/>
      <charset val="1"/>
    </font>
    <font>
      <sz val="12"/>
      <name val="Arial"/>
      <family val="2"/>
      <charset val="1"/>
    </font>
    <font>
      <b/>
      <u/>
      <sz val="16"/>
      <name val="Arial"/>
      <family val="2"/>
      <charset val="1"/>
    </font>
    <font>
      <b/>
      <sz val="10"/>
      <name val="Arial"/>
      <family val="2"/>
      <charset val="1"/>
    </font>
    <font>
      <b/>
      <u/>
      <sz val="10"/>
      <name val="Arial"/>
      <family val="2"/>
      <charset val="1"/>
    </font>
    <font>
      <sz val="10"/>
      <color theme="1"/>
      <name val="Calibri"/>
      <family val="2"/>
      <scheme val="minor"/>
    </font>
    <font>
      <sz val="10"/>
      <color theme="1"/>
      <name val="Arial"/>
      <family val="2"/>
      <charset val="1"/>
    </font>
    <font>
      <sz val="12"/>
      <color theme="1"/>
      <name val="Arial"/>
      <family val="2"/>
      <charset val="1"/>
    </font>
    <font>
      <sz val="1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1" tint="0.34998626667073579"/>
        <bgColor indexed="22"/>
      </patternFill>
    </fill>
    <fill>
      <patternFill patternType="solid">
        <fgColor theme="1" tint="0.34998626667073579"/>
        <bgColor indexed="24"/>
      </patternFill>
    </fill>
    <fill>
      <patternFill patternType="solid">
        <fgColor theme="0" tint="-0.34998626667073579"/>
        <bgColor indexed="22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7" fontId="2" fillId="0" borderId="0"/>
  </cellStyleXfs>
  <cellXfs count="77">
    <xf numFmtId="0" fontId="0" fillId="0" borderId="0" xfId="0"/>
    <xf numFmtId="37" fontId="2" fillId="0" borderId="0" xfId="2"/>
    <xf numFmtId="37" fontId="3" fillId="0" borderId="0" xfId="2" applyFont="1"/>
    <xf numFmtId="37" fontId="5" fillId="0" borderId="0" xfId="2" applyFont="1"/>
    <xf numFmtId="37" fontId="2" fillId="0" borderId="0" xfId="2" applyAlignment="1">
      <alignment horizontal="center"/>
    </xf>
    <xf numFmtId="37" fontId="2" fillId="0" borderId="0" xfId="2" applyFont="1" applyAlignment="1">
      <alignment horizontal="center"/>
    </xf>
    <xf numFmtId="37" fontId="2" fillId="2" borderId="0" xfId="2" applyFont="1" applyFill="1" applyAlignment="1">
      <alignment horizontal="center"/>
    </xf>
    <xf numFmtId="37" fontId="2" fillId="2" borderId="0" xfId="2" applyFill="1" applyAlignment="1">
      <alignment horizontal="center"/>
    </xf>
    <xf numFmtId="37" fontId="2" fillId="0" borderId="0" xfId="2" applyFont="1" applyBorder="1" applyAlignment="1">
      <alignment horizontal="center"/>
    </xf>
    <xf numFmtId="37" fontId="2" fillId="0" borderId="0" xfId="2" applyFont="1"/>
    <xf numFmtId="37" fontId="6" fillId="0" borderId="0" xfId="2" applyFont="1" applyFill="1" applyBorder="1"/>
    <xf numFmtId="37" fontId="2" fillId="0" borderId="0" xfId="2" applyFont="1" applyFill="1" applyBorder="1"/>
    <xf numFmtId="37" fontId="6" fillId="0" borderId="0" xfId="2" applyFont="1" applyFill="1" applyBorder="1" applyAlignment="1">
      <alignment horizontal="center"/>
    </xf>
    <xf numFmtId="37" fontId="2" fillId="0" borderId="0" xfId="2" applyFill="1" applyBorder="1" applyAlignment="1">
      <alignment horizontal="center"/>
    </xf>
    <xf numFmtId="37" fontId="2" fillId="0" borderId="0" xfId="2" applyFill="1" applyBorder="1"/>
    <xf numFmtId="37" fontId="2" fillId="0" borderId="0" xfId="2" applyFont="1" applyFill="1" applyBorder="1" applyAlignment="1">
      <alignment horizontal="center"/>
    </xf>
    <xf numFmtId="9" fontId="6" fillId="0" borderId="0" xfId="1" applyFont="1" applyFill="1" applyBorder="1" applyAlignment="1" applyProtection="1">
      <alignment horizontal="center"/>
    </xf>
    <xf numFmtId="37" fontId="7" fillId="0" borderId="0" xfId="2" applyFont="1"/>
    <xf numFmtId="0" fontId="8" fillId="0" borderId="0" xfId="0" applyFont="1"/>
    <xf numFmtId="37" fontId="2" fillId="0" borderId="1" xfId="2" applyFont="1" applyBorder="1" applyAlignment="1">
      <alignment horizontal="center"/>
    </xf>
    <xf numFmtId="37" fontId="2" fillId="0" borderId="2" xfId="2" applyFont="1" applyBorder="1" applyAlignment="1">
      <alignment horizontal="center"/>
    </xf>
    <xf numFmtId="37" fontId="3" fillId="0" borderId="3" xfId="2" applyFont="1" applyBorder="1" applyAlignment="1">
      <alignment horizontal="center"/>
    </xf>
    <xf numFmtId="0" fontId="2" fillId="0" borderId="0" xfId="0" applyFont="1"/>
    <xf numFmtId="37" fontId="3" fillId="0" borderId="4" xfId="2" applyFont="1" applyBorder="1"/>
    <xf numFmtId="37" fontId="3" fillId="0" borderId="2" xfId="2" applyFont="1" applyBorder="1"/>
    <xf numFmtId="37" fontId="2" fillId="0" borderId="1" xfId="2" applyFont="1" applyBorder="1"/>
    <xf numFmtId="37" fontId="3" fillId="0" borderId="3" xfId="2" applyFont="1" applyBorder="1"/>
    <xf numFmtId="164" fontId="2" fillId="0" borderId="0" xfId="2" applyNumberFormat="1" applyFont="1"/>
    <xf numFmtId="37" fontId="3" fillId="0" borderId="1" xfId="2" applyFont="1" applyBorder="1"/>
    <xf numFmtId="37" fontId="6" fillId="0" borderId="5" xfId="2" applyFont="1" applyBorder="1"/>
    <xf numFmtId="9" fontId="6" fillId="0" borderId="5" xfId="1" applyFont="1" applyFill="1" applyBorder="1" applyAlignment="1" applyProtection="1"/>
    <xf numFmtId="37" fontId="2" fillId="0" borderId="5" xfId="2" applyFont="1" applyBorder="1"/>
    <xf numFmtId="37" fontId="9" fillId="0" borderId="0" xfId="2" applyFont="1"/>
    <xf numFmtId="37" fontId="9" fillId="0" borderId="0" xfId="2" applyFont="1" applyAlignment="1">
      <alignment horizontal="center"/>
    </xf>
    <xf numFmtId="1" fontId="9" fillId="0" borderId="0" xfId="2" applyNumberFormat="1" applyFont="1" applyAlignment="1">
      <alignment horizontal="center"/>
    </xf>
    <xf numFmtId="37" fontId="2" fillId="3" borderId="7" xfId="2" applyFont="1" applyFill="1" applyBorder="1"/>
    <xf numFmtId="37" fontId="2" fillId="3" borderId="8" xfId="2" applyFont="1" applyFill="1" applyBorder="1"/>
    <xf numFmtId="37" fontId="6" fillId="4" borderId="7" xfId="2" applyFont="1" applyFill="1" applyBorder="1" applyAlignment="1">
      <alignment horizontal="center"/>
    </xf>
    <xf numFmtId="37" fontId="6" fillId="4" borderId="8" xfId="2" applyFont="1" applyFill="1" applyBorder="1" applyAlignment="1">
      <alignment horizontal="center"/>
    </xf>
    <xf numFmtId="37" fontId="2" fillId="3" borderId="10" xfId="2" applyFont="1" applyFill="1" applyBorder="1"/>
    <xf numFmtId="37" fontId="2" fillId="3" borderId="11" xfId="2" applyFont="1" applyFill="1" applyBorder="1"/>
    <xf numFmtId="37" fontId="6" fillId="4" borderId="10" xfId="2" applyFont="1" applyFill="1" applyBorder="1" applyAlignment="1">
      <alignment horizontal="center"/>
    </xf>
    <xf numFmtId="37" fontId="6" fillId="4" borderId="11" xfId="2" applyFont="1" applyFill="1" applyBorder="1" applyAlignment="1">
      <alignment horizontal="center"/>
    </xf>
    <xf numFmtId="37" fontId="6" fillId="4" borderId="14" xfId="2" applyFont="1" applyFill="1" applyBorder="1"/>
    <xf numFmtId="37" fontId="2" fillId="4" borderId="15" xfId="2" applyFont="1" applyFill="1" applyBorder="1"/>
    <xf numFmtId="37" fontId="2" fillId="4" borderId="16" xfId="2" applyFont="1" applyFill="1" applyBorder="1"/>
    <xf numFmtId="37" fontId="6" fillId="4" borderId="15" xfId="2" applyFont="1" applyFill="1" applyBorder="1"/>
    <xf numFmtId="37" fontId="6" fillId="4" borderId="16" xfId="2" applyFont="1" applyFill="1" applyBorder="1"/>
    <xf numFmtId="37" fontId="2" fillId="4" borderId="6" xfId="2" applyFont="1" applyFill="1" applyBorder="1"/>
    <xf numFmtId="37" fontId="2" fillId="4" borderId="7" xfId="2" applyFont="1" applyFill="1" applyBorder="1"/>
    <xf numFmtId="37" fontId="2" fillId="4" borderId="8" xfId="2" applyFont="1" applyFill="1" applyBorder="1"/>
    <xf numFmtId="37" fontId="2" fillId="4" borderId="9" xfId="2" applyFont="1" applyFill="1" applyBorder="1"/>
    <xf numFmtId="37" fontId="2" fillId="4" borderId="10" xfId="2" applyFont="1" applyFill="1" applyBorder="1"/>
    <xf numFmtId="37" fontId="2" fillId="4" borderId="11" xfId="2" applyFont="1" applyFill="1" applyBorder="1"/>
    <xf numFmtId="37" fontId="2" fillId="4" borderId="12" xfId="2" applyFont="1" applyFill="1" applyBorder="1"/>
    <xf numFmtId="37" fontId="2" fillId="4" borderId="0" xfId="2" applyFont="1" applyFill="1" applyBorder="1"/>
    <xf numFmtId="37" fontId="2" fillId="4" borderId="13" xfId="2" applyFont="1" applyFill="1" applyBorder="1"/>
    <xf numFmtId="37" fontId="6" fillId="4" borderId="9" xfId="2" applyFont="1" applyFill="1" applyBorder="1"/>
    <xf numFmtId="37" fontId="6" fillId="4" borderId="10" xfId="2" applyFont="1" applyFill="1" applyBorder="1"/>
    <xf numFmtId="37" fontId="6" fillId="4" borderId="11" xfId="2" applyFont="1" applyFill="1" applyBorder="1"/>
    <xf numFmtId="37" fontId="2" fillId="5" borderId="6" xfId="2" applyFont="1" applyFill="1" applyBorder="1"/>
    <xf numFmtId="37" fontId="2" fillId="5" borderId="9" xfId="2" applyFont="1" applyFill="1" applyBorder="1"/>
    <xf numFmtId="37" fontId="2" fillId="5" borderId="7" xfId="2" applyFont="1" applyFill="1" applyBorder="1"/>
    <xf numFmtId="37" fontId="2" fillId="5" borderId="8" xfId="2" applyFont="1" applyFill="1" applyBorder="1"/>
    <xf numFmtId="37" fontId="2" fillId="5" borderId="12" xfId="2" applyFont="1" applyFill="1" applyBorder="1"/>
    <xf numFmtId="37" fontId="2" fillId="5" borderId="0" xfId="2" applyFont="1" applyFill="1" applyBorder="1"/>
    <xf numFmtId="37" fontId="2" fillId="5" borderId="13" xfId="2" applyFont="1" applyFill="1" applyBorder="1"/>
    <xf numFmtId="37" fontId="4" fillId="5" borderId="12" xfId="2" applyFont="1" applyFill="1" applyBorder="1"/>
    <xf numFmtId="37" fontId="10" fillId="5" borderId="12" xfId="2" applyFont="1" applyFill="1" applyBorder="1"/>
    <xf numFmtId="37" fontId="9" fillId="5" borderId="0" xfId="2" applyFont="1" applyFill="1" applyBorder="1"/>
    <xf numFmtId="37" fontId="9" fillId="5" borderId="13" xfId="2" applyFont="1" applyFill="1" applyBorder="1"/>
    <xf numFmtId="37" fontId="9" fillId="5" borderId="12" xfId="2" applyFont="1" applyFill="1" applyBorder="1"/>
    <xf numFmtId="37" fontId="2" fillId="5" borderId="10" xfId="2" applyFont="1" applyFill="1" applyBorder="1"/>
    <xf numFmtId="37" fontId="2" fillId="5" borderId="11" xfId="2" applyFont="1" applyFill="1" applyBorder="1"/>
    <xf numFmtId="37" fontId="6" fillId="5" borderId="3" xfId="2" applyFont="1" applyFill="1" applyBorder="1" applyAlignment="1">
      <alignment horizontal="center"/>
    </xf>
    <xf numFmtId="37" fontId="12" fillId="0" borderId="0" xfId="2" applyFont="1"/>
    <xf numFmtId="37" fontId="11" fillId="0" borderId="0" xfId="2" applyFont="1"/>
  </cellXfs>
  <cellStyles count="3">
    <cellStyle name="Excel Built-in Normal" xfId="2"/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4"/>
  <sheetViews>
    <sheetView tabSelected="1" workbookViewId="0">
      <selection activeCell="D3" sqref="D3"/>
    </sheetView>
  </sheetViews>
  <sheetFormatPr defaultColWidth="13.85546875" defaultRowHeight="12.75"/>
  <cols>
    <col min="1" max="1" width="9.85546875" style="1" customWidth="1"/>
    <col min="2" max="2" width="6.7109375" style="1" customWidth="1"/>
    <col min="3" max="3" width="11.42578125" style="1" customWidth="1"/>
    <col min="4" max="4" width="13.85546875" style="4"/>
    <col min="5" max="5" width="13.85546875" style="4" customWidth="1"/>
    <col min="6" max="16" width="13.85546875" style="4"/>
    <col min="17" max="16384" width="13.85546875" style="1"/>
  </cols>
  <sheetData>
    <row r="1" spans="1:16" ht="20.25">
      <c r="A1" s="75" t="s">
        <v>94</v>
      </c>
      <c r="B1" s="76" t="s">
        <v>95</v>
      </c>
      <c r="C1" s="76" t="s">
        <v>96</v>
      </c>
      <c r="D1" s="76" t="s">
        <v>97</v>
      </c>
      <c r="E1" s="3" t="s">
        <v>2</v>
      </c>
      <c r="F1" s="3" t="s">
        <v>2</v>
      </c>
    </row>
    <row r="2" spans="1:16" ht="20.25">
      <c r="A2" s="3"/>
      <c r="D2" s="4">
        <v>1815474</v>
      </c>
    </row>
    <row r="4" spans="1:16"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6">
      <c r="A5" s="60"/>
      <c r="B5" s="35"/>
      <c r="C5" s="36"/>
      <c r="D5" s="37" t="s">
        <v>3</v>
      </c>
      <c r="E5" s="37" t="s">
        <v>52</v>
      </c>
      <c r="F5" s="37" t="s">
        <v>49</v>
      </c>
      <c r="G5" s="37" t="s">
        <v>6</v>
      </c>
      <c r="H5" s="37" t="s">
        <v>7</v>
      </c>
      <c r="I5" s="37" t="s">
        <v>8</v>
      </c>
      <c r="J5" s="37" t="s">
        <v>9</v>
      </c>
      <c r="K5" s="37" t="s">
        <v>10</v>
      </c>
      <c r="L5" s="37" t="s">
        <v>53</v>
      </c>
      <c r="M5" s="37" t="s">
        <v>54</v>
      </c>
      <c r="N5" s="37" t="s">
        <v>55</v>
      </c>
      <c r="O5" s="37" t="s">
        <v>56</v>
      </c>
      <c r="P5" s="38" t="s">
        <v>57</v>
      </c>
    </row>
    <row r="6" spans="1:16">
      <c r="A6" s="61"/>
      <c r="B6" s="39"/>
      <c r="C6" s="40"/>
      <c r="D6" s="41" t="s">
        <v>58</v>
      </c>
      <c r="E6" s="41" t="s">
        <v>58</v>
      </c>
      <c r="F6" s="41" t="s">
        <v>58</v>
      </c>
      <c r="G6" s="41" t="s">
        <v>58</v>
      </c>
      <c r="H6" s="41" t="s">
        <v>58</v>
      </c>
      <c r="I6" s="41" t="s">
        <v>58</v>
      </c>
      <c r="J6" s="41" t="s">
        <v>58</v>
      </c>
      <c r="K6" s="41" t="s">
        <v>58</v>
      </c>
      <c r="L6" s="41" t="s">
        <v>58</v>
      </c>
      <c r="M6" s="41" t="s">
        <v>58</v>
      </c>
      <c r="N6" s="41" t="s">
        <v>58</v>
      </c>
      <c r="O6" s="41" t="s">
        <v>58</v>
      </c>
      <c r="P6" s="42" t="s">
        <v>58</v>
      </c>
    </row>
    <row r="7" spans="1:16">
      <c r="A7" s="60"/>
      <c r="B7" s="62"/>
      <c r="C7" s="63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6">
      <c r="A8" s="64"/>
      <c r="B8" s="65"/>
      <c r="C8" s="66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6">
      <c r="A9" s="43" t="s">
        <v>59</v>
      </c>
      <c r="B9" s="44"/>
      <c r="C9" s="45"/>
      <c r="D9" s="6"/>
      <c r="E9" s="6"/>
      <c r="F9" s="6"/>
      <c r="G9" s="6"/>
      <c r="H9" s="6"/>
      <c r="I9" s="6"/>
      <c r="J9" s="7"/>
      <c r="K9" s="7"/>
      <c r="L9" s="7"/>
      <c r="M9" s="7"/>
      <c r="N9" s="7"/>
      <c r="O9" s="7"/>
      <c r="P9" s="7"/>
    </row>
    <row r="10" spans="1:16">
      <c r="A10" s="60"/>
      <c r="B10" s="62"/>
      <c r="C10" s="63"/>
      <c r="D10" s="5"/>
      <c r="E10" s="5"/>
      <c r="F10" s="5"/>
      <c r="G10" s="5"/>
      <c r="H10" s="5"/>
      <c r="I10" s="5"/>
    </row>
    <row r="11" spans="1:16" ht="15">
      <c r="A11" s="67" t="s">
        <v>60</v>
      </c>
      <c r="B11" s="65"/>
      <c r="C11" s="66"/>
      <c r="D11" s="5" t="s">
        <v>2</v>
      </c>
      <c r="E11" s="5">
        <f>+Sheet2!F110</f>
        <v>42503.880000000005</v>
      </c>
      <c r="F11" s="5">
        <f>+Sheet2!G110</f>
        <v>79063.171400000007</v>
      </c>
      <c r="G11" s="5">
        <f>+Sheet2!H110</f>
        <v>77977.498500000016</v>
      </c>
      <c r="H11" s="5">
        <f>+Sheet2!I110</f>
        <v>79467.166400000002</v>
      </c>
      <c r="I11" s="5">
        <f>+Sheet2!J110</f>
        <v>83948.868800000011</v>
      </c>
      <c r="J11" s="5">
        <f>+Sheet2!K110</f>
        <v>83949.629000000001</v>
      </c>
      <c r="K11" s="5">
        <f>+Sheet2!L110</f>
        <v>81814.30740000002</v>
      </c>
      <c r="L11" s="5">
        <f>+Sheet2!M110</f>
        <v>141733.967</v>
      </c>
      <c r="M11" s="5">
        <f>+Sheet2!N110</f>
        <v>161465.25885000001</v>
      </c>
      <c r="N11" s="5">
        <f>+Sheet2!O110</f>
        <v>105453.14800000002</v>
      </c>
      <c r="O11" s="5">
        <f>+Sheet2!P110</f>
        <v>74992.084000000003</v>
      </c>
      <c r="P11" s="4">
        <f>+SUM(D11:O11)</f>
        <v>1012368.97935</v>
      </c>
    </row>
    <row r="12" spans="1:16" ht="15">
      <c r="A12" s="67" t="s">
        <v>61</v>
      </c>
      <c r="B12" s="65"/>
      <c r="C12" s="66"/>
      <c r="D12" s="5">
        <f>+Sheet2!C124</f>
        <v>97800</v>
      </c>
      <c r="E12" s="5">
        <f>+Sheet2!D124</f>
        <v>99109</v>
      </c>
      <c r="F12" s="5">
        <f>+Sheet2!E124</f>
        <v>95502.5</v>
      </c>
      <c r="G12" s="5">
        <f>+Sheet2!F124</f>
        <v>101984</v>
      </c>
      <c r="H12" s="5">
        <f>+Sheet2!G124</f>
        <v>106808</v>
      </c>
      <c r="I12" s="5">
        <f>+Sheet2!H124</f>
        <v>102725</v>
      </c>
      <c r="J12" s="5">
        <f>+Sheet2!I124</f>
        <v>101269</v>
      </c>
      <c r="K12" s="5">
        <f>+Sheet2!J124</f>
        <v>240375</v>
      </c>
      <c r="L12" s="5">
        <f>+Sheet2!K124</f>
        <v>89593.200000000012</v>
      </c>
      <c r="M12" s="5">
        <f>+Sheet2!L124</f>
        <v>100400</v>
      </c>
      <c r="N12" s="5">
        <f>+Sheet2!M124</f>
        <v>87540</v>
      </c>
      <c r="O12" s="5">
        <f>+Sheet2!N124</f>
        <v>85928</v>
      </c>
      <c r="P12" s="4">
        <f>+SUM(D12:O12)</f>
        <v>1309033.7</v>
      </c>
    </row>
    <row r="13" spans="1:16" ht="15">
      <c r="A13" s="67" t="s">
        <v>62</v>
      </c>
      <c r="B13" s="65"/>
      <c r="C13" s="66"/>
      <c r="D13" s="5" t="s">
        <v>2</v>
      </c>
      <c r="E13" s="5">
        <f>+D50*0.019</f>
        <v>1475.0514285714285</v>
      </c>
      <c r="F13" s="5">
        <f t="shared" ref="F13:O13" si="0">+E50*0.019</f>
        <v>3560.4068876190477</v>
      </c>
      <c r="G13" s="5">
        <f t="shared" si="0"/>
        <v>1505.6271369885717</v>
      </c>
      <c r="H13" s="5">
        <f t="shared" si="0"/>
        <v>3750.1872859961168</v>
      </c>
      <c r="I13" s="5">
        <f t="shared" si="0"/>
        <v>6575.3537679348046</v>
      </c>
      <c r="J13" s="5">
        <f t="shared" si="0"/>
        <v>8963.0237586303283</v>
      </c>
      <c r="K13" s="5">
        <f t="shared" si="0"/>
        <v>10901.959922949067</v>
      </c>
      <c r="L13" s="5">
        <f t="shared" si="0"/>
        <v>14797.128763989862</v>
      </c>
      <c r="M13" s="5">
        <f t="shared" si="0"/>
        <v>17586.175145410431</v>
      </c>
      <c r="N13" s="5">
        <f t="shared" si="0"/>
        <v>20461.23715322799</v>
      </c>
      <c r="O13" s="5">
        <f t="shared" si="0"/>
        <v>22753.055233044084</v>
      </c>
      <c r="P13" s="4">
        <f>+SUM(D13:O13)</f>
        <v>112329.20648436173</v>
      </c>
    </row>
    <row r="14" spans="1:16">
      <c r="A14" s="64" t="s">
        <v>2</v>
      </c>
      <c r="B14" s="65"/>
      <c r="C14" s="66"/>
      <c r="D14" s="5"/>
      <c r="E14" s="5"/>
      <c r="F14" s="5"/>
      <c r="G14" s="5"/>
      <c r="H14" s="5"/>
      <c r="I14" s="5"/>
    </row>
    <row r="15" spans="1:16">
      <c r="A15" s="64"/>
      <c r="B15" s="65"/>
      <c r="C15" s="66"/>
      <c r="D15" s="5"/>
      <c r="E15" s="5"/>
      <c r="F15" s="5"/>
      <c r="G15" s="5"/>
      <c r="H15" s="5"/>
      <c r="I15" s="5"/>
    </row>
    <row r="16" spans="1:16" ht="13.5" thickBot="1">
      <c r="A16" s="43" t="s">
        <v>63</v>
      </c>
      <c r="B16" s="46"/>
      <c r="C16" s="47"/>
      <c r="D16" s="74">
        <f t="shared" ref="D16:P16" si="1">+SUM(D11:D14)</f>
        <v>97800</v>
      </c>
      <c r="E16" s="74">
        <f t="shared" si="1"/>
        <v>143087.93142857144</v>
      </c>
      <c r="F16" s="74">
        <f t="shared" si="1"/>
        <v>178126.07828761905</v>
      </c>
      <c r="G16" s="74">
        <f t="shared" si="1"/>
        <v>181467.12563698858</v>
      </c>
      <c r="H16" s="74">
        <f t="shared" si="1"/>
        <v>190025.35368599612</v>
      </c>
      <c r="I16" s="74">
        <f t="shared" si="1"/>
        <v>193249.2225679348</v>
      </c>
      <c r="J16" s="74">
        <f t="shared" si="1"/>
        <v>194181.65275863034</v>
      </c>
      <c r="K16" s="74">
        <f t="shared" si="1"/>
        <v>333091.26732294913</v>
      </c>
      <c r="L16" s="74">
        <f t="shared" si="1"/>
        <v>246124.29576398988</v>
      </c>
      <c r="M16" s="74">
        <f t="shared" si="1"/>
        <v>279451.43399541045</v>
      </c>
      <c r="N16" s="74">
        <f t="shared" si="1"/>
        <v>213454.38515322801</v>
      </c>
      <c r="O16" s="74">
        <f t="shared" si="1"/>
        <v>183673.13923304409</v>
      </c>
      <c r="P16" s="74">
        <f t="shared" si="1"/>
        <v>2433731.8858343614</v>
      </c>
    </row>
    <row r="17" spans="1:16">
      <c r="A17" s="64"/>
      <c r="B17" s="65"/>
      <c r="C17" s="66"/>
      <c r="D17" s="8"/>
      <c r="E17" s="8"/>
      <c r="F17" s="8"/>
      <c r="G17" s="8"/>
      <c r="H17" s="8"/>
      <c r="I17" s="8"/>
    </row>
    <row r="18" spans="1:16">
      <c r="A18" s="64"/>
      <c r="B18" s="65"/>
      <c r="C18" s="66"/>
      <c r="D18" s="8"/>
      <c r="E18" s="8"/>
      <c r="F18" s="8"/>
      <c r="G18" s="8"/>
      <c r="H18" s="8"/>
      <c r="I18" s="8"/>
    </row>
    <row r="19" spans="1:16">
      <c r="A19" s="64"/>
      <c r="B19" s="65"/>
      <c r="C19" s="66"/>
      <c r="D19" s="5"/>
      <c r="E19" s="5"/>
      <c r="F19" s="5"/>
      <c r="G19" s="5"/>
      <c r="H19" s="5"/>
      <c r="I19" s="5"/>
    </row>
    <row r="20" spans="1:16">
      <c r="A20" s="43" t="s">
        <v>64</v>
      </c>
      <c r="B20" s="44"/>
      <c r="C20" s="45"/>
      <c r="D20" s="6"/>
      <c r="E20" s="6"/>
      <c r="F20" s="6"/>
      <c r="G20" s="6"/>
      <c r="H20" s="6"/>
      <c r="I20" s="6"/>
      <c r="J20" s="7"/>
      <c r="K20" s="7"/>
      <c r="L20" s="7"/>
      <c r="M20" s="7"/>
      <c r="N20" s="7"/>
      <c r="O20" s="7"/>
      <c r="P20" s="7"/>
    </row>
    <row r="21" spans="1:16">
      <c r="A21" s="64"/>
      <c r="B21" s="65"/>
      <c r="C21" s="66"/>
      <c r="D21" s="5"/>
      <c r="E21" s="5"/>
      <c r="F21" s="5"/>
      <c r="G21" s="5"/>
      <c r="H21" s="5"/>
      <c r="I21" s="5"/>
    </row>
    <row r="22" spans="1:16" s="32" customFormat="1" ht="15">
      <c r="A22" s="68" t="s">
        <v>65</v>
      </c>
      <c r="B22" s="69"/>
      <c r="C22" s="70"/>
      <c r="D22" s="33"/>
      <c r="E22" s="33"/>
      <c r="F22" s="33"/>
      <c r="G22" s="33">
        <f>15000/3</f>
        <v>5000</v>
      </c>
      <c r="H22" s="33">
        <f>+G22</f>
        <v>5000</v>
      </c>
      <c r="I22" s="33">
        <f>+H22</f>
        <v>5000</v>
      </c>
      <c r="J22" s="33"/>
      <c r="K22" s="33"/>
      <c r="L22" s="33"/>
      <c r="M22" s="33"/>
      <c r="N22" s="33"/>
      <c r="O22" s="33"/>
      <c r="P22" s="33">
        <f>+SUM(G22:O22)</f>
        <v>15000</v>
      </c>
    </row>
    <row r="23" spans="1:16" s="32" customFormat="1" ht="15">
      <c r="A23" s="68" t="s">
        <v>66</v>
      </c>
      <c r="B23" s="69"/>
      <c r="C23" s="70"/>
      <c r="D23" s="33"/>
      <c r="E23" s="33" t="s">
        <v>2</v>
      </c>
      <c r="F23" s="33"/>
      <c r="G23" s="33"/>
      <c r="H23" s="33"/>
      <c r="I23" s="33"/>
      <c r="J23" s="33">
        <f>80000/4</f>
        <v>20000</v>
      </c>
      <c r="K23" s="33">
        <f>+J23</f>
        <v>20000</v>
      </c>
      <c r="L23" s="33">
        <f t="shared" ref="L23:M23" si="2">+K23</f>
        <v>20000</v>
      </c>
      <c r="M23" s="33">
        <f t="shared" si="2"/>
        <v>20000</v>
      </c>
      <c r="N23" s="33"/>
      <c r="O23" s="33"/>
      <c r="P23" s="33">
        <f>+SUM(D23:O23)</f>
        <v>80000</v>
      </c>
    </row>
    <row r="24" spans="1:16" s="32" customFormat="1" ht="15">
      <c r="A24" s="68" t="s">
        <v>92</v>
      </c>
      <c r="B24" s="69"/>
      <c r="C24" s="70"/>
      <c r="D24" s="33"/>
      <c r="E24" s="33"/>
      <c r="F24" s="33"/>
      <c r="G24" s="33"/>
      <c r="H24" s="33"/>
      <c r="I24" s="33">
        <f>25000*0.15</f>
        <v>3750</v>
      </c>
      <c r="J24" s="33"/>
      <c r="K24" s="33">
        <f>25000*0.85</f>
        <v>21250</v>
      </c>
      <c r="L24" s="33"/>
      <c r="M24" s="33"/>
      <c r="N24" s="33"/>
      <c r="O24" s="33"/>
      <c r="P24" s="33"/>
    </row>
    <row r="25" spans="1:16" s="32" customFormat="1" ht="15">
      <c r="A25" s="68" t="s">
        <v>93</v>
      </c>
      <c r="B25" s="69"/>
      <c r="C25" s="70"/>
      <c r="D25" s="33"/>
      <c r="E25" s="33"/>
      <c r="F25" s="33"/>
      <c r="G25" s="33"/>
      <c r="H25" s="33"/>
      <c r="I25" s="33"/>
      <c r="J25" s="33">
        <f>210000/6</f>
        <v>35000</v>
      </c>
      <c r="K25" s="33">
        <f t="shared" ref="K25:O25" si="3">210000/6</f>
        <v>35000</v>
      </c>
      <c r="L25" s="33">
        <f t="shared" si="3"/>
        <v>35000</v>
      </c>
      <c r="M25" s="33">
        <f t="shared" si="3"/>
        <v>35000</v>
      </c>
      <c r="N25" s="33">
        <f t="shared" si="3"/>
        <v>35000</v>
      </c>
      <c r="O25" s="33">
        <f t="shared" si="3"/>
        <v>35000</v>
      </c>
      <c r="P25" s="33">
        <f>+SUM(D25:O25)</f>
        <v>210000</v>
      </c>
    </row>
    <row r="26" spans="1:16" s="32" customFormat="1" ht="15">
      <c r="A26" s="68" t="s">
        <v>67</v>
      </c>
      <c r="B26" s="69"/>
      <c r="C26" s="70"/>
      <c r="D26" s="33"/>
      <c r="E26" s="33"/>
      <c r="F26" s="33">
        <v>4500</v>
      </c>
      <c r="G26" s="33"/>
      <c r="H26" s="33"/>
      <c r="I26" s="33">
        <f>+F26</f>
        <v>4500</v>
      </c>
      <c r="J26" s="33"/>
      <c r="K26" s="33"/>
      <c r="L26" s="33">
        <f>+I26</f>
        <v>4500</v>
      </c>
      <c r="M26" s="33"/>
      <c r="N26" s="33"/>
      <c r="O26" s="33">
        <f>+L26</f>
        <v>4500</v>
      </c>
      <c r="P26" s="33">
        <f>+SUM(D26:O26)</f>
        <v>18000</v>
      </c>
    </row>
    <row r="27" spans="1:16" s="32" customFormat="1" ht="15">
      <c r="A27" s="68" t="s">
        <v>68</v>
      </c>
      <c r="B27" s="69"/>
      <c r="C27" s="70"/>
      <c r="D27" s="33"/>
      <c r="E27" s="33" t="s">
        <v>2</v>
      </c>
      <c r="F27" s="33">
        <f>12000/4</f>
        <v>3000</v>
      </c>
      <c r="G27" s="33"/>
      <c r="H27" s="33"/>
      <c r="I27" s="33">
        <f>+F27</f>
        <v>3000</v>
      </c>
      <c r="J27" s="33"/>
      <c r="K27" s="33"/>
      <c r="L27" s="33">
        <f>+I27</f>
        <v>3000</v>
      </c>
      <c r="M27" s="33"/>
      <c r="N27" s="33"/>
      <c r="O27" s="33">
        <f>+L27</f>
        <v>3000</v>
      </c>
      <c r="P27" s="33">
        <f>+SUM(D27:O27)</f>
        <v>12000</v>
      </c>
    </row>
    <row r="28" spans="1:16" s="32" customFormat="1" ht="15">
      <c r="A28" s="68" t="s">
        <v>69</v>
      </c>
      <c r="B28" s="69"/>
      <c r="C28" s="70"/>
      <c r="D28" s="33">
        <f>+D56</f>
        <v>0</v>
      </c>
      <c r="E28" s="33">
        <f>+Sheet2!F49</f>
        <v>1166.6666666666667</v>
      </c>
      <c r="F28" s="33">
        <f>+Sheet2!G49</f>
        <v>8606.6666666666661</v>
      </c>
      <c r="G28" s="33">
        <f>+Sheet2!H49</f>
        <v>4166.666666666667</v>
      </c>
      <c r="H28" s="33">
        <f>+Sheet2!I49</f>
        <v>4166.666666666667</v>
      </c>
      <c r="I28" s="33">
        <f>+Sheet2!J49</f>
        <v>4166.666666666667</v>
      </c>
      <c r="J28" s="33">
        <f>+Sheet2!K49</f>
        <v>4966.666666666667</v>
      </c>
      <c r="K28" s="33">
        <f>+Sheet2!L49</f>
        <v>4666.666666666667</v>
      </c>
      <c r="L28" s="33">
        <f>+Sheet2!M49</f>
        <v>4666.666666666667</v>
      </c>
      <c r="M28" s="33">
        <f>+Sheet2!N49</f>
        <v>40966.666666666664</v>
      </c>
      <c r="N28" s="33">
        <f>+Sheet2!O49</f>
        <v>4666.666666666667</v>
      </c>
      <c r="O28" s="33">
        <f>+Sheet2!P49</f>
        <v>4166.666666666667</v>
      </c>
      <c r="P28" s="33">
        <f>+SUM(D28:O28)</f>
        <v>86373.333333333343</v>
      </c>
    </row>
    <row r="29" spans="1:16" s="32" customFormat="1" ht="15">
      <c r="A29" s="68" t="s">
        <v>70</v>
      </c>
      <c r="B29" s="69"/>
      <c r="C29" s="70"/>
      <c r="D29" s="33">
        <f>+Sheet2!E61</f>
        <v>10285.714285714286</v>
      </c>
      <c r="E29" s="33">
        <f>+Sheet2!F61</f>
        <v>10285.714285714286</v>
      </c>
      <c r="F29" s="33">
        <f>+Sheet2!G61</f>
        <v>10285.714285714286</v>
      </c>
      <c r="G29" s="33">
        <f>+Sheet2!H61</f>
        <v>10285.714285714286</v>
      </c>
      <c r="H29" s="33">
        <f>+Sheet2!I61</f>
        <v>10285.714285714286</v>
      </c>
      <c r="I29" s="33">
        <f>+Sheet2!J61</f>
        <v>10285.714285714286</v>
      </c>
      <c r="J29" s="33">
        <f>+Sheet2!K61</f>
        <v>10285.714285714286</v>
      </c>
      <c r="K29" s="33">
        <f>+Sheet2!L61</f>
        <v>10285.714285714286</v>
      </c>
      <c r="L29" s="33">
        <f>+Sheet2!M61</f>
        <v>10285.714285714286</v>
      </c>
      <c r="M29" s="33">
        <f>+Sheet2!N61</f>
        <v>10285.714285714286</v>
      </c>
      <c r="N29" s="33">
        <f>+Sheet2!O61</f>
        <v>10285.714285714286</v>
      </c>
      <c r="O29" s="33">
        <f>+Sheet2!P61</f>
        <v>10285.714285714286</v>
      </c>
      <c r="P29" s="33">
        <f>+SUM(D29:O29)</f>
        <v>123428.57142857146</v>
      </c>
    </row>
    <row r="30" spans="1:16" s="32" customFormat="1" ht="15">
      <c r="A30" s="68" t="s">
        <v>71</v>
      </c>
      <c r="B30" s="69"/>
      <c r="C30" s="70"/>
      <c r="D30" s="33">
        <f>180000/12</f>
        <v>15000</v>
      </c>
      <c r="E30" s="33">
        <f>+D30</f>
        <v>15000</v>
      </c>
      <c r="F30" s="33">
        <f t="shared" ref="F30:O30" si="4">+E30</f>
        <v>15000</v>
      </c>
      <c r="G30" s="33">
        <f t="shared" si="4"/>
        <v>15000</v>
      </c>
      <c r="H30" s="33">
        <f t="shared" si="4"/>
        <v>15000</v>
      </c>
      <c r="I30" s="33">
        <f t="shared" si="4"/>
        <v>15000</v>
      </c>
      <c r="J30" s="33">
        <f t="shared" si="4"/>
        <v>15000</v>
      </c>
      <c r="K30" s="33">
        <f t="shared" si="4"/>
        <v>15000</v>
      </c>
      <c r="L30" s="33">
        <f t="shared" si="4"/>
        <v>15000</v>
      </c>
      <c r="M30" s="33">
        <f t="shared" si="4"/>
        <v>15000</v>
      </c>
      <c r="N30" s="33">
        <f t="shared" si="4"/>
        <v>15000</v>
      </c>
      <c r="O30" s="33">
        <f t="shared" si="4"/>
        <v>15000</v>
      </c>
      <c r="P30" s="33">
        <f t="shared" ref="P30" si="5">375000/12</f>
        <v>31250</v>
      </c>
    </row>
    <row r="31" spans="1:16" s="32" customFormat="1" ht="15">
      <c r="A31" s="68" t="s">
        <v>72</v>
      </c>
      <c r="B31" s="69"/>
      <c r="C31" s="70"/>
      <c r="D31" s="33" t="s">
        <v>2</v>
      </c>
      <c r="E31" s="33" t="s">
        <v>2</v>
      </c>
      <c r="F31" s="33" t="s">
        <v>2</v>
      </c>
      <c r="G31" s="33">
        <v>22000</v>
      </c>
      <c r="I31" s="33"/>
      <c r="J31" s="33" t="s">
        <v>2</v>
      </c>
      <c r="K31" s="33" t="s">
        <v>2</v>
      </c>
      <c r="L31" s="33" t="s">
        <v>2</v>
      </c>
      <c r="M31" s="33" t="s">
        <v>2</v>
      </c>
      <c r="N31" s="33" t="s">
        <v>2</v>
      </c>
      <c r="O31" s="33" t="s">
        <v>2</v>
      </c>
      <c r="P31" s="33">
        <f>+SUM(D31:O31)</f>
        <v>22000</v>
      </c>
    </row>
    <row r="32" spans="1:16" s="32" customFormat="1" ht="15">
      <c r="A32" s="68" t="s">
        <v>73</v>
      </c>
      <c r="B32" s="69"/>
      <c r="C32" s="70"/>
      <c r="D32" s="33">
        <f>3000/12</f>
        <v>250</v>
      </c>
      <c r="E32" s="33">
        <f>+D32</f>
        <v>250</v>
      </c>
      <c r="F32" s="33">
        <f t="shared" ref="F32:O32" si="6">+E32</f>
        <v>250</v>
      </c>
      <c r="G32" s="33">
        <f t="shared" si="6"/>
        <v>250</v>
      </c>
      <c r="H32" s="33">
        <f t="shared" si="6"/>
        <v>250</v>
      </c>
      <c r="I32" s="33">
        <f t="shared" si="6"/>
        <v>250</v>
      </c>
      <c r="J32" s="33">
        <f t="shared" si="6"/>
        <v>250</v>
      </c>
      <c r="K32" s="33">
        <f t="shared" si="6"/>
        <v>250</v>
      </c>
      <c r="L32" s="33">
        <f t="shared" si="6"/>
        <v>250</v>
      </c>
      <c r="M32" s="33">
        <f t="shared" si="6"/>
        <v>250</v>
      </c>
      <c r="N32" s="33">
        <f t="shared" si="6"/>
        <v>250</v>
      </c>
      <c r="O32" s="33">
        <f t="shared" si="6"/>
        <v>250</v>
      </c>
      <c r="P32" s="33">
        <f t="shared" ref="P32" si="7">16400/12</f>
        <v>1366.6666666666667</v>
      </c>
    </row>
    <row r="33" spans="1:16" s="32" customFormat="1" ht="15">
      <c r="A33" s="68" t="s">
        <v>74</v>
      </c>
      <c r="B33" s="69"/>
      <c r="C33" s="70"/>
      <c r="D33" s="33">
        <f t="shared" ref="D33:O33" si="8">75000/12</f>
        <v>6250</v>
      </c>
      <c r="E33" s="33">
        <f t="shared" si="8"/>
        <v>6250</v>
      </c>
      <c r="F33" s="33">
        <f t="shared" si="8"/>
        <v>6250</v>
      </c>
      <c r="G33" s="33">
        <f t="shared" si="8"/>
        <v>6250</v>
      </c>
      <c r="H33" s="33">
        <f t="shared" si="8"/>
        <v>6250</v>
      </c>
      <c r="I33" s="33">
        <f t="shared" si="8"/>
        <v>6250</v>
      </c>
      <c r="J33" s="33">
        <f t="shared" si="8"/>
        <v>6250</v>
      </c>
      <c r="K33" s="33">
        <f t="shared" si="8"/>
        <v>6250</v>
      </c>
      <c r="L33" s="33">
        <f t="shared" si="8"/>
        <v>6250</v>
      </c>
      <c r="M33" s="33">
        <f t="shared" si="8"/>
        <v>6250</v>
      </c>
      <c r="N33" s="33">
        <f t="shared" si="8"/>
        <v>6250</v>
      </c>
      <c r="O33" s="33">
        <f t="shared" si="8"/>
        <v>6250</v>
      </c>
      <c r="P33" s="33">
        <f>+SUM(D33:O33)</f>
        <v>75000</v>
      </c>
    </row>
    <row r="34" spans="1:16" s="32" customFormat="1" ht="15">
      <c r="A34" s="68" t="s">
        <v>75</v>
      </c>
      <c r="B34" s="69"/>
      <c r="C34" s="70"/>
      <c r="D34" s="33"/>
      <c r="E34" s="33" t="s">
        <v>76</v>
      </c>
      <c r="F34" s="33">
        <v>15000</v>
      </c>
      <c r="G34" s="33"/>
      <c r="H34" s="33"/>
      <c r="I34" s="33">
        <f>+F34</f>
        <v>15000</v>
      </c>
      <c r="J34" s="33"/>
      <c r="K34" s="33">
        <f>+I34</f>
        <v>15000</v>
      </c>
      <c r="L34" s="33"/>
      <c r="M34" s="33" t="s">
        <v>2</v>
      </c>
      <c r="N34" s="33">
        <f>+K34</f>
        <v>15000</v>
      </c>
      <c r="O34" s="33"/>
      <c r="P34" s="33">
        <f>+SUM(D34:O34)</f>
        <v>60000</v>
      </c>
    </row>
    <row r="35" spans="1:16" s="32" customFormat="1" ht="15">
      <c r="A35" s="68" t="s">
        <v>77</v>
      </c>
      <c r="B35" s="69"/>
      <c r="C35" s="70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>
        <v>6000</v>
      </c>
      <c r="O35" s="33"/>
      <c r="P35" s="33">
        <f>+SUM(D35:O35)</f>
        <v>6000</v>
      </c>
    </row>
    <row r="36" spans="1:16" s="32" customFormat="1" ht="15">
      <c r="A36" s="68" t="s">
        <v>78</v>
      </c>
      <c r="B36" s="69"/>
      <c r="C36" s="70"/>
      <c r="D36" s="33">
        <f>4560/12</f>
        <v>380</v>
      </c>
      <c r="E36" s="33">
        <f>+D36</f>
        <v>380</v>
      </c>
      <c r="F36" s="33">
        <f t="shared" ref="F36:O36" si="9">+E36</f>
        <v>380</v>
      </c>
      <c r="G36" s="33">
        <f t="shared" si="9"/>
        <v>380</v>
      </c>
      <c r="H36" s="33">
        <f t="shared" si="9"/>
        <v>380</v>
      </c>
      <c r="I36" s="33">
        <f t="shared" si="9"/>
        <v>380</v>
      </c>
      <c r="J36" s="33">
        <f t="shared" si="9"/>
        <v>380</v>
      </c>
      <c r="K36" s="33">
        <f t="shared" si="9"/>
        <v>380</v>
      </c>
      <c r="L36" s="33">
        <f t="shared" si="9"/>
        <v>380</v>
      </c>
      <c r="M36" s="33">
        <f t="shared" si="9"/>
        <v>380</v>
      </c>
      <c r="N36" s="33">
        <f t="shared" si="9"/>
        <v>380</v>
      </c>
      <c r="O36" s="33">
        <f t="shared" si="9"/>
        <v>380</v>
      </c>
      <c r="P36" s="33">
        <f>+SUM(D36:O36)</f>
        <v>4560</v>
      </c>
    </row>
    <row r="37" spans="1:16" s="32" customFormat="1" ht="15">
      <c r="A37" s="68" t="s">
        <v>79</v>
      </c>
      <c r="B37" s="69"/>
      <c r="C37" s="70"/>
      <c r="D37" s="33"/>
      <c r="E37" s="33"/>
      <c r="F37" s="33">
        <v>223000</v>
      </c>
      <c r="G37" s="33"/>
      <c r="H37" s="33"/>
      <c r="I37" s="33"/>
      <c r="J37" s="33"/>
      <c r="K37" s="33"/>
      <c r="L37" s="33"/>
      <c r="M37" s="33"/>
      <c r="N37" s="33"/>
      <c r="O37" s="33"/>
      <c r="P37" s="33"/>
    </row>
    <row r="38" spans="1:16" s="32" customFormat="1">
      <c r="A38" s="71" t="s">
        <v>80</v>
      </c>
      <c r="B38" s="69"/>
      <c r="C38" s="70"/>
      <c r="D38" s="33"/>
      <c r="E38" s="33" t="s">
        <v>2</v>
      </c>
      <c r="F38" s="33"/>
      <c r="G38" s="34"/>
      <c r="H38" s="33" t="s">
        <v>2</v>
      </c>
      <c r="I38" s="33" t="s">
        <v>2</v>
      </c>
      <c r="J38" s="33" t="s">
        <v>2</v>
      </c>
      <c r="K38" s="33"/>
      <c r="L38" s="33" t="s">
        <v>2</v>
      </c>
      <c r="M38" s="33"/>
      <c r="N38" s="33"/>
      <c r="O38" s="33"/>
      <c r="P38" s="33"/>
    </row>
    <row r="39" spans="1:16">
      <c r="A39" s="64"/>
      <c r="B39" s="65"/>
      <c r="C39" s="66"/>
      <c r="D39" s="5"/>
      <c r="E39" s="5"/>
      <c r="F39" s="5"/>
      <c r="G39" s="5"/>
      <c r="H39" s="5"/>
      <c r="I39" s="5"/>
    </row>
    <row r="40" spans="1:16" ht="13.5" thickBot="1">
      <c r="A40" s="43" t="s">
        <v>81</v>
      </c>
      <c r="B40" s="46"/>
      <c r="C40" s="47"/>
      <c r="D40" s="74">
        <f t="shared" ref="D40:P40" si="10">+SUM(D22:D38)</f>
        <v>32165.714285714286</v>
      </c>
      <c r="E40" s="74">
        <f t="shared" si="10"/>
        <v>33332.380952380954</v>
      </c>
      <c r="F40" s="74">
        <f t="shared" si="10"/>
        <v>286272.38095238095</v>
      </c>
      <c r="G40" s="74">
        <f>+SUM(G22:G38)</f>
        <v>63332.380952380954</v>
      </c>
      <c r="H40" s="74">
        <f>+SUM(H22:H38)</f>
        <v>41332.380952380954</v>
      </c>
      <c r="I40" s="74">
        <f>+SUM(I22:I38)</f>
        <v>67582.380952380947</v>
      </c>
      <c r="J40" s="74">
        <f t="shared" si="10"/>
        <v>92132.380952380947</v>
      </c>
      <c r="K40" s="74">
        <f t="shared" si="10"/>
        <v>128082.38095238096</v>
      </c>
      <c r="L40" s="74">
        <f t="shared" si="10"/>
        <v>99332.380952380961</v>
      </c>
      <c r="M40" s="74">
        <f t="shared" si="10"/>
        <v>128132.38095238095</v>
      </c>
      <c r="N40" s="74">
        <f t="shared" si="10"/>
        <v>92832.380952380947</v>
      </c>
      <c r="O40" s="74">
        <f t="shared" si="10"/>
        <v>78832.380952380947</v>
      </c>
      <c r="P40" s="74">
        <f t="shared" si="10"/>
        <v>744978.57142857148</v>
      </c>
    </row>
    <row r="41" spans="1:16">
      <c r="A41" s="64"/>
      <c r="B41" s="65"/>
      <c r="C41" s="66"/>
      <c r="D41" s="8"/>
      <c r="E41" s="8"/>
      <c r="F41" s="8"/>
      <c r="G41" s="8"/>
      <c r="H41" s="8"/>
      <c r="I41" s="8"/>
    </row>
    <row r="42" spans="1:16">
      <c r="A42" s="64"/>
      <c r="B42" s="65"/>
      <c r="C42" s="66"/>
      <c r="D42" s="8"/>
      <c r="E42" s="8"/>
      <c r="F42" s="8"/>
      <c r="G42" s="8"/>
      <c r="H42" s="8"/>
      <c r="I42" s="8"/>
    </row>
    <row r="43" spans="1:16">
      <c r="A43" s="64"/>
      <c r="B43" s="65"/>
      <c r="C43" s="66"/>
      <c r="D43" s="5"/>
      <c r="E43" s="5"/>
      <c r="F43" s="5"/>
      <c r="G43" s="5"/>
      <c r="H43" s="5"/>
      <c r="I43" s="5"/>
    </row>
    <row r="44" spans="1:16">
      <c r="A44" s="48" t="s">
        <v>82</v>
      </c>
      <c r="B44" s="49"/>
      <c r="C44" s="50"/>
      <c r="D44" s="5">
        <v>12000</v>
      </c>
      <c r="E44" s="5">
        <f t="shared" ref="E44:P44" si="11">+D50</f>
        <v>77634.28571428571</v>
      </c>
      <c r="F44" s="5">
        <f t="shared" si="11"/>
        <v>187389.8361904762</v>
      </c>
      <c r="G44" s="5">
        <f t="shared" si="11"/>
        <v>79243.533525714302</v>
      </c>
      <c r="H44" s="5">
        <f t="shared" si="11"/>
        <v>197378.27821032194</v>
      </c>
      <c r="I44" s="5">
        <f t="shared" si="11"/>
        <v>346071.25094393711</v>
      </c>
      <c r="J44" s="5">
        <f t="shared" si="11"/>
        <v>471738.09255949093</v>
      </c>
      <c r="K44" s="5">
        <f t="shared" si="11"/>
        <v>573787.36436574033</v>
      </c>
      <c r="L44" s="5">
        <f t="shared" si="11"/>
        <v>778796.25073630852</v>
      </c>
      <c r="M44" s="5">
        <f t="shared" si="11"/>
        <v>925588.16554791736</v>
      </c>
      <c r="N44" s="5">
        <f t="shared" si="11"/>
        <v>1076907.2185909469</v>
      </c>
      <c r="O44" s="5">
        <f t="shared" si="11"/>
        <v>1197529.222791794</v>
      </c>
      <c r="P44" s="5">
        <f t="shared" si="11"/>
        <v>1302369.981072457</v>
      </c>
    </row>
    <row r="45" spans="1:16">
      <c r="A45" s="51"/>
      <c r="B45" s="52"/>
      <c r="C45" s="53"/>
      <c r="D45" s="5"/>
      <c r="E45" s="5"/>
      <c r="F45" s="5"/>
      <c r="G45" s="5"/>
      <c r="H45" s="5"/>
      <c r="I45" s="5"/>
    </row>
    <row r="46" spans="1:16">
      <c r="A46" s="48"/>
      <c r="B46" s="49"/>
      <c r="C46" s="50"/>
      <c r="D46" s="5"/>
      <c r="E46" s="5"/>
      <c r="F46" s="5"/>
      <c r="G46" s="5"/>
      <c r="H46" s="5"/>
      <c r="I46" s="5"/>
    </row>
    <row r="47" spans="1:16">
      <c r="A47" s="54" t="s">
        <v>83</v>
      </c>
      <c r="B47" s="55"/>
      <c r="C47" s="56"/>
      <c r="D47" s="5">
        <f t="shared" ref="D47:P47" si="12">+D16-D40</f>
        <v>65634.28571428571</v>
      </c>
      <c r="E47" s="5">
        <f t="shared" si="12"/>
        <v>109755.55047619049</v>
      </c>
      <c r="F47" s="5">
        <f t="shared" si="12"/>
        <v>-108146.3026647619</v>
      </c>
      <c r="G47" s="5">
        <f t="shared" si="12"/>
        <v>118134.74468460763</v>
      </c>
      <c r="H47" s="5">
        <f t="shared" si="12"/>
        <v>148692.97273361517</v>
      </c>
      <c r="I47" s="5">
        <f t="shared" si="12"/>
        <v>125666.84161555386</v>
      </c>
      <c r="J47" s="5">
        <f t="shared" si="12"/>
        <v>102049.2718062494</v>
      </c>
      <c r="K47" s="5">
        <f t="shared" si="12"/>
        <v>205008.88637056819</v>
      </c>
      <c r="L47" s="5">
        <f t="shared" si="12"/>
        <v>146791.91481160891</v>
      </c>
      <c r="M47" s="5">
        <f t="shared" si="12"/>
        <v>151319.0530430295</v>
      </c>
      <c r="N47" s="5">
        <f t="shared" si="12"/>
        <v>120622.00420084706</v>
      </c>
      <c r="O47" s="5">
        <f t="shared" si="12"/>
        <v>104840.75828066314</v>
      </c>
      <c r="P47" s="5">
        <f t="shared" si="12"/>
        <v>1688753.3144057901</v>
      </c>
    </row>
    <row r="48" spans="1:16">
      <c r="A48" s="51"/>
      <c r="B48" s="52"/>
      <c r="C48" s="53"/>
      <c r="D48" s="5"/>
      <c r="E48" s="5"/>
      <c r="F48" s="5"/>
      <c r="G48" s="5"/>
      <c r="H48" s="5"/>
      <c r="I48" s="5"/>
    </row>
    <row r="49" spans="1:17">
      <c r="A49" s="61"/>
      <c r="B49" s="72"/>
      <c r="C49" s="73"/>
      <c r="D49" s="5"/>
      <c r="E49" s="5"/>
      <c r="F49" s="5"/>
      <c r="G49" s="5"/>
      <c r="H49" s="5"/>
      <c r="I49" s="5"/>
    </row>
    <row r="50" spans="1:17" ht="13.5" thickBot="1">
      <c r="A50" s="57" t="s">
        <v>84</v>
      </c>
      <c r="B50" s="58"/>
      <c r="C50" s="59"/>
      <c r="D50" s="74">
        <f t="shared" ref="D50:P50" si="13">+D44+D47</f>
        <v>77634.28571428571</v>
      </c>
      <c r="E50" s="74">
        <f t="shared" si="13"/>
        <v>187389.8361904762</v>
      </c>
      <c r="F50" s="74">
        <f t="shared" si="13"/>
        <v>79243.533525714302</v>
      </c>
      <c r="G50" s="74">
        <f t="shared" si="13"/>
        <v>197378.27821032194</v>
      </c>
      <c r="H50" s="74">
        <f t="shared" si="13"/>
        <v>346071.25094393711</v>
      </c>
      <c r="I50" s="74">
        <f t="shared" si="13"/>
        <v>471738.09255949093</v>
      </c>
      <c r="J50" s="74">
        <f t="shared" si="13"/>
        <v>573787.36436574033</v>
      </c>
      <c r="K50" s="74">
        <f t="shared" si="13"/>
        <v>778796.25073630852</v>
      </c>
      <c r="L50" s="74">
        <f t="shared" si="13"/>
        <v>925588.16554791736</v>
      </c>
      <c r="M50" s="74">
        <f t="shared" si="13"/>
        <v>1076907.2185909469</v>
      </c>
      <c r="N50" s="74">
        <f t="shared" si="13"/>
        <v>1197529.222791794</v>
      </c>
      <c r="O50" s="74">
        <f t="shared" si="13"/>
        <v>1302369.981072457</v>
      </c>
      <c r="P50" s="74">
        <f t="shared" si="13"/>
        <v>2991123.2954782471</v>
      </c>
    </row>
    <row r="51" spans="1:17">
      <c r="A51" s="9"/>
      <c r="B51" s="9"/>
      <c r="C51" s="9"/>
      <c r="D51" s="5"/>
      <c r="E51" s="5"/>
      <c r="F51" s="5"/>
      <c r="G51" s="5"/>
      <c r="H51" s="5"/>
      <c r="I51" s="5"/>
    </row>
    <row r="52" spans="1:17">
      <c r="A52" s="9"/>
      <c r="B52" s="9"/>
      <c r="C52" s="9"/>
      <c r="D52" s="5"/>
      <c r="E52" s="5"/>
      <c r="F52" s="5"/>
      <c r="G52" s="5"/>
      <c r="H52" s="5"/>
      <c r="I52" s="5"/>
    </row>
    <row r="53" spans="1:17">
      <c r="A53" s="9"/>
      <c r="B53" s="9"/>
      <c r="C53" s="9"/>
      <c r="D53" s="5"/>
      <c r="E53" s="5"/>
      <c r="F53" s="5"/>
      <c r="G53" s="5"/>
      <c r="H53" s="5"/>
      <c r="I53" s="5"/>
    </row>
    <row r="54" spans="1:17">
      <c r="A54" s="10"/>
      <c r="B54" s="11"/>
      <c r="C54" s="11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3"/>
      <c r="Q54" s="14"/>
    </row>
    <row r="55" spans="1:17">
      <c r="A55" s="11"/>
      <c r="B55" s="11"/>
      <c r="C55" s="11"/>
      <c r="D55" s="15"/>
      <c r="E55" s="15"/>
      <c r="F55" s="15"/>
      <c r="G55" s="15"/>
      <c r="H55" s="15"/>
      <c r="I55" s="15"/>
      <c r="J55" s="13"/>
      <c r="K55" s="13"/>
      <c r="L55" s="13"/>
      <c r="M55" s="13"/>
      <c r="N55" s="13"/>
      <c r="O55" s="13"/>
      <c r="P55" s="13"/>
      <c r="Q55" s="14"/>
    </row>
    <row r="56" spans="1:17">
      <c r="A56" s="10"/>
      <c r="B56" s="10"/>
      <c r="C56" s="10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3"/>
      <c r="Q56" s="14"/>
    </row>
    <row r="57" spans="1:17">
      <c r="A57" s="11"/>
      <c r="B57" s="11"/>
      <c r="C57" s="11"/>
      <c r="D57" s="15"/>
      <c r="E57" s="15"/>
      <c r="F57" s="15"/>
      <c r="G57" s="15"/>
      <c r="H57" s="15"/>
      <c r="I57" s="15"/>
      <c r="J57" s="13"/>
      <c r="K57" s="13"/>
      <c r="L57" s="13"/>
      <c r="M57" s="13"/>
      <c r="N57" s="13"/>
      <c r="O57" s="13"/>
      <c r="P57" s="13"/>
      <c r="Q57" s="14"/>
    </row>
    <row r="58" spans="1:17">
      <c r="A58" s="11"/>
      <c r="B58" s="11"/>
      <c r="C58" s="11"/>
      <c r="D58" s="15"/>
      <c r="E58" s="15"/>
      <c r="F58" s="15"/>
      <c r="G58" s="15"/>
      <c r="H58" s="15"/>
      <c r="I58" s="15"/>
      <c r="J58" s="13"/>
      <c r="K58" s="13"/>
      <c r="L58" s="13"/>
      <c r="M58" s="13"/>
      <c r="N58" s="13"/>
      <c r="O58" s="13"/>
      <c r="P58" s="13"/>
      <c r="Q58" s="14"/>
    </row>
    <row r="59" spans="1:17">
      <c r="A59" s="10"/>
      <c r="B59" s="10"/>
      <c r="C59" s="10"/>
      <c r="D59" s="16"/>
      <c r="E59" s="16"/>
      <c r="F59" s="16"/>
      <c r="G59" s="16"/>
      <c r="H59" s="15"/>
      <c r="I59" s="15"/>
      <c r="J59" s="13"/>
      <c r="K59" s="13"/>
      <c r="L59" s="13"/>
      <c r="M59" s="13"/>
      <c r="N59" s="13"/>
      <c r="O59" s="13"/>
      <c r="P59" s="13"/>
      <c r="Q59" s="14"/>
    </row>
    <row r="60" spans="1:17">
      <c r="A60" s="11"/>
      <c r="B60" s="11"/>
      <c r="C60" s="11"/>
      <c r="D60" s="15"/>
      <c r="E60" s="15"/>
      <c r="F60" s="15"/>
      <c r="G60" s="15"/>
      <c r="H60" s="15"/>
      <c r="I60" s="15"/>
      <c r="J60" s="13"/>
      <c r="K60" s="13"/>
      <c r="L60" s="13"/>
      <c r="M60" s="13"/>
      <c r="N60" s="13"/>
      <c r="O60" s="13"/>
      <c r="P60" s="13"/>
      <c r="Q60" s="14"/>
    </row>
    <row r="61" spans="1:17">
      <c r="A61" s="11"/>
      <c r="B61" s="11"/>
      <c r="C61" s="11"/>
      <c r="D61" s="15"/>
      <c r="E61" s="15"/>
      <c r="F61" s="15"/>
      <c r="G61" s="15"/>
      <c r="H61" s="15"/>
      <c r="I61" s="15"/>
      <c r="J61" s="13"/>
      <c r="K61" s="13"/>
      <c r="L61" s="13"/>
      <c r="M61" s="13"/>
      <c r="N61" s="13"/>
      <c r="O61" s="13"/>
      <c r="P61" s="13"/>
      <c r="Q61" s="14"/>
    </row>
    <row r="62" spans="1:17">
      <c r="A62" s="10"/>
      <c r="B62" s="11"/>
      <c r="C62" s="11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3"/>
      <c r="Q62" s="14"/>
    </row>
    <row r="63" spans="1:17">
      <c r="A63" s="11"/>
      <c r="B63" s="11"/>
      <c r="C63" s="11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3"/>
      <c r="Q63" s="14"/>
    </row>
    <row r="64" spans="1:17">
      <c r="A64" s="11"/>
      <c r="B64" s="11"/>
      <c r="C64" s="11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3"/>
      <c r="Q64" s="14"/>
    </row>
    <row r="65" spans="1:17">
      <c r="A65" s="11"/>
      <c r="B65" s="11"/>
      <c r="C65" s="11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3"/>
      <c r="Q65" s="14"/>
    </row>
    <row r="66" spans="1:17">
      <c r="A66" s="10"/>
      <c r="B66" s="10"/>
      <c r="C66" s="10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3"/>
      <c r="Q66" s="14"/>
    </row>
    <row r="67" spans="1:17">
      <c r="A67" s="11"/>
      <c r="B67" s="11"/>
      <c r="C67" s="11"/>
      <c r="D67" s="15"/>
      <c r="E67" s="15"/>
      <c r="F67" s="15"/>
      <c r="G67" s="15"/>
      <c r="H67" s="15"/>
      <c r="I67" s="15"/>
      <c r="J67" s="13"/>
      <c r="K67" s="13"/>
      <c r="L67" s="13"/>
      <c r="M67" s="13"/>
      <c r="N67" s="13"/>
      <c r="O67" s="13"/>
      <c r="P67" s="13"/>
      <c r="Q67" s="14"/>
    </row>
    <row r="68" spans="1:17">
      <c r="A68" s="11"/>
      <c r="B68" s="11"/>
      <c r="C68" s="11"/>
      <c r="D68" s="15"/>
      <c r="E68" s="15"/>
      <c r="F68" s="15"/>
      <c r="G68" s="15"/>
      <c r="H68" s="15"/>
      <c r="I68" s="15"/>
      <c r="J68" s="13"/>
      <c r="K68" s="13"/>
      <c r="L68" s="13"/>
      <c r="M68" s="13"/>
      <c r="N68" s="13"/>
      <c r="O68" s="13"/>
      <c r="P68" s="13"/>
      <c r="Q68" s="14"/>
    </row>
    <row r="69" spans="1:17">
      <c r="A69" s="11"/>
      <c r="B69" s="11"/>
      <c r="C69" s="11"/>
      <c r="D69" s="15"/>
      <c r="E69" s="15"/>
      <c r="F69" s="15"/>
      <c r="G69" s="15"/>
      <c r="H69" s="15"/>
      <c r="I69" s="15"/>
      <c r="J69" s="13"/>
      <c r="K69" s="13"/>
      <c r="L69" s="13"/>
      <c r="M69" s="13"/>
      <c r="N69" s="13"/>
      <c r="O69" s="13"/>
      <c r="P69" s="13"/>
      <c r="Q69" s="14"/>
    </row>
    <row r="70" spans="1:17">
      <c r="A70" s="9"/>
      <c r="B70" s="9"/>
      <c r="C70" s="9"/>
      <c r="D70" s="5"/>
      <c r="E70" s="5"/>
      <c r="F70" s="5"/>
      <c r="G70" s="5"/>
      <c r="H70" s="5"/>
      <c r="I70" s="5"/>
    </row>
    <row r="71" spans="1:17">
      <c r="A71" s="9"/>
      <c r="B71" s="9"/>
      <c r="C71" s="9"/>
      <c r="D71" s="5"/>
      <c r="E71" s="5"/>
      <c r="F71" s="5"/>
      <c r="G71" s="5"/>
      <c r="H71" s="5"/>
      <c r="I71" s="5"/>
    </row>
    <row r="72" spans="1:17">
      <c r="A72" s="9"/>
      <c r="B72" s="9"/>
      <c r="C72" s="9"/>
      <c r="D72" s="5"/>
      <c r="E72" s="5"/>
      <c r="F72" s="5"/>
      <c r="G72" s="5"/>
      <c r="H72" s="5"/>
      <c r="I72" s="5"/>
    </row>
    <row r="73" spans="1:17">
      <c r="A73" s="9"/>
      <c r="B73" s="9"/>
      <c r="C73" s="9"/>
      <c r="D73" s="5"/>
      <c r="E73" s="5"/>
      <c r="F73" s="5"/>
      <c r="G73" s="5"/>
      <c r="H73" s="5"/>
      <c r="I73" s="5"/>
    </row>
    <row r="74" spans="1:17">
      <c r="A74" s="9"/>
      <c r="B74" s="9"/>
      <c r="C74" s="9"/>
      <c r="D74" s="5"/>
      <c r="E74" s="5"/>
      <c r="F74" s="5"/>
      <c r="G74" s="5"/>
      <c r="H74" s="5"/>
      <c r="I74" s="5"/>
    </row>
    <row r="75" spans="1:17">
      <c r="A75" s="9"/>
      <c r="B75" s="9"/>
      <c r="C75" s="9"/>
      <c r="D75" s="5"/>
      <c r="E75" s="5"/>
      <c r="F75" s="5"/>
      <c r="G75" s="5"/>
      <c r="H75" s="5"/>
      <c r="I75" s="5"/>
    </row>
    <row r="76" spans="1:17">
      <c r="A76" s="9"/>
      <c r="B76" s="9"/>
      <c r="C76" s="9"/>
      <c r="D76" s="5"/>
      <c r="E76" s="5"/>
      <c r="F76" s="5"/>
      <c r="G76" s="5"/>
      <c r="H76" s="5"/>
      <c r="I76" s="5"/>
    </row>
    <row r="77" spans="1:17">
      <c r="A77" s="9"/>
      <c r="B77" s="9"/>
      <c r="C77" s="9"/>
      <c r="D77" s="5"/>
      <c r="E77" s="5"/>
      <c r="F77" s="5"/>
      <c r="G77" s="5"/>
      <c r="H77" s="5"/>
      <c r="I77" s="5"/>
    </row>
    <row r="78" spans="1:17">
      <c r="A78" s="9"/>
      <c r="B78" s="9"/>
      <c r="C78" s="9"/>
      <c r="D78" s="5"/>
      <c r="E78" s="5"/>
      <c r="F78" s="5"/>
      <c r="G78" s="5"/>
      <c r="H78" s="5"/>
      <c r="I78" s="5"/>
    </row>
    <row r="79" spans="1:17">
      <c r="A79" s="9"/>
      <c r="B79" s="9"/>
      <c r="C79" s="9"/>
      <c r="D79" s="5"/>
      <c r="E79" s="5"/>
      <c r="F79" s="5"/>
      <c r="G79" s="5"/>
      <c r="H79" s="5"/>
      <c r="I79" s="5"/>
    </row>
    <row r="80" spans="1:17">
      <c r="A80" s="9"/>
      <c r="B80" s="9"/>
      <c r="C80" s="9"/>
      <c r="D80" s="5"/>
      <c r="E80" s="5"/>
      <c r="F80" s="5"/>
      <c r="G80" s="5"/>
      <c r="H80" s="5"/>
      <c r="I80" s="5"/>
    </row>
    <row r="81" spans="1:9">
      <c r="A81" s="9"/>
      <c r="B81" s="9"/>
      <c r="C81" s="9"/>
      <c r="D81" s="5"/>
      <c r="E81" s="5"/>
      <c r="F81" s="5"/>
      <c r="G81" s="5"/>
      <c r="H81" s="5"/>
      <c r="I81" s="5"/>
    </row>
    <row r="82" spans="1:9">
      <c r="A82" s="9"/>
      <c r="B82" s="9"/>
      <c r="C82" s="9"/>
      <c r="D82" s="5"/>
      <c r="E82" s="5"/>
      <c r="F82" s="5"/>
      <c r="G82" s="5"/>
      <c r="H82" s="5"/>
      <c r="I82" s="5"/>
    </row>
    <row r="83" spans="1:9">
      <c r="A83" s="9"/>
      <c r="B83" s="9"/>
      <c r="C83" s="9"/>
      <c r="D83" s="5"/>
      <c r="E83" s="5"/>
      <c r="F83" s="5"/>
      <c r="G83" s="5"/>
      <c r="H83" s="5"/>
      <c r="I83" s="5"/>
    </row>
    <row r="84" spans="1:9">
      <c r="A84" s="9"/>
      <c r="B84" s="9"/>
      <c r="C84" s="9"/>
      <c r="D84" s="5"/>
      <c r="E84" s="5"/>
      <c r="F84" s="5"/>
      <c r="G84" s="5"/>
      <c r="H84" s="5"/>
      <c r="I84" s="5"/>
    </row>
    <row r="85" spans="1:9">
      <c r="A85" s="9"/>
      <c r="B85" s="9"/>
      <c r="C85" s="9"/>
      <c r="D85" s="5"/>
      <c r="E85" s="5"/>
      <c r="F85" s="5"/>
      <c r="G85" s="5"/>
      <c r="H85" s="5"/>
      <c r="I85" s="5"/>
    </row>
    <row r="86" spans="1:9">
      <c r="A86" s="9"/>
      <c r="B86" s="9"/>
      <c r="C86" s="9"/>
      <c r="D86" s="5"/>
      <c r="E86" s="5"/>
      <c r="F86" s="5"/>
      <c r="G86" s="5"/>
      <c r="H86" s="5"/>
      <c r="I86" s="5"/>
    </row>
    <row r="87" spans="1:9">
      <c r="A87" s="9"/>
      <c r="B87" s="9"/>
      <c r="C87" s="9"/>
      <c r="D87" s="5"/>
      <c r="E87" s="5"/>
      <c r="F87" s="5"/>
      <c r="G87" s="5"/>
      <c r="H87" s="5"/>
      <c r="I87" s="5"/>
    </row>
    <row r="88" spans="1:9">
      <c r="A88" s="9"/>
      <c r="B88" s="9"/>
      <c r="C88" s="9"/>
      <c r="D88" s="5"/>
      <c r="E88" s="5"/>
      <c r="F88" s="5"/>
      <c r="G88" s="5"/>
      <c r="H88" s="5"/>
      <c r="I88" s="5"/>
    </row>
    <row r="89" spans="1:9">
      <c r="A89" s="9"/>
      <c r="B89" s="9"/>
      <c r="C89" s="9"/>
      <c r="D89" s="5"/>
      <c r="E89" s="5"/>
      <c r="F89" s="5"/>
      <c r="G89" s="5"/>
      <c r="H89" s="5"/>
      <c r="I89" s="5"/>
    </row>
    <row r="90" spans="1:9">
      <c r="A90" s="9"/>
      <c r="B90" s="9"/>
      <c r="C90" s="9"/>
      <c r="D90" s="5"/>
      <c r="E90" s="5"/>
      <c r="F90" s="5"/>
      <c r="G90" s="5"/>
      <c r="H90" s="5"/>
      <c r="I90" s="5"/>
    </row>
    <row r="91" spans="1:9">
      <c r="A91" s="9"/>
      <c r="B91" s="9"/>
      <c r="C91" s="9"/>
      <c r="D91" s="5"/>
      <c r="E91" s="5"/>
      <c r="F91" s="5"/>
      <c r="G91" s="5"/>
      <c r="H91" s="5"/>
      <c r="I91" s="5"/>
    </row>
    <row r="92" spans="1:9">
      <c r="A92" s="9"/>
      <c r="B92" s="9"/>
      <c r="C92" s="9"/>
      <c r="D92" s="5"/>
      <c r="E92" s="5"/>
      <c r="F92" s="5"/>
      <c r="G92" s="5"/>
      <c r="H92" s="5"/>
      <c r="I92" s="5"/>
    </row>
    <row r="93" spans="1:9">
      <c r="A93" s="9"/>
      <c r="B93" s="9"/>
      <c r="C93" s="9"/>
      <c r="D93" s="5"/>
      <c r="E93" s="5"/>
      <c r="F93" s="5"/>
      <c r="G93" s="5"/>
      <c r="H93" s="5"/>
      <c r="I93" s="5"/>
    </row>
    <row r="94" spans="1:9">
      <c r="A94" s="9"/>
      <c r="B94" s="9"/>
      <c r="C94" s="9"/>
      <c r="D94" s="5"/>
      <c r="E94" s="5"/>
      <c r="F94" s="5"/>
      <c r="G94" s="5"/>
      <c r="H94" s="5"/>
      <c r="I94" s="5"/>
    </row>
    <row r="95" spans="1:9">
      <c r="A95" s="9"/>
      <c r="B95" s="9"/>
      <c r="C95" s="9"/>
      <c r="D95" s="5"/>
      <c r="E95" s="5"/>
      <c r="F95" s="5"/>
      <c r="G95" s="5"/>
      <c r="H95" s="5"/>
      <c r="I95" s="5"/>
    </row>
    <row r="96" spans="1:9">
      <c r="A96" s="9"/>
      <c r="B96" s="9"/>
      <c r="C96" s="9"/>
      <c r="D96" s="5"/>
      <c r="E96" s="5"/>
      <c r="F96" s="5"/>
      <c r="G96" s="5"/>
      <c r="H96" s="5"/>
      <c r="I96" s="5"/>
    </row>
    <row r="97" spans="1:9">
      <c r="A97" s="9"/>
      <c r="B97" s="9"/>
      <c r="C97" s="9"/>
      <c r="D97" s="5"/>
      <c r="E97" s="5"/>
      <c r="F97" s="5"/>
      <c r="G97" s="5"/>
      <c r="H97" s="5"/>
      <c r="I97" s="5"/>
    </row>
    <row r="98" spans="1:9">
      <c r="A98" s="9"/>
      <c r="B98" s="9"/>
      <c r="C98" s="9"/>
      <c r="D98" s="5"/>
      <c r="E98" s="5"/>
      <c r="F98" s="5"/>
      <c r="G98" s="5"/>
      <c r="H98" s="5"/>
      <c r="I98" s="5"/>
    </row>
    <row r="99" spans="1:9">
      <c r="A99" s="9"/>
      <c r="B99" s="9"/>
      <c r="C99" s="9"/>
      <c r="D99" s="5"/>
      <c r="E99" s="5"/>
      <c r="F99" s="5"/>
      <c r="G99" s="5"/>
      <c r="H99" s="5"/>
      <c r="I99" s="5"/>
    </row>
    <row r="100" spans="1:9">
      <c r="A100" s="9"/>
      <c r="B100" s="9"/>
      <c r="C100" s="9"/>
      <c r="D100" s="5"/>
      <c r="E100" s="5"/>
      <c r="F100" s="5"/>
      <c r="G100" s="5"/>
      <c r="H100" s="5"/>
      <c r="I100" s="5"/>
    </row>
    <row r="101" spans="1:9">
      <c r="A101" s="9"/>
      <c r="B101" s="9"/>
      <c r="C101" s="9"/>
      <c r="D101" s="5"/>
      <c r="E101" s="5"/>
      <c r="F101" s="5"/>
      <c r="G101" s="5"/>
      <c r="H101" s="5"/>
      <c r="I101" s="5"/>
    </row>
    <row r="102" spans="1:9">
      <c r="A102" s="9"/>
      <c r="B102" s="9"/>
      <c r="C102" s="9"/>
      <c r="D102" s="5"/>
      <c r="E102" s="5"/>
      <c r="F102" s="5"/>
      <c r="G102" s="5"/>
      <c r="H102" s="5"/>
      <c r="I102" s="5"/>
    </row>
    <row r="103" spans="1:9">
      <c r="A103" s="9"/>
      <c r="B103" s="9"/>
      <c r="C103" s="9"/>
      <c r="D103" s="5"/>
      <c r="E103" s="5"/>
      <c r="F103" s="5"/>
      <c r="G103" s="5"/>
      <c r="H103" s="5"/>
      <c r="I103" s="5"/>
    </row>
    <row r="104" spans="1:9">
      <c r="A104" s="9"/>
      <c r="B104" s="9"/>
      <c r="C104" s="9"/>
      <c r="D104" s="5"/>
      <c r="E104" s="5"/>
      <c r="F104" s="5"/>
      <c r="G104" s="5"/>
      <c r="H104" s="5"/>
      <c r="I104" s="5"/>
    </row>
    <row r="105" spans="1:9">
      <c r="A105" s="9"/>
      <c r="B105" s="9"/>
      <c r="C105" s="9"/>
      <c r="D105" s="5"/>
      <c r="E105" s="5"/>
      <c r="F105" s="5"/>
      <c r="G105" s="5"/>
      <c r="H105" s="5"/>
      <c r="I105" s="5"/>
    </row>
    <row r="106" spans="1:9">
      <c r="A106" s="9"/>
      <c r="B106" s="9"/>
      <c r="C106" s="9"/>
      <c r="D106" s="5"/>
      <c r="E106" s="5"/>
      <c r="F106" s="5"/>
      <c r="G106" s="5"/>
      <c r="H106" s="5"/>
      <c r="I106" s="5"/>
    </row>
    <row r="107" spans="1:9">
      <c r="A107" s="9"/>
      <c r="B107" s="9"/>
      <c r="C107" s="9"/>
      <c r="D107" s="5"/>
      <c r="E107" s="5"/>
      <c r="F107" s="5"/>
      <c r="G107" s="5"/>
      <c r="H107" s="5"/>
      <c r="I107" s="5"/>
    </row>
    <row r="108" spans="1:9">
      <c r="A108" s="9"/>
      <c r="B108" s="9"/>
      <c r="C108" s="9"/>
      <c r="D108" s="5"/>
      <c r="E108" s="5"/>
      <c r="F108" s="5"/>
      <c r="G108" s="5"/>
      <c r="H108" s="5"/>
      <c r="I108" s="5"/>
    </row>
    <row r="109" spans="1:9">
      <c r="A109" s="9"/>
      <c r="B109" s="9"/>
      <c r="C109" s="9"/>
      <c r="D109" s="5"/>
      <c r="E109" s="5"/>
      <c r="F109" s="5"/>
      <c r="G109" s="5"/>
      <c r="H109" s="5"/>
      <c r="I109" s="5"/>
    </row>
    <row r="110" spans="1:9">
      <c r="A110" s="9"/>
      <c r="B110" s="9"/>
      <c r="C110" s="9"/>
      <c r="D110" s="5"/>
      <c r="E110" s="5"/>
      <c r="F110" s="5"/>
      <c r="G110" s="5"/>
      <c r="H110" s="5"/>
      <c r="I110" s="5"/>
    </row>
    <row r="111" spans="1:9">
      <c r="A111" s="9"/>
      <c r="B111" s="9"/>
      <c r="C111" s="9"/>
      <c r="D111" s="5"/>
      <c r="E111" s="5"/>
      <c r="F111" s="5"/>
      <c r="G111" s="5"/>
      <c r="H111" s="5"/>
      <c r="I111" s="5"/>
    </row>
    <row r="112" spans="1:9">
      <c r="A112" s="9"/>
      <c r="B112" s="9"/>
      <c r="C112" s="9"/>
      <c r="D112" s="5"/>
      <c r="E112" s="5"/>
      <c r="F112" s="5"/>
      <c r="G112" s="5"/>
      <c r="H112" s="5"/>
      <c r="I112" s="5"/>
    </row>
    <row r="113" spans="1:9">
      <c r="A113" s="9"/>
      <c r="B113" s="9"/>
      <c r="C113" s="9"/>
      <c r="D113" s="5"/>
      <c r="E113" s="5"/>
      <c r="F113" s="5"/>
      <c r="G113" s="5"/>
      <c r="H113" s="5"/>
      <c r="I113" s="5"/>
    </row>
    <row r="114" spans="1:9">
      <c r="A114" s="9"/>
      <c r="B114" s="9"/>
      <c r="C114" s="9"/>
      <c r="D114" s="5"/>
      <c r="E114" s="5"/>
      <c r="F114" s="5"/>
      <c r="G114" s="5"/>
      <c r="H114" s="5"/>
      <c r="I114" s="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48"/>
  <sheetViews>
    <sheetView workbookViewId="0">
      <selection activeCell="H19" sqref="H19"/>
    </sheetView>
  </sheetViews>
  <sheetFormatPr defaultRowHeight="12.75"/>
  <cols>
    <col min="1" max="4" width="9.140625" style="9"/>
    <col min="5" max="7" width="10.140625" style="9" bestFit="1" customWidth="1"/>
    <col min="8" max="8" width="15.28515625" style="9" customWidth="1"/>
    <col min="9" max="9" width="12.140625" style="9" customWidth="1"/>
    <col min="10" max="10" width="14.140625" style="9" customWidth="1"/>
    <col min="11" max="11" width="12.140625" style="9" customWidth="1"/>
    <col min="12" max="12" width="12.7109375" style="9" customWidth="1"/>
    <col min="13" max="13" width="12.85546875" style="9" customWidth="1"/>
    <col min="14" max="14" width="12" style="9" customWidth="1"/>
    <col min="15" max="16" width="10.140625" style="9" bestFit="1" customWidth="1"/>
    <col min="17" max="16384" width="9.140625" style="9"/>
  </cols>
  <sheetData>
    <row r="1" spans="1:16">
      <c r="A1" s="17" t="s">
        <v>0</v>
      </c>
      <c r="D1" s="9" t="s">
        <v>1</v>
      </c>
    </row>
    <row r="3" spans="1:16">
      <c r="A3" s="18"/>
      <c r="B3" s="2"/>
    </row>
    <row r="5" spans="1:16">
      <c r="C5" s="5" t="s">
        <v>2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</row>
    <row r="6" spans="1:16">
      <c r="C6" s="5"/>
      <c r="D6" s="5"/>
      <c r="E6" s="5"/>
      <c r="F6" s="5"/>
      <c r="G6" s="5"/>
      <c r="H6" s="5"/>
      <c r="I6" s="5"/>
      <c r="J6" s="5"/>
    </row>
    <row r="7" spans="1:16" ht="13.5" thickBot="1">
      <c r="A7" s="9" t="s">
        <v>2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>
      <c r="C8" s="5"/>
      <c r="D8" s="5"/>
      <c r="E8" s="5"/>
      <c r="F8" s="5"/>
      <c r="G8" s="5"/>
      <c r="H8" s="5"/>
      <c r="I8" s="5"/>
      <c r="J8" s="5"/>
    </row>
    <row r="9" spans="1:16">
      <c r="A9" s="2" t="s">
        <v>15</v>
      </c>
      <c r="C9" s="5"/>
      <c r="D9" s="5"/>
      <c r="E9" s="5"/>
      <c r="F9" s="5"/>
      <c r="G9" s="5"/>
      <c r="H9" s="5"/>
      <c r="I9" s="5"/>
      <c r="J9" s="5"/>
    </row>
    <row r="10" spans="1:16">
      <c r="A10" s="9" t="s">
        <v>16</v>
      </c>
      <c r="C10" s="5"/>
      <c r="D10" s="5"/>
      <c r="E10" s="5">
        <f>14000/12</f>
        <v>1166.6666666666667</v>
      </c>
      <c r="F10" s="5">
        <f>+E10</f>
        <v>1166.6666666666667</v>
      </c>
      <c r="G10" s="5">
        <f t="shared" ref="G10:P10" si="0">+F10</f>
        <v>1166.6666666666667</v>
      </c>
      <c r="H10" s="5">
        <f t="shared" si="0"/>
        <v>1166.6666666666667</v>
      </c>
      <c r="I10" s="5">
        <f t="shared" si="0"/>
        <v>1166.6666666666667</v>
      </c>
      <c r="J10" s="5">
        <f t="shared" si="0"/>
        <v>1166.6666666666667</v>
      </c>
      <c r="K10" s="5">
        <f t="shared" si="0"/>
        <v>1166.6666666666667</v>
      </c>
      <c r="L10" s="5">
        <f t="shared" si="0"/>
        <v>1166.6666666666667</v>
      </c>
      <c r="M10" s="5">
        <f t="shared" si="0"/>
        <v>1166.6666666666667</v>
      </c>
      <c r="N10" s="5">
        <f t="shared" si="0"/>
        <v>1166.6666666666667</v>
      </c>
      <c r="O10" s="5">
        <f t="shared" si="0"/>
        <v>1166.6666666666667</v>
      </c>
      <c r="P10" s="5">
        <f t="shared" si="0"/>
        <v>1166.6666666666667</v>
      </c>
    </row>
    <row r="11" spans="1:16">
      <c r="C11" s="5"/>
      <c r="D11" s="5"/>
      <c r="E11" s="5"/>
      <c r="F11" s="5"/>
      <c r="G11" s="5"/>
      <c r="H11" s="5"/>
      <c r="I11" s="5"/>
      <c r="J11" s="5"/>
    </row>
    <row r="12" spans="1:16">
      <c r="A12" s="9" t="s">
        <v>2</v>
      </c>
      <c r="C12" s="5"/>
      <c r="D12" s="5"/>
      <c r="E12" s="5"/>
      <c r="F12" s="5"/>
      <c r="G12" s="5"/>
      <c r="H12" s="5"/>
      <c r="I12" s="5"/>
      <c r="J12" s="5"/>
    </row>
    <row r="13" spans="1:16">
      <c r="A13" s="9" t="s">
        <v>2</v>
      </c>
      <c r="C13" s="5"/>
      <c r="D13" s="5"/>
      <c r="E13" s="5"/>
      <c r="F13" s="5"/>
      <c r="G13" s="5"/>
      <c r="H13" s="5"/>
      <c r="I13" s="5"/>
      <c r="J13" s="5"/>
    </row>
    <row r="14" spans="1:16">
      <c r="C14" s="5"/>
      <c r="D14" s="5"/>
      <c r="E14" s="5"/>
      <c r="F14" s="5"/>
      <c r="G14" s="5"/>
      <c r="H14" s="5"/>
      <c r="I14" s="5"/>
      <c r="J14" s="5"/>
    </row>
    <row r="15" spans="1:16" ht="13.5" thickBot="1">
      <c r="A15" s="9" t="s">
        <v>2</v>
      </c>
      <c r="C15" s="20"/>
      <c r="D15" s="20"/>
      <c r="E15" s="20">
        <f t="shared" ref="E15:P15" si="1">+E10</f>
        <v>1166.6666666666667</v>
      </c>
      <c r="F15" s="20">
        <f t="shared" si="1"/>
        <v>1166.6666666666667</v>
      </c>
      <c r="G15" s="20">
        <f t="shared" si="1"/>
        <v>1166.6666666666667</v>
      </c>
      <c r="H15" s="20">
        <f t="shared" si="1"/>
        <v>1166.6666666666667</v>
      </c>
      <c r="I15" s="20">
        <f t="shared" si="1"/>
        <v>1166.6666666666667</v>
      </c>
      <c r="J15" s="20">
        <f t="shared" si="1"/>
        <v>1166.6666666666667</v>
      </c>
      <c r="K15" s="20">
        <f t="shared" si="1"/>
        <v>1166.6666666666667</v>
      </c>
      <c r="L15" s="20">
        <f t="shared" si="1"/>
        <v>1166.6666666666667</v>
      </c>
      <c r="M15" s="20">
        <f t="shared" si="1"/>
        <v>1166.6666666666667</v>
      </c>
      <c r="N15" s="20">
        <f t="shared" si="1"/>
        <v>1166.6666666666667</v>
      </c>
      <c r="O15" s="20">
        <f t="shared" si="1"/>
        <v>1166.6666666666667</v>
      </c>
      <c r="P15" s="20">
        <f t="shared" si="1"/>
        <v>1166.6666666666667</v>
      </c>
    </row>
    <row r="16" spans="1:16" ht="13.5" thickTop="1">
      <c r="A16" s="9" t="s">
        <v>2</v>
      </c>
      <c r="C16" s="5"/>
      <c r="D16" s="5"/>
      <c r="E16" s="5"/>
      <c r="F16" s="5"/>
      <c r="G16" s="5"/>
      <c r="H16" s="5"/>
      <c r="I16" s="5"/>
      <c r="J16" s="5"/>
    </row>
    <row r="17" spans="1:20">
      <c r="C17" s="5"/>
      <c r="D17" s="5"/>
      <c r="E17" s="5"/>
      <c r="F17" s="5"/>
      <c r="G17" s="5"/>
      <c r="H17" s="5"/>
      <c r="I17" s="5"/>
      <c r="J17" s="5"/>
    </row>
    <row r="18" spans="1:20">
      <c r="C18" s="5"/>
      <c r="D18" s="5"/>
      <c r="E18" s="5"/>
      <c r="F18" s="5"/>
      <c r="G18" s="5"/>
      <c r="H18" s="5"/>
      <c r="I18" s="5"/>
      <c r="J18" s="5"/>
    </row>
    <row r="19" spans="1:20" ht="13.5" thickBot="1">
      <c r="A19" s="9" t="s">
        <v>2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1:20">
      <c r="A20" s="9" t="s">
        <v>2</v>
      </c>
      <c r="C20" s="5"/>
      <c r="D20" s="5"/>
      <c r="E20" s="5"/>
      <c r="F20" s="5"/>
      <c r="G20" s="5"/>
      <c r="H20" s="5"/>
      <c r="I20" s="5"/>
      <c r="J20" s="5"/>
    </row>
    <row r="21" spans="1:20">
      <c r="C21" s="5"/>
      <c r="D21" s="5"/>
      <c r="E21" s="5"/>
      <c r="F21" s="5"/>
      <c r="G21" s="5"/>
      <c r="H21" s="5"/>
      <c r="I21" s="5"/>
      <c r="J21" s="5"/>
    </row>
    <row r="22" spans="1:20">
      <c r="C22" s="5"/>
      <c r="D22" s="5"/>
      <c r="E22" s="5"/>
      <c r="F22" s="5"/>
      <c r="G22" s="5"/>
      <c r="H22" s="5"/>
      <c r="I22" s="5"/>
      <c r="J22" s="5"/>
    </row>
    <row r="23" spans="1:20">
      <c r="C23" s="5"/>
      <c r="D23" s="5"/>
      <c r="E23" s="5" t="s">
        <v>3</v>
      </c>
      <c r="F23" s="5" t="s">
        <v>4</v>
      </c>
      <c r="G23" s="5" t="s">
        <v>5</v>
      </c>
      <c r="H23" s="5" t="s">
        <v>6</v>
      </c>
      <c r="I23" s="5" t="s">
        <v>7</v>
      </c>
      <c r="J23" s="5" t="s">
        <v>8</v>
      </c>
      <c r="K23" s="5" t="s">
        <v>9</v>
      </c>
      <c r="L23" s="5" t="s">
        <v>10</v>
      </c>
      <c r="M23" s="5" t="s">
        <v>11</v>
      </c>
      <c r="N23" s="5" t="s">
        <v>12</v>
      </c>
      <c r="O23" s="5" t="s">
        <v>13</v>
      </c>
      <c r="P23" s="5" t="s">
        <v>14</v>
      </c>
    </row>
    <row r="24" spans="1:20">
      <c r="A24" s="2" t="s">
        <v>17</v>
      </c>
      <c r="C24" s="5"/>
      <c r="D24" s="5"/>
      <c r="E24" s="5"/>
      <c r="F24" s="5"/>
      <c r="G24" s="5"/>
      <c r="H24" s="5"/>
      <c r="I24" s="5"/>
      <c r="J24" s="5"/>
    </row>
    <row r="25" spans="1:20" s="32" customFormat="1">
      <c r="A25" s="32" t="s">
        <v>18</v>
      </c>
      <c r="C25" s="33"/>
      <c r="D25" s="33"/>
      <c r="E25" s="33">
        <v>1500</v>
      </c>
      <c r="F25" s="33">
        <f>+E25</f>
        <v>1500</v>
      </c>
      <c r="G25" s="33">
        <f>+F25</f>
        <v>1500</v>
      </c>
      <c r="H25" s="33">
        <f>+G25</f>
        <v>1500</v>
      </c>
      <c r="I25" s="33">
        <v>2000</v>
      </c>
      <c r="J25" s="33">
        <f>+I25</f>
        <v>2000</v>
      </c>
      <c r="K25" s="33">
        <f>+J25</f>
        <v>2000</v>
      </c>
      <c r="L25" s="33">
        <f>+K25</f>
        <v>2000</v>
      </c>
      <c r="M25" s="33">
        <f>+L25</f>
        <v>2000</v>
      </c>
      <c r="N25" s="33">
        <f>+H25</f>
        <v>1500</v>
      </c>
      <c r="O25" s="33">
        <f>+N25</f>
        <v>1500</v>
      </c>
      <c r="P25" s="33">
        <f>+O25</f>
        <v>1500</v>
      </c>
      <c r="Q25" s="33"/>
      <c r="R25" s="33"/>
      <c r="S25" s="33"/>
      <c r="T25" s="33"/>
    </row>
    <row r="26" spans="1:20" s="32" customFormat="1">
      <c r="A26" s="32" t="s">
        <v>19</v>
      </c>
      <c r="C26" s="33"/>
      <c r="D26" s="33"/>
      <c r="E26" s="33">
        <f>46*90</f>
        <v>4140</v>
      </c>
      <c r="F26" s="33"/>
      <c r="G26" s="33"/>
      <c r="H26" s="33"/>
      <c r="I26" s="33">
        <f>+F26</f>
        <v>0</v>
      </c>
      <c r="J26" s="33"/>
    </row>
    <row r="27" spans="1:20" s="32" customFormat="1">
      <c r="A27" s="32" t="s">
        <v>20</v>
      </c>
      <c r="C27" s="33"/>
      <c r="D27" s="33"/>
      <c r="E27" s="33"/>
      <c r="F27" s="33"/>
      <c r="G27" s="33"/>
      <c r="H27" s="33"/>
      <c r="I27" s="33"/>
      <c r="J27" s="33"/>
      <c r="L27" s="32">
        <v>36000</v>
      </c>
    </row>
    <row r="28" spans="1:20" s="32" customFormat="1">
      <c r="A28" s="32" t="s">
        <v>21</v>
      </c>
      <c r="C28" s="33"/>
      <c r="D28" s="33"/>
      <c r="E28" s="33">
        <f>1500+(1500*0.2)</f>
        <v>1800</v>
      </c>
      <c r="F28" s="33">
        <v>1500</v>
      </c>
      <c r="G28" s="33">
        <f>+F28</f>
        <v>1500</v>
      </c>
      <c r="H28" s="33">
        <f>+G28</f>
        <v>1500</v>
      </c>
      <c r="I28" s="33">
        <f>+E28</f>
        <v>1800</v>
      </c>
      <c r="J28" s="33">
        <f>+H28</f>
        <v>1500</v>
      </c>
      <c r="K28" s="33">
        <v>1500</v>
      </c>
      <c r="L28" s="32">
        <f>+I28</f>
        <v>1800</v>
      </c>
      <c r="M28" s="32">
        <f>+H28</f>
        <v>1500</v>
      </c>
      <c r="N28" s="32">
        <f>+M28</f>
        <v>1500</v>
      </c>
      <c r="O28" s="32">
        <f>+L28</f>
        <v>1800</v>
      </c>
      <c r="P28" s="32">
        <f>+N28</f>
        <v>1500</v>
      </c>
    </row>
    <row r="29" spans="1:20" s="32" customFormat="1">
      <c r="C29" s="33"/>
      <c r="D29" s="33"/>
      <c r="E29" s="33"/>
      <c r="F29" s="33"/>
      <c r="G29" s="33"/>
      <c r="H29" s="33"/>
      <c r="I29" s="33"/>
      <c r="J29" s="33"/>
    </row>
    <row r="30" spans="1:20" ht="13.5" thickBot="1">
      <c r="A30" s="9" t="s">
        <v>2</v>
      </c>
      <c r="C30" s="20"/>
      <c r="D30" s="20"/>
      <c r="E30" s="20">
        <f t="shared" ref="E30:P30" si="2">+SUM(E25:E29)</f>
        <v>7440</v>
      </c>
      <c r="F30" s="20">
        <f t="shared" si="2"/>
        <v>3000</v>
      </c>
      <c r="G30" s="20">
        <f t="shared" si="2"/>
        <v>3000</v>
      </c>
      <c r="H30" s="20">
        <f t="shared" si="2"/>
        <v>3000</v>
      </c>
      <c r="I30" s="20">
        <f t="shared" si="2"/>
        <v>3800</v>
      </c>
      <c r="J30" s="20">
        <f t="shared" si="2"/>
        <v>3500</v>
      </c>
      <c r="K30" s="20">
        <f t="shared" si="2"/>
        <v>3500</v>
      </c>
      <c r="L30" s="20">
        <f t="shared" si="2"/>
        <v>39800</v>
      </c>
      <c r="M30" s="20">
        <f t="shared" si="2"/>
        <v>3500</v>
      </c>
      <c r="N30" s="20">
        <f t="shared" si="2"/>
        <v>3000</v>
      </c>
      <c r="O30" s="20">
        <f t="shared" si="2"/>
        <v>3300</v>
      </c>
      <c r="P30" s="20">
        <f t="shared" si="2"/>
        <v>3000</v>
      </c>
    </row>
    <row r="31" spans="1:20" ht="13.5" thickTop="1">
      <c r="A31" s="9" t="s">
        <v>2</v>
      </c>
      <c r="C31" s="5"/>
      <c r="D31" s="5"/>
      <c r="E31" s="5"/>
      <c r="F31" s="5"/>
      <c r="G31" s="5"/>
      <c r="H31" s="5"/>
      <c r="I31" s="5"/>
      <c r="J31" s="5"/>
    </row>
    <row r="32" spans="1:20">
      <c r="C32" s="5"/>
      <c r="D32" s="5"/>
      <c r="E32" s="5"/>
      <c r="F32" s="5"/>
      <c r="G32" s="5"/>
      <c r="H32" s="5"/>
      <c r="I32" s="5"/>
      <c r="J32" s="5"/>
    </row>
    <row r="33" spans="1:16">
      <c r="C33" s="5"/>
      <c r="D33" s="5"/>
      <c r="E33" s="5"/>
      <c r="F33" s="5"/>
      <c r="G33" s="5"/>
      <c r="H33" s="5"/>
      <c r="I33" s="5"/>
      <c r="J33" s="5"/>
    </row>
    <row r="34" spans="1:16" ht="13.5" thickBot="1">
      <c r="A34" s="9" t="s">
        <v>2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</row>
    <row r="35" spans="1:16">
      <c r="C35" s="5"/>
      <c r="D35" s="5"/>
      <c r="E35" s="5"/>
      <c r="F35" s="5"/>
      <c r="G35" s="5"/>
      <c r="H35" s="5"/>
      <c r="I35" s="5"/>
      <c r="J35" s="5"/>
    </row>
    <row r="36" spans="1:16">
      <c r="C36" s="5"/>
      <c r="D36" s="5"/>
      <c r="E36" s="5"/>
      <c r="F36" s="5"/>
      <c r="G36" s="5"/>
      <c r="H36" s="5"/>
      <c r="I36" s="5"/>
      <c r="J36" s="5"/>
    </row>
    <row r="37" spans="1:16">
      <c r="C37" s="5"/>
      <c r="D37" s="5"/>
      <c r="E37" s="5"/>
      <c r="F37" s="5"/>
      <c r="G37" s="5"/>
      <c r="H37" s="5"/>
      <c r="I37" s="5"/>
      <c r="J37" s="5"/>
    </row>
    <row r="38" spans="1:16">
      <c r="C38" s="5"/>
      <c r="D38" s="5"/>
      <c r="E38" s="5"/>
      <c r="F38" s="5"/>
      <c r="G38" s="5"/>
      <c r="H38" s="5"/>
      <c r="I38" s="5"/>
      <c r="J38" s="5"/>
    </row>
    <row r="39" spans="1:16">
      <c r="C39" s="5"/>
      <c r="D39" s="5"/>
      <c r="E39" s="5"/>
      <c r="F39" s="5"/>
      <c r="G39" s="5"/>
      <c r="H39" s="5"/>
      <c r="I39" s="5"/>
      <c r="J39" s="5"/>
    </row>
    <row r="40" spans="1:16">
      <c r="C40" s="5"/>
      <c r="D40" s="5"/>
      <c r="E40" s="5"/>
      <c r="F40" s="5"/>
      <c r="G40" s="5"/>
      <c r="H40" s="5"/>
      <c r="I40" s="5"/>
      <c r="J40" s="5"/>
    </row>
    <row r="41" spans="1:16">
      <c r="A41" s="9" t="s">
        <v>15</v>
      </c>
      <c r="C41" s="5"/>
      <c r="D41" s="5"/>
      <c r="E41" s="5"/>
      <c r="F41" s="5"/>
      <c r="G41" s="5"/>
      <c r="H41" s="5"/>
      <c r="I41" s="5"/>
      <c r="J41" s="5"/>
    </row>
    <row r="42" spans="1:16">
      <c r="A42" s="9" t="s">
        <v>22</v>
      </c>
      <c r="C42" s="5"/>
      <c r="D42" s="5"/>
      <c r="E42" s="5" t="s">
        <v>23</v>
      </c>
      <c r="F42" s="5">
        <f t="shared" ref="F42:P42" si="3">+E10</f>
        <v>1166.6666666666667</v>
      </c>
      <c r="G42" s="5">
        <f t="shared" si="3"/>
        <v>1166.6666666666667</v>
      </c>
      <c r="H42" s="5">
        <f t="shared" si="3"/>
        <v>1166.6666666666667</v>
      </c>
      <c r="I42" s="5">
        <f t="shared" si="3"/>
        <v>1166.6666666666667</v>
      </c>
      <c r="J42" s="5">
        <f t="shared" si="3"/>
        <v>1166.6666666666667</v>
      </c>
      <c r="K42" s="5">
        <f t="shared" si="3"/>
        <v>1166.6666666666667</v>
      </c>
      <c r="L42" s="5">
        <f t="shared" si="3"/>
        <v>1166.6666666666667</v>
      </c>
      <c r="M42" s="5">
        <f t="shared" si="3"/>
        <v>1166.6666666666667</v>
      </c>
      <c r="N42" s="5">
        <f t="shared" si="3"/>
        <v>1166.6666666666667</v>
      </c>
      <c r="O42" s="5">
        <f t="shared" si="3"/>
        <v>1166.6666666666667</v>
      </c>
      <c r="P42" s="5">
        <f t="shared" si="3"/>
        <v>1166.6666666666667</v>
      </c>
    </row>
    <row r="43" spans="1:16">
      <c r="C43" s="5"/>
      <c r="D43" s="5"/>
      <c r="E43" s="5"/>
      <c r="F43" s="5"/>
      <c r="G43" s="5"/>
      <c r="H43" s="5"/>
      <c r="I43" s="5"/>
      <c r="J43" s="5"/>
    </row>
    <row r="44" spans="1:16">
      <c r="A44" s="9" t="s">
        <v>17</v>
      </c>
      <c r="C44" s="5"/>
      <c r="D44" s="5"/>
      <c r="E44" s="5"/>
      <c r="F44" s="5"/>
      <c r="G44" s="5"/>
      <c r="H44" s="5"/>
      <c r="I44" s="5"/>
      <c r="J44" s="5"/>
    </row>
    <row r="45" spans="1:16">
      <c r="A45" s="9" t="s">
        <v>24</v>
      </c>
      <c r="C45" s="5"/>
      <c r="D45" s="5"/>
      <c r="E45" s="5"/>
      <c r="F45" s="5"/>
      <c r="G45" s="5">
        <f t="shared" ref="G45:P45" si="4">+E30</f>
        <v>7440</v>
      </c>
      <c r="H45" s="5">
        <f t="shared" si="4"/>
        <v>3000</v>
      </c>
      <c r="I45" s="5">
        <f t="shared" si="4"/>
        <v>3000</v>
      </c>
      <c r="J45" s="5">
        <f t="shared" si="4"/>
        <v>3000</v>
      </c>
      <c r="K45" s="5">
        <f t="shared" si="4"/>
        <v>3800</v>
      </c>
      <c r="L45" s="5">
        <f t="shared" si="4"/>
        <v>3500</v>
      </c>
      <c r="M45" s="5">
        <f t="shared" si="4"/>
        <v>3500</v>
      </c>
      <c r="N45" s="5">
        <f t="shared" si="4"/>
        <v>39800</v>
      </c>
      <c r="O45" s="5">
        <f t="shared" si="4"/>
        <v>3500</v>
      </c>
      <c r="P45" s="5">
        <f t="shared" si="4"/>
        <v>3000</v>
      </c>
    </row>
    <row r="46" spans="1:16">
      <c r="C46" s="5"/>
      <c r="D46" s="5"/>
      <c r="E46" s="5"/>
      <c r="F46" s="5"/>
      <c r="G46" s="5"/>
      <c r="H46" s="5"/>
      <c r="I46" s="5"/>
      <c r="J46" s="5"/>
    </row>
    <row r="47" spans="1:16">
      <c r="C47" s="5"/>
      <c r="D47" s="5"/>
      <c r="E47" s="5" t="s">
        <v>3</v>
      </c>
      <c r="F47" s="5" t="s">
        <v>4</v>
      </c>
      <c r="G47" s="5" t="s">
        <v>5</v>
      </c>
      <c r="H47" s="5" t="s">
        <v>6</v>
      </c>
      <c r="I47" s="5" t="s">
        <v>7</v>
      </c>
      <c r="J47" s="5" t="s">
        <v>8</v>
      </c>
      <c r="K47" s="5" t="s">
        <v>9</v>
      </c>
      <c r="L47" s="5" t="s">
        <v>10</v>
      </c>
      <c r="M47" s="5" t="s">
        <v>11</v>
      </c>
      <c r="N47" s="5" t="s">
        <v>12</v>
      </c>
      <c r="O47" s="5" t="s">
        <v>13</v>
      </c>
      <c r="P47" s="5" t="s">
        <v>14</v>
      </c>
    </row>
    <row r="48" spans="1:16">
      <c r="C48" s="5"/>
      <c r="D48" s="5"/>
      <c r="E48" s="5"/>
      <c r="F48" s="5"/>
      <c r="G48" s="5"/>
      <c r="H48" s="5"/>
      <c r="I48" s="5"/>
      <c r="J48" s="5"/>
    </row>
    <row r="49" spans="1:16" ht="13.5" thickBot="1">
      <c r="A49" s="2" t="s">
        <v>25</v>
      </c>
      <c r="B49" s="2"/>
      <c r="C49" s="21"/>
      <c r="D49" s="21"/>
      <c r="E49" s="21"/>
      <c r="F49" s="21">
        <f t="shared" ref="F49:P49" si="5">+F42+F45</f>
        <v>1166.6666666666667</v>
      </c>
      <c r="G49" s="21">
        <f t="shared" si="5"/>
        <v>8606.6666666666661</v>
      </c>
      <c r="H49" s="21">
        <f t="shared" si="5"/>
        <v>4166.666666666667</v>
      </c>
      <c r="I49" s="21">
        <f t="shared" si="5"/>
        <v>4166.666666666667</v>
      </c>
      <c r="J49" s="21">
        <f t="shared" si="5"/>
        <v>4166.666666666667</v>
      </c>
      <c r="K49" s="21">
        <f t="shared" si="5"/>
        <v>4966.666666666667</v>
      </c>
      <c r="L49" s="21">
        <f t="shared" si="5"/>
        <v>4666.666666666667</v>
      </c>
      <c r="M49" s="21">
        <f t="shared" si="5"/>
        <v>4666.666666666667</v>
      </c>
      <c r="N49" s="21">
        <f t="shared" si="5"/>
        <v>40966.666666666664</v>
      </c>
      <c r="O49" s="21">
        <f t="shared" si="5"/>
        <v>4666.666666666667</v>
      </c>
      <c r="P49" s="21">
        <f t="shared" si="5"/>
        <v>4166.666666666667</v>
      </c>
    </row>
    <row r="50" spans="1:16">
      <c r="A50" s="2" t="s">
        <v>26</v>
      </c>
      <c r="B50" s="2"/>
      <c r="C50" s="5"/>
      <c r="D50" s="5"/>
      <c r="E50" s="5"/>
      <c r="F50" s="5"/>
      <c r="G50" s="5"/>
      <c r="H50" s="5"/>
      <c r="I50" s="5"/>
      <c r="J50" s="5"/>
    </row>
    <row r="51" spans="1:16">
      <c r="A51" s="9" t="s">
        <v>2</v>
      </c>
      <c r="C51" s="5"/>
      <c r="D51" s="5"/>
      <c r="E51" s="5"/>
      <c r="F51" s="5"/>
      <c r="G51" s="5"/>
      <c r="H51" s="5"/>
      <c r="I51" s="5"/>
      <c r="J51" s="5"/>
    </row>
    <row r="52" spans="1:16">
      <c r="C52" s="5"/>
      <c r="D52" s="5"/>
      <c r="E52" s="5"/>
      <c r="F52" s="5"/>
      <c r="G52" s="5"/>
      <c r="H52" s="5"/>
      <c r="I52" s="5"/>
      <c r="J52" s="5"/>
    </row>
    <row r="54" spans="1:16">
      <c r="E54" s="5" t="s">
        <v>3</v>
      </c>
      <c r="F54" s="5" t="s">
        <v>4</v>
      </c>
      <c r="G54" s="5" t="s">
        <v>5</v>
      </c>
      <c r="H54" s="5" t="s">
        <v>6</v>
      </c>
      <c r="I54" s="5" t="s">
        <v>7</v>
      </c>
      <c r="J54" s="5" t="s">
        <v>8</v>
      </c>
      <c r="K54" s="5" t="s">
        <v>9</v>
      </c>
      <c r="L54" s="5" t="s">
        <v>10</v>
      </c>
      <c r="M54" s="5" t="s">
        <v>11</v>
      </c>
      <c r="N54" s="5" t="s">
        <v>12</v>
      </c>
      <c r="O54" s="5" t="s">
        <v>13</v>
      </c>
      <c r="P54" s="5" t="s">
        <v>14</v>
      </c>
    </row>
    <row r="55" spans="1:16">
      <c r="A55" s="2" t="s">
        <v>27</v>
      </c>
      <c r="B55" s="2"/>
      <c r="C55" s="2"/>
      <c r="D55" s="2"/>
      <c r="E55" s="9">
        <f>150000/35</f>
        <v>4285.7142857142853</v>
      </c>
      <c r="F55" s="9">
        <f>+E55</f>
        <v>4285.7142857142853</v>
      </c>
      <c r="G55" s="9">
        <f>+F55</f>
        <v>4285.7142857142853</v>
      </c>
      <c r="H55" s="9">
        <f t="shared" ref="H55:P55" si="6">+G55</f>
        <v>4285.7142857142853</v>
      </c>
      <c r="I55" s="9">
        <f t="shared" si="6"/>
        <v>4285.7142857142853</v>
      </c>
      <c r="J55" s="9">
        <f t="shared" si="6"/>
        <v>4285.7142857142853</v>
      </c>
      <c r="K55" s="9">
        <f t="shared" si="6"/>
        <v>4285.7142857142853</v>
      </c>
      <c r="L55" s="9">
        <f t="shared" si="6"/>
        <v>4285.7142857142853</v>
      </c>
      <c r="M55" s="9">
        <f t="shared" si="6"/>
        <v>4285.7142857142853</v>
      </c>
      <c r="N55" s="9">
        <f t="shared" si="6"/>
        <v>4285.7142857142853</v>
      </c>
      <c r="O55" s="9">
        <f t="shared" si="6"/>
        <v>4285.7142857142853</v>
      </c>
      <c r="P55" s="9">
        <f t="shared" si="6"/>
        <v>4285.7142857142853</v>
      </c>
    </row>
    <row r="57" spans="1:16">
      <c r="A57" s="9" t="s">
        <v>28</v>
      </c>
      <c r="C57" s="5" t="s">
        <v>2</v>
      </c>
      <c r="D57" s="5" t="s">
        <v>2</v>
      </c>
      <c r="E57" s="22">
        <f>+(10*60)*10</f>
        <v>6000</v>
      </c>
      <c r="F57" s="22">
        <f>+(10*60)*10</f>
        <v>6000</v>
      </c>
      <c r="G57" s="22">
        <f t="shared" ref="G57:P57" si="7">+(10*60)*10</f>
        <v>6000</v>
      </c>
      <c r="H57" s="22">
        <f t="shared" si="7"/>
        <v>6000</v>
      </c>
      <c r="I57" s="22">
        <f t="shared" si="7"/>
        <v>6000</v>
      </c>
      <c r="J57" s="22">
        <f t="shared" si="7"/>
        <v>6000</v>
      </c>
      <c r="K57" s="22">
        <f t="shared" si="7"/>
        <v>6000</v>
      </c>
      <c r="L57" s="22">
        <f t="shared" si="7"/>
        <v>6000</v>
      </c>
      <c r="M57" s="22">
        <f t="shared" si="7"/>
        <v>6000</v>
      </c>
      <c r="N57" s="22">
        <f t="shared" si="7"/>
        <v>6000</v>
      </c>
      <c r="O57" s="22">
        <f t="shared" si="7"/>
        <v>6000</v>
      </c>
      <c r="P57" s="22">
        <f t="shared" si="7"/>
        <v>6000</v>
      </c>
    </row>
    <row r="58" spans="1:16">
      <c r="E58" s="9">
        <f>+E55</f>
        <v>4285.7142857142853</v>
      </c>
      <c r="F58" s="9">
        <f>+E58</f>
        <v>4285.7142857142853</v>
      </c>
      <c r="G58" s="9">
        <f t="shared" ref="G58:P58" si="8">+F58</f>
        <v>4285.7142857142853</v>
      </c>
      <c r="H58" s="9">
        <f t="shared" si="8"/>
        <v>4285.7142857142853</v>
      </c>
      <c r="I58" s="9">
        <f t="shared" si="8"/>
        <v>4285.7142857142853</v>
      </c>
      <c r="J58" s="9">
        <f t="shared" si="8"/>
        <v>4285.7142857142853</v>
      </c>
      <c r="K58" s="9">
        <f t="shared" si="8"/>
        <v>4285.7142857142853</v>
      </c>
      <c r="L58" s="9">
        <f t="shared" si="8"/>
        <v>4285.7142857142853</v>
      </c>
      <c r="M58" s="9">
        <f t="shared" si="8"/>
        <v>4285.7142857142853</v>
      </c>
      <c r="N58" s="9">
        <f t="shared" si="8"/>
        <v>4285.7142857142853</v>
      </c>
      <c r="O58" s="9">
        <f t="shared" si="8"/>
        <v>4285.7142857142853</v>
      </c>
      <c r="P58" s="9">
        <f t="shared" si="8"/>
        <v>4285.7142857142853</v>
      </c>
    </row>
    <row r="59" spans="1:16" ht="13.5" thickBot="1"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</row>
    <row r="60" spans="1:16" ht="13.5" thickTop="1"/>
    <row r="61" spans="1:16" ht="13.5" thickBot="1">
      <c r="A61" s="2" t="s">
        <v>29</v>
      </c>
      <c r="B61" s="2"/>
      <c r="C61" s="23"/>
      <c r="D61" s="23"/>
      <c r="E61" s="23">
        <f t="shared" ref="E61:P61" si="9">+E57+E58</f>
        <v>10285.714285714286</v>
      </c>
      <c r="F61" s="23">
        <f t="shared" si="9"/>
        <v>10285.714285714286</v>
      </c>
      <c r="G61" s="23">
        <f t="shared" si="9"/>
        <v>10285.714285714286</v>
      </c>
      <c r="H61" s="23">
        <f t="shared" si="9"/>
        <v>10285.714285714286</v>
      </c>
      <c r="I61" s="23">
        <f t="shared" si="9"/>
        <v>10285.714285714286</v>
      </c>
      <c r="J61" s="23">
        <f t="shared" si="9"/>
        <v>10285.714285714286</v>
      </c>
      <c r="K61" s="23">
        <f t="shared" si="9"/>
        <v>10285.714285714286</v>
      </c>
      <c r="L61" s="23">
        <f t="shared" si="9"/>
        <v>10285.714285714286</v>
      </c>
      <c r="M61" s="23">
        <f t="shared" si="9"/>
        <v>10285.714285714286</v>
      </c>
      <c r="N61" s="23">
        <f t="shared" si="9"/>
        <v>10285.714285714286</v>
      </c>
      <c r="O61" s="23">
        <f t="shared" si="9"/>
        <v>10285.714285714286</v>
      </c>
      <c r="P61" s="23">
        <f t="shared" si="9"/>
        <v>10285.714285714286</v>
      </c>
    </row>
    <row r="62" spans="1:16" ht="13.5" thickTop="1"/>
    <row r="71" spans="1:16">
      <c r="A71" s="9" t="s">
        <v>2</v>
      </c>
    </row>
    <row r="72" spans="1:16">
      <c r="A72" s="9" t="s">
        <v>2</v>
      </c>
    </row>
    <row r="74" spans="1:16">
      <c r="A74" s="9" t="s">
        <v>30</v>
      </c>
    </row>
    <row r="75" spans="1:16">
      <c r="A75" s="9" t="s">
        <v>31</v>
      </c>
    </row>
    <row r="76" spans="1:16">
      <c r="A76" s="9" t="s">
        <v>32</v>
      </c>
    </row>
    <row r="78" spans="1:16" ht="13.5" thickBot="1">
      <c r="A78" s="2" t="s">
        <v>2</v>
      </c>
      <c r="B78" s="2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</row>
    <row r="79" spans="1:16" ht="13.5" thickTop="1">
      <c r="A79" s="2" t="s">
        <v>2</v>
      </c>
      <c r="B79" s="2"/>
    </row>
    <row r="83" spans="1:16">
      <c r="A83" s="2" t="s">
        <v>33</v>
      </c>
    </row>
    <row r="84" spans="1:16">
      <c r="A84" s="2"/>
    </row>
    <row r="85" spans="1:16">
      <c r="A85" s="2" t="s">
        <v>34</v>
      </c>
    </row>
    <row r="86" spans="1:16">
      <c r="A86" s="2"/>
    </row>
    <row r="88" spans="1:16">
      <c r="C88" s="5" t="s">
        <v>2</v>
      </c>
      <c r="D88" s="5" t="s">
        <v>2</v>
      </c>
      <c r="E88" s="5" t="s">
        <v>3</v>
      </c>
      <c r="F88" s="5" t="s">
        <v>4</v>
      </c>
      <c r="G88" s="5" t="s">
        <v>5</v>
      </c>
      <c r="H88" s="5" t="s">
        <v>6</v>
      </c>
      <c r="I88" s="5" t="s">
        <v>7</v>
      </c>
      <c r="J88" s="5" t="s">
        <v>8</v>
      </c>
      <c r="K88" s="5" t="s">
        <v>9</v>
      </c>
      <c r="L88" s="5" t="s">
        <v>10</v>
      </c>
      <c r="M88" s="5" t="s">
        <v>11</v>
      </c>
      <c r="N88" s="5" t="s">
        <v>12</v>
      </c>
      <c r="O88" s="5" t="s">
        <v>13</v>
      </c>
      <c r="P88" s="5" t="s">
        <v>14</v>
      </c>
    </row>
    <row r="89" spans="1:16">
      <c r="C89" s="5"/>
      <c r="D89" s="5"/>
      <c r="E89" s="5"/>
      <c r="F89" s="5"/>
      <c r="G89" s="5"/>
      <c r="H89" s="5"/>
    </row>
    <row r="91" spans="1:16">
      <c r="A91" s="9" t="s">
        <v>35</v>
      </c>
      <c r="E91" s="9">
        <v>195600</v>
      </c>
      <c r="F91" s="9">
        <v>198218</v>
      </c>
      <c r="G91" s="9">
        <v>191005</v>
      </c>
      <c r="H91" s="9">
        <v>203968</v>
      </c>
      <c r="I91" s="9">
        <v>213616</v>
      </c>
      <c r="J91" s="9">
        <v>205450</v>
      </c>
      <c r="K91" s="9">
        <v>202538</v>
      </c>
      <c r="L91" s="9">
        <v>480750</v>
      </c>
      <c r="M91" s="9">
        <v>223983</v>
      </c>
      <c r="N91" s="9">
        <v>200800</v>
      </c>
      <c r="O91" s="9">
        <v>175080</v>
      </c>
      <c r="P91" s="9">
        <v>171856</v>
      </c>
    </row>
    <row r="93" spans="1:16">
      <c r="A93" s="9" t="s">
        <v>36</v>
      </c>
      <c r="E93" s="9">
        <f>+E91*0.4</f>
        <v>78240</v>
      </c>
      <c r="F93" s="9">
        <f t="shared" ref="F93:L93" si="10">+F91*0.4</f>
        <v>79287.200000000012</v>
      </c>
      <c r="G93" s="9">
        <f t="shared" si="10"/>
        <v>76402</v>
      </c>
      <c r="H93" s="9">
        <f t="shared" si="10"/>
        <v>81587.200000000012</v>
      </c>
      <c r="I93" s="9">
        <f t="shared" si="10"/>
        <v>85446.400000000009</v>
      </c>
      <c r="J93" s="9">
        <f t="shared" si="10"/>
        <v>82180</v>
      </c>
      <c r="K93" s="9">
        <f t="shared" si="10"/>
        <v>81015.200000000012</v>
      </c>
      <c r="L93" s="9">
        <f t="shared" si="10"/>
        <v>192300</v>
      </c>
      <c r="M93" s="9">
        <f>+M91*0.6</f>
        <v>134389.80000000002</v>
      </c>
      <c r="N93" s="9">
        <f>+N91*0.4</f>
        <v>80320</v>
      </c>
      <c r="O93" s="9">
        <f t="shared" ref="O93:P93" si="11">+O91*0.4</f>
        <v>70032</v>
      </c>
      <c r="P93" s="9">
        <f t="shared" si="11"/>
        <v>68742.400000000009</v>
      </c>
    </row>
    <row r="95" spans="1:16" ht="13.5" thickBot="1">
      <c r="A95" s="9" t="s">
        <v>37</v>
      </c>
      <c r="C95" s="25"/>
      <c r="D95" s="25"/>
      <c r="E95" s="26">
        <f t="shared" ref="E95:P95" si="12">+E93</f>
        <v>78240</v>
      </c>
      <c r="F95" s="26">
        <f t="shared" si="12"/>
        <v>79287.200000000012</v>
      </c>
      <c r="G95" s="26">
        <f t="shared" si="12"/>
        <v>76402</v>
      </c>
      <c r="H95" s="26">
        <f t="shared" si="12"/>
        <v>81587.200000000012</v>
      </c>
      <c r="I95" s="26">
        <f t="shared" si="12"/>
        <v>85446.400000000009</v>
      </c>
      <c r="J95" s="26">
        <f t="shared" si="12"/>
        <v>82180</v>
      </c>
      <c r="K95" s="26">
        <f t="shared" si="12"/>
        <v>81015.200000000012</v>
      </c>
      <c r="L95" s="26">
        <f t="shared" si="12"/>
        <v>192300</v>
      </c>
      <c r="M95" s="26">
        <f t="shared" si="12"/>
        <v>134389.80000000002</v>
      </c>
      <c r="N95" s="26">
        <f t="shared" si="12"/>
        <v>80320</v>
      </c>
      <c r="O95" s="26">
        <f t="shared" si="12"/>
        <v>70032</v>
      </c>
      <c r="P95" s="26">
        <f t="shared" si="12"/>
        <v>68742.400000000009</v>
      </c>
    </row>
    <row r="96" spans="1:16">
      <c r="A96" s="9" t="s">
        <v>2</v>
      </c>
    </row>
    <row r="101" spans="1:16">
      <c r="A101" s="9" t="s">
        <v>36</v>
      </c>
      <c r="C101" s="9" t="s">
        <v>2</v>
      </c>
      <c r="D101" s="9" t="s">
        <v>2</v>
      </c>
      <c r="E101" s="27">
        <f t="shared" ref="E101:P101" si="13">+E93</f>
        <v>78240</v>
      </c>
      <c r="F101" s="27">
        <f t="shared" si="13"/>
        <v>79287.200000000012</v>
      </c>
      <c r="G101" s="27">
        <f t="shared" si="13"/>
        <v>76402</v>
      </c>
      <c r="H101" s="27">
        <f t="shared" si="13"/>
        <v>81587.200000000012</v>
      </c>
      <c r="I101" s="27">
        <f t="shared" si="13"/>
        <v>85446.400000000009</v>
      </c>
      <c r="J101" s="27">
        <f t="shared" si="13"/>
        <v>82180</v>
      </c>
      <c r="K101" s="27">
        <f t="shared" si="13"/>
        <v>81015.200000000012</v>
      </c>
      <c r="L101" s="27">
        <f t="shared" si="13"/>
        <v>192300</v>
      </c>
      <c r="M101" s="27">
        <f t="shared" si="13"/>
        <v>134389.80000000002</v>
      </c>
      <c r="N101" s="27">
        <f t="shared" si="13"/>
        <v>80320</v>
      </c>
      <c r="O101" s="27">
        <f t="shared" si="13"/>
        <v>70032</v>
      </c>
      <c r="P101" s="27">
        <f t="shared" si="13"/>
        <v>68742.400000000009</v>
      </c>
    </row>
    <row r="103" spans="1:16">
      <c r="A103" s="9" t="s">
        <v>38</v>
      </c>
      <c r="F103" s="9">
        <f>+E101*0.53</f>
        <v>41467.200000000004</v>
      </c>
      <c r="G103" s="9">
        <f t="shared" ref="G103:P103" si="14">+F101*0.53</f>
        <v>42022.216000000008</v>
      </c>
      <c r="H103" s="9">
        <f t="shared" si="14"/>
        <v>40493.060000000005</v>
      </c>
      <c r="I103" s="9">
        <f t="shared" si="14"/>
        <v>43241.216000000008</v>
      </c>
      <c r="J103" s="9">
        <f t="shared" si="14"/>
        <v>45286.592000000004</v>
      </c>
      <c r="K103" s="9">
        <f t="shared" si="14"/>
        <v>43555.4</v>
      </c>
      <c r="L103" s="9">
        <f t="shared" si="14"/>
        <v>42938.056000000011</v>
      </c>
      <c r="M103" s="9">
        <f t="shared" si="14"/>
        <v>101919</v>
      </c>
      <c r="N103" s="9">
        <f t="shared" si="14"/>
        <v>71226.594000000012</v>
      </c>
      <c r="O103" s="9">
        <f t="shared" si="14"/>
        <v>42569.599999999999</v>
      </c>
      <c r="P103" s="9">
        <f t="shared" si="14"/>
        <v>37116.959999999999</v>
      </c>
    </row>
    <row r="104" spans="1:16">
      <c r="A104" s="9" t="s">
        <v>39</v>
      </c>
      <c r="G104" s="9">
        <f>+E101*0.46</f>
        <v>35990.400000000001</v>
      </c>
      <c r="H104" s="9">
        <f t="shared" ref="H104:P104" si="15">+F101*0.46</f>
        <v>36472.112000000008</v>
      </c>
      <c r="I104" s="9">
        <f t="shared" si="15"/>
        <v>35144.92</v>
      </c>
      <c r="J104" s="9">
        <f t="shared" si="15"/>
        <v>37530.112000000008</v>
      </c>
      <c r="K104" s="9">
        <f t="shared" si="15"/>
        <v>39305.344000000005</v>
      </c>
      <c r="L104" s="9">
        <f t="shared" si="15"/>
        <v>37802.800000000003</v>
      </c>
      <c r="M104" s="9">
        <f t="shared" si="15"/>
        <v>37266.992000000006</v>
      </c>
      <c r="N104" s="9">
        <f t="shared" si="15"/>
        <v>88458</v>
      </c>
      <c r="O104" s="9">
        <f t="shared" si="15"/>
        <v>61819.308000000012</v>
      </c>
      <c r="P104" s="9">
        <f t="shared" si="15"/>
        <v>36947.200000000004</v>
      </c>
    </row>
    <row r="105" spans="1:16">
      <c r="A105" s="9" t="s">
        <v>2</v>
      </c>
    </row>
    <row r="106" spans="1:16">
      <c r="A106" s="9" t="s">
        <v>40</v>
      </c>
      <c r="F106" s="9">
        <f>-F103*0.025</f>
        <v>-1036.68</v>
      </c>
      <c r="G106" s="9">
        <f t="shared" ref="G106:P106" si="16">-G103*0.025</f>
        <v>-1050.5554000000002</v>
      </c>
      <c r="H106" s="9">
        <f t="shared" si="16"/>
        <v>-1012.3265000000001</v>
      </c>
      <c r="I106" s="9">
        <f t="shared" si="16"/>
        <v>-1081.0304000000003</v>
      </c>
      <c r="J106" s="9">
        <f t="shared" si="16"/>
        <v>-1132.1648000000002</v>
      </c>
      <c r="K106" s="9">
        <f t="shared" si="16"/>
        <v>-1088.885</v>
      </c>
      <c r="L106" s="9">
        <f t="shared" si="16"/>
        <v>-1073.4514000000004</v>
      </c>
      <c r="M106" s="9">
        <f t="shared" si="16"/>
        <v>-2547.9750000000004</v>
      </c>
      <c r="N106" s="9">
        <f t="shared" si="16"/>
        <v>-1780.6648500000003</v>
      </c>
      <c r="O106" s="9">
        <f t="shared" si="16"/>
        <v>-1064.24</v>
      </c>
      <c r="P106" s="9">
        <f t="shared" si="16"/>
        <v>-927.92399999999998</v>
      </c>
    </row>
    <row r="107" spans="1:16">
      <c r="A107" s="9" t="s">
        <v>2</v>
      </c>
    </row>
    <row r="108" spans="1:16">
      <c r="A108" s="9" t="s">
        <v>2</v>
      </c>
    </row>
    <row r="110" spans="1:16" ht="13.5" thickBot="1">
      <c r="A110" s="2" t="s">
        <v>41</v>
      </c>
      <c r="C110" s="26"/>
      <c r="D110" s="26"/>
      <c r="E110" s="26"/>
      <c r="F110" s="26">
        <f t="shared" ref="F110:P110" si="17">+(F103+F104)-F106</f>
        <v>42503.880000000005</v>
      </c>
      <c r="G110" s="26">
        <f t="shared" si="17"/>
        <v>79063.171400000007</v>
      </c>
      <c r="H110" s="26">
        <f t="shared" si="17"/>
        <v>77977.498500000016</v>
      </c>
      <c r="I110" s="26">
        <f t="shared" si="17"/>
        <v>79467.166400000002</v>
      </c>
      <c r="J110" s="26">
        <f t="shared" si="17"/>
        <v>83948.868800000011</v>
      </c>
      <c r="K110" s="26">
        <f t="shared" si="17"/>
        <v>83949.629000000001</v>
      </c>
      <c r="L110" s="26">
        <f t="shared" si="17"/>
        <v>81814.30740000002</v>
      </c>
      <c r="M110" s="26">
        <f t="shared" si="17"/>
        <v>141733.967</v>
      </c>
      <c r="N110" s="26">
        <f t="shared" si="17"/>
        <v>161465.25885000001</v>
      </c>
      <c r="O110" s="26">
        <f t="shared" si="17"/>
        <v>105453.14800000002</v>
      </c>
      <c r="P110" s="26">
        <f t="shared" si="17"/>
        <v>74992.084000000003</v>
      </c>
    </row>
    <row r="114" spans="1:14">
      <c r="A114" s="2" t="s">
        <v>42</v>
      </c>
    </row>
    <row r="117" spans="1:14">
      <c r="C117" s="5" t="s">
        <v>3</v>
      </c>
      <c r="D117" s="5" t="s">
        <v>4</v>
      </c>
      <c r="E117" s="5" t="s">
        <v>5</v>
      </c>
      <c r="F117" s="5" t="s">
        <v>6</v>
      </c>
      <c r="G117" s="5" t="s">
        <v>7</v>
      </c>
      <c r="H117" s="5" t="s">
        <v>8</v>
      </c>
      <c r="I117" s="5" t="s">
        <v>9</v>
      </c>
      <c r="J117" s="5" t="s">
        <v>10</v>
      </c>
      <c r="K117" s="5" t="s">
        <v>11</v>
      </c>
      <c r="L117" s="5" t="s">
        <v>12</v>
      </c>
      <c r="M117" s="5" t="s">
        <v>13</v>
      </c>
      <c r="N117" s="5" t="s">
        <v>14</v>
      </c>
    </row>
    <row r="118" spans="1:14">
      <c r="C118" s="5"/>
      <c r="D118" s="5"/>
      <c r="E118" s="5"/>
      <c r="F118" s="5"/>
      <c r="G118" s="5"/>
      <c r="H118" s="5"/>
    </row>
    <row r="120" spans="1:14">
      <c r="A120" s="9" t="s">
        <v>43</v>
      </c>
      <c r="C120" s="9">
        <f t="shared" ref="C120:N120" si="18">+E91</f>
        <v>195600</v>
      </c>
      <c r="D120" s="9">
        <f t="shared" si="18"/>
        <v>198218</v>
      </c>
      <c r="E120" s="9">
        <f t="shared" si="18"/>
        <v>191005</v>
      </c>
      <c r="F120" s="9">
        <f t="shared" si="18"/>
        <v>203968</v>
      </c>
      <c r="G120" s="9">
        <f t="shared" si="18"/>
        <v>213616</v>
      </c>
      <c r="H120" s="9">
        <f t="shared" si="18"/>
        <v>205450</v>
      </c>
      <c r="I120" s="9">
        <f t="shared" si="18"/>
        <v>202538</v>
      </c>
      <c r="J120" s="9">
        <f t="shared" si="18"/>
        <v>480750</v>
      </c>
      <c r="K120" s="9">
        <f t="shared" si="18"/>
        <v>223983</v>
      </c>
      <c r="L120" s="9">
        <f t="shared" si="18"/>
        <v>200800</v>
      </c>
      <c r="M120" s="9">
        <f t="shared" si="18"/>
        <v>175080</v>
      </c>
      <c r="N120" s="9">
        <f t="shared" si="18"/>
        <v>171856</v>
      </c>
    </row>
    <row r="122" spans="1:14">
      <c r="A122" s="9" t="s">
        <v>44</v>
      </c>
      <c r="C122" s="9">
        <f t="shared" ref="C122:J122" si="19">+C120*0.5</f>
        <v>97800</v>
      </c>
      <c r="D122" s="9">
        <f t="shared" si="19"/>
        <v>99109</v>
      </c>
      <c r="E122" s="9">
        <f t="shared" si="19"/>
        <v>95502.5</v>
      </c>
      <c r="F122" s="9">
        <f t="shared" si="19"/>
        <v>101984</v>
      </c>
      <c r="G122" s="9">
        <f t="shared" si="19"/>
        <v>106808</v>
      </c>
      <c r="H122" s="9">
        <f t="shared" si="19"/>
        <v>102725</v>
      </c>
      <c r="I122" s="9">
        <f t="shared" si="19"/>
        <v>101269</v>
      </c>
      <c r="J122" s="9">
        <f t="shared" si="19"/>
        <v>240375</v>
      </c>
      <c r="K122" s="9">
        <f>+K120*0.4</f>
        <v>89593.200000000012</v>
      </c>
      <c r="L122" s="9">
        <f>+L120*0.5</f>
        <v>100400</v>
      </c>
      <c r="M122" s="9">
        <f>+M120*0.5</f>
        <v>87540</v>
      </c>
      <c r="N122" s="9">
        <f>+N120*0.5</f>
        <v>85928</v>
      </c>
    </row>
    <row r="124" spans="1:14" ht="13.5" thickBot="1">
      <c r="A124" s="2" t="s">
        <v>45</v>
      </c>
      <c r="B124" s="2"/>
      <c r="C124" s="28">
        <f t="shared" ref="C124:N124" si="20">+C122</f>
        <v>97800</v>
      </c>
      <c r="D124" s="28">
        <f t="shared" si="20"/>
        <v>99109</v>
      </c>
      <c r="E124" s="28">
        <f t="shared" si="20"/>
        <v>95502.5</v>
      </c>
      <c r="F124" s="28">
        <f t="shared" si="20"/>
        <v>101984</v>
      </c>
      <c r="G124" s="28">
        <f t="shared" si="20"/>
        <v>106808</v>
      </c>
      <c r="H124" s="28">
        <f t="shared" si="20"/>
        <v>102725</v>
      </c>
      <c r="I124" s="28">
        <f t="shared" si="20"/>
        <v>101269</v>
      </c>
      <c r="J124" s="28">
        <f t="shared" si="20"/>
        <v>240375</v>
      </c>
      <c r="K124" s="28">
        <f t="shared" si="20"/>
        <v>89593.200000000012</v>
      </c>
      <c r="L124" s="28">
        <f t="shared" si="20"/>
        <v>100400</v>
      </c>
      <c r="M124" s="28">
        <f t="shared" si="20"/>
        <v>87540</v>
      </c>
      <c r="N124" s="28">
        <f t="shared" si="20"/>
        <v>85928</v>
      </c>
    </row>
    <row r="125" spans="1:14">
      <c r="A125" s="9" t="s">
        <v>2</v>
      </c>
    </row>
    <row r="135" spans="1:7">
      <c r="A135" s="29" t="s">
        <v>46</v>
      </c>
      <c r="B135" s="29"/>
      <c r="C135" s="29"/>
      <c r="D135" s="30">
        <v>1</v>
      </c>
      <c r="E135" s="30">
        <v>0.5</v>
      </c>
      <c r="F135" s="30">
        <v>0.6</v>
      </c>
      <c r="G135" s="30">
        <v>0.8</v>
      </c>
    </row>
    <row r="136" spans="1:7">
      <c r="A136" s="31" t="s">
        <v>47</v>
      </c>
      <c r="B136" s="31"/>
      <c r="C136" s="31"/>
      <c r="D136" s="31">
        <f>+(46*185)*30</f>
        <v>255300</v>
      </c>
      <c r="E136" s="31">
        <f>+D136*0.5</f>
        <v>127650</v>
      </c>
      <c r="F136" s="31">
        <f>+(D136*0.6)</f>
        <v>153180</v>
      </c>
      <c r="G136" s="31">
        <f>+D136*0.8</f>
        <v>204240</v>
      </c>
    </row>
    <row r="137" spans="1:7">
      <c r="F137" s="9" t="s">
        <v>3</v>
      </c>
    </row>
    <row r="138" spans="1:7">
      <c r="F138" s="9" t="s">
        <v>48</v>
      </c>
    </row>
    <row r="139" spans="1:7">
      <c r="F139" s="9" t="s">
        <v>49</v>
      </c>
    </row>
    <row r="140" spans="1:7">
      <c r="F140" s="9" t="s">
        <v>50</v>
      </c>
    </row>
    <row r="141" spans="1:7">
      <c r="G141" s="9" t="s">
        <v>87</v>
      </c>
    </row>
    <row r="142" spans="1:7">
      <c r="G142" s="9" t="s">
        <v>88</v>
      </c>
    </row>
    <row r="143" spans="1:7">
      <c r="G143" s="9" t="s">
        <v>89</v>
      </c>
    </row>
    <row r="144" spans="1:7">
      <c r="G144" s="9" t="s">
        <v>90</v>
      </c>
    </row>
    <row r="145" spans="6:7">
      <c r="G145" s="9" t="s">
        <v>91</v>
      </c>
    </row>
    <row r="146" spans="6:7">
      <c r="F146" s="9" t="s">
        <v>51</v>
      </c>
    </row>
    <row r="147" spans="6:7">
      <c r="F147" s="9" t="s">
        <v>85</v>
      </c>
    </row>
    <row r="148" spans="6:7">
      <c r="F148" s="9" t="s">
        <v>86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Sheet2</vt:lpstr>
      <vt:lpstr>Sheet3</vt:lpstr>
      <vt:lpstr>Sheet1!__RefHeading__17091_303544812</vt:lpstr>
      <vt:lpstr>Sheet1!_Toc46931869</vt:lpstr>
      <vt:lpstr>Sheet1!_Toc46931870</vt:lpstr>
      <vt:lpstr>Sheet1!_Toc46931871</vt:lpstr>
      <vt:lpstr>Sheet1!_Toc46931872</vt:lpstr>
      <vt:lpstr>Sheet1!_Toc46931873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lenovo</cp:lastModifiedBy>
  <dcterms:created xsi:type="dcterms:W3CDTF">2020-07-29T11:08:05Z</dcterms:created>
  <dcterms:modified xsi:type="dcterms:W3CDTF">2020-07-31T13:17:45Z</dcterms:modified>
</cp:coreProperties>
</file>