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d73104193757dee/Documents/"/>
    </mc:Choice>
  </mc:AlternateContent>
  <xr:revisionPtr revIDLastSave="153" documentId="8_{95D372E8-1C43-4773-8FAE-7AEACBCB81AF}" xr6:coauthVersionLast="47" xr6:coauthVersionMax="47" xr10:uidLastSave="{DA1ADDFE-2D9F-49AA-A286-6D507EB982E2}"/>
  <bookViews>
    <workbookView xWindow="-110" yWindow="-110" windowWidth="19420" windowHeight="10300" activeTab="2" xr2:uid="{42468B22-198E-485E-A785-B97E9BC0DCDC}"/>
  </bookViews>
  <sheets>
    <sheet name="No of firms- By Turnover" sheetId="1" r:id="rId1"/>
    <sheet name="Firm Size" sheetId="3" r:id="rId2"/>
    <sheet name="Private sector value" sheetId="4" r:id="rId3"/>
    <sheet name="Public sector value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5" l="1"/>
  <c r="N36" i="5"/>
  <c r="M36" i="5"/>
  <c r="L36" i="5"/>
  <c r="K36" i="5"/>
  <c r="J36" i="5"/>
  <c r="I36" i="5"/>
  <c r="H36" i="5"/>
  <c r="G36" i="5"/>
  <c r="F36" i="5"/>
  <c r="E36" i="5"/>
  <c r="D36" i="5"/>
  <c r="C36" i="5"/>
  <c r="B36" i="5"/>
  <c r="O35" i="5"/>
  <c r="N35" i="5"/>
  <c r="M35" i="5"/>
  <c r="L35" i="5"/>
  <c r="K35" i="5"/>
  <c r="J35" i="5"/>
  <c r="I35" i="5"/>
  <c r="H35" i="5"/>
  <c r="G35" i="5"/>
  <c r="B35" i="5"/>
  <c r="C35" i="5"/>
  <c r="F35" i="5"/>
  <c r="E35" i="5"/>
  <c r="D35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/>
  <c r="B34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B33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B32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G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F4" i="3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X4" i="1"/>
  <c r="X5" i="1"/>
  <c r="X6" i="1"/>
  <c r="X7" i="1"/>
  <c r="X8" i="1"/>
  <c r="X9" i="1"/>
  <c r="X10" i="1"/>
  <c r="X11" i="1"/>
  <c r="X12" i="1"/>
  <c r="X13" i="1"/>
  <c r="X14" i="1"/>
  <c r="X15" i="1"/>
  <c r="X16" i="1"/>
  <c r="V14" i="1"/>
  <c r="W15" i="1"/>
  <c r="W14" i="1"/>
  <c r="W13" i="1"/>
  <c r="W12" i="1"/>
  <c r="W11" i="1"/>
  <c r="W10" i="1"/>
  <c r="W9" i="1"/>
  <c r="W8" i="1"/>
  <c r="W7" i="1"/>
  <c r="W6" i="1"/>
  <c r="W5" i="1"/>
  <c r="W4" i="1"/>
  <c r="W16" i="1"/>
  <c r="V4" i="1"/>
  <c r="V5" i="1"/>
  <c r="V6" i="1"/>
  <c r="V7" i="1"/>
  <c r="V8" i="1"/>
  <c r="V9" i="1"/>
  <c r="V10" i="1"/>
  <c r="V11" i="1"/>
  <c r="V12" i="1"/>
  <c r="V13" i="1"/>
  <c r="V15" i="1"/>
  <c r="V16" i="1"/>
  <c r="U8" i="1"/>
  <c r="U7" i="1"/>
  <c r="U6" i="1"/>
  <c r="U5" i="1"/>
  <c r="U4" i="1"/>
  <c r="U9" i="1"/>
  <c r="U10" i="1"/>
  <c r="U11" i="1"/>
  <c r="U12" i="1"/>
  <c r="U13" i="1"/>
  <c r="U14" i="1"/>
  <c r="U15" i="1"/>
  <c r="U16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S4" i="1"/>
  <c r="S5" i="1"/>
  <c r="S6" i="1"/>
  <c r="S7" i="1"/>
  <c r="S8" i="1"/>
  <c r="S9" i="1"/>
  <c r="S10" i="1"/>
  <c r="S11" i="1"/>
  <c r="S12" i="1"/>
  <c r="S13" i="1"/>
  <c r="S14" i="1"/>
  <c r="S15" i="1"/>
  <c r="S16" i="1"/>
</calcChain>
</file>

<file path=xl/sharedStrings.xml><?xml version="1.0" encoding="utf-8"?>
<sst xmlns="http://schemas.openxmlformats.org/spreadsheetml/2006/main" count="141" uniqueCount="129">
  <si>
    <t xml:space="preserve">Construction firms:  Number of Firms, By turnover size band, Great Britain       </t>
  </si>
  <si>
    <t>Size of firm (by turnover size band)</t>
  </si>
  <si>
    <t>2007</t>
  </si>
  <si>
    <t>2008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</si>
  <si>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</si>
  <si>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</si>
  <si>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</si>
  <si>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</si>
  <si>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</si>
  <si>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</si>
  <si>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</si>
  <si>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</si>
  <si>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</si>
  <si>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</si>
  <si>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</si>
  <si>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</si>
  <si>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</si>
  <si>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</si>
  <si>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2023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</si>
  <si>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</si>
  <si>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</si>
  <si>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</si>
  <si>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</si>
  <si>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</si>
  <si>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</si>
  <si>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</si>
  <si>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</si>
  <si>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</si>
  <si>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</si>
  <si>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</si>
  <si>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</si>
  <si>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All firms</t>
  </si>
  <si>
    <t>261028K4:K16</t>
  </si>
  <si>
    <t>Average number of firms from 2007-2023(By turnover size band)</t>
  </si>
  <si>
    <t>The median number for firms from 2007-2023(By turnover size band)</t>
  </si>
  <si>
    <t>Mode for the number of firms from 2007-2023(By turnover size band)</t>
  </si>
  <si>
    <t>Stardard deviation for number of firms from 2007-2023(By turnover size band)</t>
  </si>
  <si>
    <t>Variance for number of firms from 2007-2023(By turnover size band)</t>
  </si>
  <si>
    <t>Range for the number of firms from 2007-2023(By turnover size band)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</si>
  <si>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</si>
  <si>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</si>
  <si>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</si>
  <si>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</si>
  <si>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</si>
  <si>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</si>
  <si>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</si>
  <si>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</si>
  <si>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</si>
  <si>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</si>
  <si>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</si>
  <si>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</si>
  <si>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</si>
  <si>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</si>
  <si>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</si>
  <si>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</si>
  <si>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</si>
  <si>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</si>
  <si>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</si>
  <si>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</si>
  <si>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</si>
  <si>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</si>
  <si>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</si>
  <si>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</si>
  <si>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</si>
  <si>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</si>
  <si>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</si>
  <si>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</si>
  <si>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</si>
  <si>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</si>
  <si>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</si>
  <si>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</si>
  <si>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</si>
  <si>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</si>
  <si>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</si>
  <si>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</si>
  <si>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</si>
  <si>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</si>
  <si>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</si>
  <si>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Average number of firms from 1997-2023 (By size of firm)</t>
  </si>
  <si>
    <t>Median number of firms from 1997-2023(By size of firm)</t>
  </si>
  <si>
    <t>Mode for number of firms from 1997-2023(By size of firm)</t>
  </si>
  <si>
    <t>Standard deviation for the number of firms from 1997-2023(By size of firm)</t>
  </si>
  <si>
    <t xml:space="preserve">Variance of the number of firms from 1997-2023(by the size of the firms) </t>
  </si>
  <si>
    <t xml:space="preserve">Range of the number of firms from 1997-2023(By size of firm) </t>
  </si>
  <si>
    <t>Value of construction output by type of work: New Work for Private Sector, Great Britain, Current Prices</t>
  </si>
  <si>
    <t>£ million</t>
  </si>
  <si>
    <t>Time period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</si>
  <si>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</si>
  <si>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</si>
  <si>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</si>
  <si>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</si>
  <si>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</si>
  <si>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</si>
  <si>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</si>
  <si>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</si>
  <si>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</si>
  <si>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</si>
  <si>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</si>
  <si>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</si>
  <si>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</si>
  <si>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</si>
  <si>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</si>
  <si>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>Averages of construction price out put per sector from 1998-2023</t>
  </si>
  <si>
    <t>Median of construction price out put per sector from 1998-2023</t>
  </si>
  <si>
    <t>Mode of construction price out put per sector from 1998-2023</t>
  </si>
  <si>
    <t>Standard deviation of construction price out put per sector from 1998-2023</t>
  </si>
  <si>
    <t>Variance of construction price out put per sector from 1998-2023</t>
  </si>
  <si>
    <t>Range of construction price out put per sector from 1998-2023</t>
  </si>
  <si>
    <t>Value of construction output by type of work: New Work for Public Sector, Great Britain, Current Prices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</si>
  <si>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</si>
  <si>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</si>
  <si>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</si>
  <si>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</si>
  <si>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</si>
  <si>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</si>
  <si>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</si>
  <si>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</si>
  <si>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</si>
  <si>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</si>
  <si>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</si>
  <si>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</si>
  <si>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</si>
  <si>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</si>
  <si>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>Turnover band sizes</t>
  </si>
  <si>
    <t xml:space="preserve">Number of firms </t>
  </si>
  <si>
    <t>Summary statistics</t>
  </si>
  <si>
    <t xml:space="preserve">Summary statitics </t>
  </si>
  <si>
    <t xml:space="preserve">The construction sectors </t>
  </si>
  <si>
    <t>average construction 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</si>
</sst>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15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5"/>
      <name val="Arial"/>
      <family val="2"/>
    </font>
    <font>
      <sz val="12"/>
      <name val="Arial MT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8"/>
      <name val="Aptos Narrow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22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1" fillId="0" borderId="1" applyNumberFormat="0" applyFill="0" applyAlignment="0" applyProtection="0"/>
    <xf numFmtId="164" fontId="3" fillId="0" borderId="0"/>
  </cellStyleXfs>
  <cellXfs count="44">
    <xf numFmtId="0" fontId="0" fillId="0" borderId="0" xfId="0"/>
    <xf numFmtId="0" fontId="2" fillId="0" borderId="0" xfId="2" applyFont="1" applyBorder="1" applyAlignment="1">
      <alignment horizontal="left"/>
    </xf>
    <xf numFmtId="164" fontId="4" fillId="0" borderId="2" xfId="3" applyFont="1" applyBorder="1" applyAlignment="1">
      <alignment horizontal="left" wrapText="1"/>
    </xf>
    <xf numFmtId="0" fontId="4" fillId="0" borderId="3" xfId="3" applyNumberFormat="1" applyFont="1" applyBorder="1" applyAlignment="1">
      <alignment horizontal="right"/>
    </xf>
    <xf numFmtId="1" fontId="4" fillId="0" borderId="3" xfId="3" applyNumberFormat="1" applyFont="1" applyBorder="1" applyAlignment="1">
      <alignment horizontal="right"/>
    </xf>
    <xf numFmtId="164" fontId="4" fillId="0" borderId="3" xfId="3" applyFont="1" applyBorder="1" applyAlignment="1">
      <alignment horizontal="right"/>
    </xf>
    <xf numFmtId="37" fontId="5" fillId="0" borderId="4" xfId="3" quotePrefix="1" applyNumberFormat="1" applyFont="1" applyBorder="1" applyAlignment="1">
      <alignment horizontal="left" wrapText="1"/>
    </xf>
    <xf numFmtId="3" fontId="6" fillId="0" borderId="0" xfId="0" applyNumberFormat="1" applyFont="1" applyAlignment="1">
      <alignment horizontal="right"/>
    </xf>
    <xf numFmtId="37" fontId="5" fillId="0" borderId="4" xfId="3" applyNumberFormat="1" applyFont="1" applyBorder="1" applyAlignment="1">
      <alignment horizontal="left" wrapText="1"/>
    </xf>
    <xf numFmtId="37" fontId="4" fillId="0" borderId="5" xfId="3" applyNumberFormat="1" applyFont="1" applyBorder="1" applyAlignment="1">
      <alignment horizontal="left" vertical="center" wrapText="1"/>
    </xf>
    <xf numFmtId="3" fontId="7" fillId="0" borderId="6" xfId="0" applyNumberFormat="1" applyFont="1" applyBorder="1" applyAlignment="1">
      <alignment horizontal="right"/>
    </xf>
    <xf numFmtId="3" fontId="7" fillId="0" borderId="7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164" fontId="5" fillId="0" borderId="3" xfId="3" applyFont="1" applyFill="1" applyBorder="1" applyAlignment="1">
      <alignment horizontal="left" vertical="top" wrapText="1"/>
    </xf>
    <xf numFmtId="0" fontId="2" fillId="0" borderId="0" xfId="2" applyFont="1" applyBorder="1"/>
    <xf numFmtId="0" fontId="7" fillId="0" borderId="3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6" fillId="0" borderId="4" xfId="0" applyFont="1" applyBorder="1" applyAlignment="1">
      <alignment horizontal="left"/>
    </xf>
    <xf numFmtId="3" fontId="6" fillId="0" borderId="4" xfId="0" applyNumberFormat="1" applyFont="1" applyBorder="1" applyAlignment="1">
      <alignment horizontal="right"/>
    </xf>
    <xf numFmtId="37" fontId="8" fillId="0" borderId="5" xfId="3" applyNumberFormat="1" applyFont="1" applyBorder="1" applyAlignment="1">
      <alignment horizontal="left" wrapText="1"/>
    </xf>
    <xf numFmtId="3" fontId="7" fillId="0" borderId="5" xfId="0" applyNumberFormat="1" applyFont="1" applyBorder="1" applyAlignment="1">
      <alignment horizontal="right"/>
    </xf>
    <xf numFmtId="0" fontId="7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10" xfId="0" applyFont="1" applyBorder="1" applyAlignment="1">
      <alignment horizontal="right" wrapText="1"/>
    </xf>
    <xf numFmtId="0" fontId="11" fillId="0" borderId="3" xfId="0" applyFont="1" applyBorder="1" applyAlignment="1">
      <alignment horizontal="right" wrapText="1"/>
    </xf>
    <xf numFmtId="0" fontId="11" fillId="0" borderId="2" xfId="0" applyFont="1" applyBorder="1" applyAlignment="1">
      <alignment horizontal="right" wrapText="1"/>
    </xf>
    <xf numFmtId="37" fontId="8" fillId="0" borderId="10" xfId="0" applyNumberFormat="1" applyFont="1" applyBorder="1" applyAlignment="1">
      <alignment horizontal="right" wrapText="1"/>
    </xf>
    <xf numFmtId="37" fontId="8" fillId="0" borderId="9" xfId="0" applyNumberFormat="1" applyFont="1" applyBorder="1" applyAlignment="1">
      <alignment horizontal="right" wrapText="1"/>
    </xf>
    <xf numFmtId="164" fontId="12" fillId="0" borderId="4" xfId="0" applyNumberFormat="1" applyFont="1" applyBorder="1" applyAlignment="1">
      <alignment horizontal="left" vertical="center" wrapText="1"/>
    </xf>
    <xf numFmtId="3" fontId="6" fillId="0" borderId="11" xfId="0" applyNumberFormat="1" applyFont="1" applyBorder="1" applyAlignment="1">
      <alignment horizontal="right"/>
    </xf>
    <xf numFmtId="164" fontId="12" fillId="0" borderId="0" xfId="0" applyNumberFormat="1" applyFont="1" applyAlignment="1">
      <alignment horizontal="left" vertical="center" wrapText="1"/>
    </xf>
    <xf numFmtId="3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3" fontId="6" fillId="2" borderId="11" xfId="0" applyNumberFormat="1" applyFont="1" applyFill="1" applyBorder="1" applyAlignment="1">
      <alignment horizontal="right"/>
    </xf>
    <xf numFmtId="3" fontId="6" fillId="2" borderId="4" xfId="0" applyNumberFormat="1" applyFont="1" applyFill="1" applyBorder="1" applyAlignment="1">
      <alignment horizontal="right"/>
    </xf>
    <xf numFmtId="3" fontId="6" fillId="2" borderId="8" xfId="0" applyNumberFormat="1" applyFont="1" applyFill="1" applyBorder="1" applyAlignment="1">
      <alignment horizontal="right"/>
    </xf>
    <xf numFmtId="0" fontId="2" fillId="0" borderId="0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  <xf numFmtId="0" fontId="14" fillId="0" borderId="0" xfId="0" applyFont="1" applyAlignment="1">
      <alignment horizontal="center" vertical="center" textRotation="90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4">
    <cellStyle name="Heading 1" xfId="1" builtinId="16"/>
    <cellStyle name="Heading 1 2" xfId="2" xr:uid="{A144D12D-F5AE-4962-9534-7766A734FA51}"/>
    <cellStyle name="Normal" xfId="0" builtinId="0"/>
    <cellStyle name="Normal_Structure" xfId="3" xr:uid="{E18F450C-F048-4709-8957-CD72E19672D5}"/>
  </cellStyles>
  <dxfs count="1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Number</a:t>
            </a:r>
            <a:r>
              <a:rPr lang="en-GB" b="1" u="sng" baseline="0"/>
              <a:t> of firms from 2007-2023 by turnover size band </a:t>
            </a:r>
            <a:endParaRPr lang="en-GB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'No of firms- By Turnover'!$A$4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Turnover'!$B$4:$R$4</c:f>
              <c:numCache>
                <c:formatCode>#,##0</c:formatCode>
                <c:ptCount val="17"/>
                <c:pt idx="0">
                  <c:v>226445</c:v>
                </c:pt>
                <c:pt idx="1">
                  <c:v>225231</c:v>
                </c:pt>
                <c:pt idx="2">
                  <c:v>214342</c:v>
                </c:pt>
                <c:pt idx="3">
                  <c:v>210528</c:v>
                </c:pt>
                <c:pt idx="4">
                  <c:v>210995</c:v>
                </c:pt>
                <c:pt idx="5">
                  <c:v>206874</c:v>
                </c:pt>
                <c:pt idx="6">
                  <c:v>210552</c:v>
                </c:pt>
                <c:pt idx="7">
                  <c:v>218249</c:v>
                </c:pt>
                <c:pt idx="8">
                  <c:v>228603</c:v>
                </c:pt>
                <c:pt idx="9">
                  <c:v>246341</c:v>
                </c:pt>
                <c:pt idx="10">
                  <c:v>0</c:v>
                </c:pt>
                <c:pt idx="11">
                  <c:v>269345</c:v>
                </c:pt>
                <c:pt idx="12">
                  <c:v>276931</c:v>
                </c:pt>
                <c:pt idx="13">
                  <c:v>280865</c:v>
                </c:pt>
                <c:pt idx="14">
                  <c:v>289655</c:v>
                </c:pt>
                <c:pt idx="15">
                  <c:v>312232</c:v>
                </c:pt>
                <c:pt idx="16">
                  <c:v>295172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83-482F-B511-113775BB496D}"/>
            </c:ext>
          </c:extLst>
        </c:ser>
        <c:ser>
          <c:idx val="1"/>
          <c:order val="1"/>
          <c:tx>
            <c:strRef>
              <c:f>'No of firms- By Turnover'!$A$5</c:f>
              <c:strCache>
                <c:ptCount val="1"/>
                <c:pt idx="0">
                  <c:v>£500k - &lt;£1m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Turnover'!$B$5:$R$5</c:f>
              <c:numCache>
                <c:formatCode>#,##0</c:formatCode>
                <c:ptCount val="17"/>
                <c:pt idx="0">
                  <c:v>24697</c:v>
                </c:pt>
                <c:pt idx="1">
                  <c:v>26126</c:v>
                </c:pt>
                <c:pt idx="2">
                  <c:v>24657</c:v>
                </c:pt>
                <c:pt idx="3">
                  <c:v>21714</c:v>
                </c:pt>
                <c:pt idx="4">
                  <c:v>20789</c:v>
                </c:pt>
                <c:pt idx="5">
                  <c:v>19138</c:v>
                </c:pt>
                <c:pt idx="6">
                  <c:v>19334</c:v>
                </c:pt>
                <c:pt idx="7">
                  <c:v>19728</c:v>
                </c:pt>
                <c:pt idx="8">
                  <c:v>21170</c:v>
                </c:pt>
                <c:pt idx="9">
                  <c:v>22939</c:v>
                </c:pt>
                <c:pt idx="10">
                  <c:v>24412</c:v>
                </c:pt>
                <c:pt idx="11">
                  <c:v>25917</c:v>
                </c:pt>
                <c:pt idx="12">
                  <c:v>27039</c:v>
                </c:pt>
                <c:pt idx="13">
                  <c:v>29377</c:v>
                </c:pt>
                <c:pt idx="14">
                  <c:v>30320</c:v>
                </c:pt>
                <c:pt idx="15">
                  <c:v>31107</c:v>
                </c:pt>
                <c:pt idx="16">
                  <c:v>33857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83-482F-B511-113775BB496D}"/>
            </c:ext>
          </c:extLst>
        </c:ser>
        <c:ser>
          <c:idx val="2"/>
          <c:order val="2"/>
          <c:tx>
            <c:strRef>
              <c:f>'No of firms- By Turnover'!$A$6</c:f>
              <c:strCache>
                <c:ptCount val="1"/>
                <c:pt idx="0">
                  <c:v>£1m - &lt;£5m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Turnover'!$B$6:$R$6</c:f>
              <c:numCache>
                <c:formatCode>#,##0</c:formatCode>
                <c:ptCount val="17"/>
                <c:pt idx="0">
                  <c:v>21412</c:v>
                </c:pt>
                <c:pt idx="1">
                  <c:v>22848</c:v>
                </c:pt>
                <c:pt idx="2">
                  <c:v>20762</c:v>
                </c:pt>
                <c:pt idx="3">
                  <c:v>17907</c:v>
                </c:pt>
                <c:pt idx="4">
                  <c:v>17366</c:v>
                </c:pt>
                <c:pt idx="5">
                  <c:v>17320</c:v>
                </c:pt>
                <c:pt idx="6">
                  <c:v>17776</c:v>
                </c:pt>
                <c:pt idx="7">
                  <c:v>18222</c:v>
                </c:pt>
                <c:pt idx="8">
                  <c:v>19391</c:v>
                </c:pt>
                <c:pt idx="9">
                  <c:v>21478</c:v>
                </c:pt>
                <c:pt idx="10">
                  <c:v>23292</c:v>
                </c:pt>
                <c:pt idx="11">
                  <c:v>24147</c:v>
                </c:pt>
                <c:pt idx="12">
                  <c:v>25161</c:v>
                </c:pt>
                <c:pt idx="13">
                  <c:v>25572</c:v>
                </c:pt>
                <c:pt idx="14">
                  <c:v>26675</c:v>
                </c:pt>
                <c:pt idx="15">
                  <c:v>25059</c:v>
                </c:pt>
                <c:pt idx="16">
                  <c:v>28512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83-482F-B511-113775BB496D}"/>
            </c:ext>
          </c:extLst>
        </c:ser>
        <c:ser>
          <c:idx val="3"/>
          <c:order val="3"/>
          <c:tx>
            <c:strRef>
              <c:f>'No of firms- By Turnover'!$A$7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Turnover'!$B$7:$R$7</c:f>
              <c:numCache>
                <c:formatCode>#,##0</c:formatCode>
                <c:ptCount val="17"/>
                <c:pt idx="0">
                  <c:v>2552</c:v>
                </c:pt>
                <c:pt idx="1">
                  <c:v>2744</c:v>
                </c:pt>
                <c:pt idx="2">
                  <c:v>2545</c:v>
                </c:pt>
                <c:pt idx="3">
                  <c:v>2120</c:v>
                </c:pt>
                <c:pt idx="4">
                  <c:v>2066</c:v>
                </c:pt>
                <c:pt idx="5">
                  <c:v>2007</c:v>
                </c:pt>
                <c:pt idx="6">
                  <c:v>2235</c:v>
                </c:pt>
                <c:pt idx="7">
                  <c:v>2290</c:v>
                </c:pt>
                <c:pt idx="8">
                  <c:v>2526</c:v>
                </c:pt>
                <c:pt idx="9">
                  <c:v>2897</c:v>
                </c:pt>
                <c:pt idx="10">
                  <c:v>3200</c:v>
                </c:pt>
                <c:pt idx="11">
                  <c:v>3378</c:v>
                </c:pt>
                <c:pt idx="12">
                  <c:v>3494</c:v>
                </c:pt>
                <c:pt idx="13">
                  <c:v>3413</c:v>
                </c:pt>
                <c:pt idx="14">
                  <c:v>3551</c:v>
                </c:pt>
                <c:pt idx="15">
                  <c:v>3079</c:v>
                </c:pt>
                <c:pt idx="16">
                  <c:v>3686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83-482F-B511-113775BB496D}"/>
            </c:ext>
          </c:extLst>
        </c:ser>
        <c:ser>
          <c:idx val="4"/>
          <c:order val="4"/>
          <c:tx>
            <c:strRef>
              <c:f>'No of firms- By Turnover'!$A$8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Turnover'!$B$8:$R$8</c:f>
              <c:numCache>
                <c:formatCode>#,##0</c:formatCode>
                <c:ptCount val="17"/>
                <c:pt idx="0">
                  <c:v>1104</c:v>
                </c:pt>
                <c:pt idx="1">
                  <c:v>1262</c:v>
                </c:pt>
                <c:pt idx="2">
                  <c:v>1258</c:v>
                </c:pt>
                <c:pt idx="3">
                  <c:v>1039</c:v>
                </c:pt>
                <c:pt idx="4">
                  <c:v>989</c:v>
                </c:pt>
                <c:pt idx="5">
                  <c:v>881</c:v>
                </c:pt>
                <c:pt idx="6">
                  <c:v>930</c:v>
                </c:pt>
                <c:pt idx="7">
                  <c:v>954</c:v>
                </c:pt>
                <c:pt idx="8">
                  <c:v>1029</c:v>
                </c:pt>
                <c:pt idx="9">
                  <c:v>1262</c:v>
                </c:pt>
                <c:pt idx="10">
                  <c:v>1348</c:v>
                </c:pt>
                <c:pt idx="11">
                  <c:v>1515</c:v>
                </c:pt>
                <c:pt idx="12">
                  <c:v>1597</c:v>
                </c:pt>
                <c:pt idx="13">
                  <c:v>1653</c:v>
                </c:pt>
                <c:pt idx="14">
                  <c:v>1668</c:v>
                </c:pt>
                <c:pt idx="15">
                  <c:v>1458</c:v>
                </c:pt>
                <c:pt idx="16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83-482F-B511-113775BB496D}"/>
            </c:ext>
          </c:extLst>
        </c:ser>
        <c:ser>
          <c:idx val="5"/>
          <c:order val="5"/>
          <c:tx>
            <c:strRef>
              <c:f>'No of firms- By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Turnover'!$B$9:$R$9</c:f>
              <c:numCache>
                <c:formatCode>#,##0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83-482F-B511-113775BB496D}"/>
            </c:ext>
          </c:extLst>
        </c:ser>
        <c:ser>
          <c:idx val="6"/>
          <c:order val="6"/>
          <c:tx>
            <c:strRef>
              <c:f>'No of firms- By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Turnover'!$B$10:$R$10</c:f>
              <c:numCache>
                <c:formatCode>#,##0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83-482F-B511-113775BB496D}"/>
            </c:ext>
          </c:extLst>
        </c:ser>
        <c:ser>
          <c:idx val="7"/>
          <c:order val="7"/>
          <c:tx>
            <c:strRef>
              <c:f>'No of firms- By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Turnover'!$B$11:$R$11</c:f>
              <c:numCache>
                <c:formatCode>#,##0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D83-482F-B511-113775BB496D}"/>
            </c:ext>
          </c:extLst>
        </c:ser>
        <c:ser>
          <c:idx val="8"/>
          <c:order val="8"/>
          <c:tx>
            <c:strRef>
              <c:f>'No of firms- By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D83-482F-B511-113775BB496D}"/>
            </c:ext>
          </c:extLst>
        </c:ser>
        <c:ser>
          <c:idx val="9"/>
          <c:order val="9"/>
          <c:tx>
            <c:strRef>
              <c:f>'No of firms- By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D83-482F-B511-113775BB496D}"/>
            </c:ext>
          </c:extLst>
        </c:ser>
        <c:ser>
          <c:idx val="10"/>
          <c:order val="10"/>
          <c:tx>
            <c:strRef>
              <c:f>'No of firms- By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Turnover'!$B$14:$R$14</c:f>
              <c:numCache>
                <c:formatCode>#,##0</c:formatCode>
                <c:ptCount val="17"/>
                <c:pt idx="0">
                  <c:v>14</c:v>
                </c:pt>
                <c:pt idx="1">
                  <c:v>20</c:v>
                </c:pt>
                <c:pt idx="2">
                  <c:v>18</c:v>
                </c:pt>
                <c:pt idx="3">
                  <c:v>19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15</c:v>
                </c:pt>
                <c:pt idx="9">
                  <c:v>20</c:v>
                </c:pt>
                <c:pt idx="10">
                  <c:v>20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26</c:v>
                </c:pt>
                <c:pt idx="15">
                  <c:v>30</c:v>
                </c:pt>
                <c:pt idx="1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D83-482F-B511-113775BB496D}"/>
            </c:ext>
          </c:extLst>
        </c:ser>
        <c:ser>
          <c:idx val="11"/>
          <c:order val="11"/>
          <c:tx>
            <c:strRef>
              <c:f>'No of firms- By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 of firms- By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 of firms- By Turnover'!$B$15:$R$15</c:f>
              <c:numCache>
                <c:formatCode>#,##0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83-482F-B511-113775BB4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0653247"/>
        <c:axId val="1020662847"/>
      </c:barChart>
      <c:catAx>
        <c:axId val="1020653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662847"/>
        <c:crosses val="autoZero"/>
        <c:auto val="1"/>
        <c:lblAlgn val="ctr"/>
        <c:lblOffset val="100"/>
        <c:noMultiLvlLbl val="0"/>
      </c:catAx>
      <c:valAx>
        <c:axId val="1020662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653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Median</a:t>
            </a:r>
            <a:r>
              <a:rPr lang="en-US" baseline="0"/>
              <a:t> number of firms by size of firm from 1997-2023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8"/>
          <c:order val="28"/>
          <c:tx>
            <c:v>Median number of firms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Size'!$AD$4:$AD$16</c:f>
              <c:numCache>
                <c:formatCode>General</c:formatCode>
                <c:ptCount val="13"/>
                <c:pt idx="0">
                  <c:v>88018</c:v>
                </c:pt>
                <c:pt idx="1">
                  <c:v>62910</c:v>
                </c:pt>
                <c:pt idx="2">
                  <c:v>30375</c:v>
                </c:pt>
                <c:pt idx="3">
                  <c:v>11774</c:v>
                </c:pt>
                <c:pt idx="4">
                  <c:v>6203</c:v>
                </c:pt>
                <c:pt idx="5">
                  <c:v>1885</c:v>
                </c:pt>
                <c:pt idx="6">
                  <c:v>1849</c:v>
                </c:pt>
                <c:pt idx="7">
                  <c:v>549</c:v>
                </c:pt>
                <c:pt idx="8">
                  <c:v>441</c:v>
                </c:pt>
                <c:pt idx="9">
                  <c:v>531</c:v>
                </c:pt>
                <c:pt idx="10">
                  <c:v>143</c:v>
                </c:pt>
                <c:pt idx="11">
                  <c:v>59</c:v>
                </c:pt>
                <c:pt idx="12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BBA7-4C8B-9C5C-87B5B473AA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5728943"/>
        <c:axId val="139572846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Size'!$B$4:$B$16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86269</c:v>
                      </c:pt>
                      <c:pt idx="1">
                        <c:v>47644</c:v>
                      </c:pt>
                      <c:pt idx="2">
                        <c:v>15737</c:v>
                      </c:pt>
                      <c:pt idx="3">
                        <c:v>3787</c:v>
                      </c:pt>
                      <c:pt idx="4">
                        <c:v>3101</c:v>
                      </c:pt>
                      <c:pt idx="5">
                        <c:v>1176</c:v>
                      </c:pt>
                      <c:pt idx="6">
                        <c:v>1156</c:v>
                      </c:pt>
                      <c:pt idx="7">
                        <c:v>396</c:v>
                      </c:pt>
                      <c:pt idx="8">
                        <c:v>296</c:v>
                      </c:pt>
                      <c:pt idx="9">
                        <c:v>381</c:v>
                      </c:pt>
                      <c:pt idx="10">
                        <c:v>107</c:v>
                      </c:pt>
                      <c:pt idx="11">
                        <c:v>60</c:v>
                      </c:pt>
                      <c:pt idx="12">
                        <c:v>38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BBA7-4C8B-9C5C-87B5B473AA2C}"/>
                  </c:ext>
                </c:extLst>
              </c15:ser>
            </c15:filteredLineSeries>
            <c15:filteredLineSeries>
              <c15:ser>
                <c:idx val="1"/>
                <c:order val="1"/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BBA7-4C8B-9C5C-87B5B473AA2C}"/>
                  </c:ext>
                </c:extLst>
              </c15:ser>
            </c15:filteredLineSeries>
            <c15:filteredLineSeries>
              <c15:ser>
                <c:idx val="2"/>
                <c:order val="2"/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BBA7-4C8B-9C5C-87B5B473AA2C}"/>
                  </c:ext>
                </c:extLst>
              </c15:ser>
            </c15:filteredLineSeries>
            <c15:filteredLineSeries>
              <c15:ser>
                <c:idx val="3"/>
                <c:order val="3"/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Size'!$E$4:$E$16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87712</c:v>
                      </c:pt>
                      <c:pt idx="1">
                        <c:v>48773</c:v>
                      </c:pt>
                      <c:pt idx="2">
                        <c:v>16584</c:v>
                      </c:pt>
                      <c:pt idx="3">
                        <c:v>3790</c:v>
                      </c:pt>
                      <c:pt idx="4">
                        <c:v>3104</c:v>
                      </c:pt>
                      <c:pt idx="5">
                        <c:v>1201</c:v>
                      </c:pt>
                      <c:pt idx="6">
                        <c:v>1109</c:v>
                      </c:pt>
                      <c:pt idx="7">
                        <c:v>364</c:v>
                      </c:pt>
                      <c:pt idx="8">
                        <c:v>271</c:v>
                      </c:pt>
                      <c:pt idx="9">
                        <c:v>341</c:v>
                      </c:pt>
                      <c:pt idx="10">
                        <c:v>91</c:v>
                      </c:pt>
                      <c:pt idx="11">
                        <c:v>51</c:v>
                      </c:pt>
                      <c:pt idx="12">
                        <c:v>35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BBA7-4C8B-9C5C-87B5B473AA2C}"/>
                  </c:ext>
                </c:extLst>
              </c15:ser>
            </c15:filteredLineSeries>
            <c15:filteredLineSeries>
              <c15:ser>
                <c:idx val="4"/>
                <c:order val="4"/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BBA7-4C8B-9C5C-87B5B473AA2C}"/>
                  </c:ext>
                </c:extLst>
              </c15:ser>
            </c15:filteredLineSeries>
            <c15:filteredLineSeries>
              <c15:ser>
                <c:idx val="5"/>
                <c:order val="5"/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BBA7-4C8B-9C5C-87B5B473AA2C}"/>
                  </c:ext>
                </c:extLst>
              </c15:ser>
            </c15:filteredLineSeries>
            <c15:filteredLineSeries>
              <c15:ser>
                <c:idx val="6"/>
                <c:order val="6"/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BBA7-4C8B-9C5C-87B5B473AA2C}"/>
                  </c:ext>
                </c:extLst>
              </c15:ser>
            </c15:filteredLineSeries>
            <c15:filteredLineSeries>
              <c15:ser>
                <c:idx val="7"/>
                <c:order val="7"/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BBA7-4C8B-9C5C-87B5B473AA2C}"/>
                  </c:ext>
                </c:extLst>
              </c15:ser>
            </c15:filteredLineSeries>
            <c15:filteredLineSeries>
              <c15:ser>
                <c:idx val="8"/>
                <c:order val="8"/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BBA7-4C8B-9C5C-87B5B473AA2C}"/>
                  </c:ext>
                </c:extLst>
              </c15:ser>
            </c15:filteredLineSeries>
            <c15:filteredLineSeries>
              <c15:ser>
                <c:idx val="9"/>
                <c:order val="9"/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Size'!$K$4:$K$16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71960</c:v>
                      </c:pt>
                      <c:pt idx="1">
                        <c:v>58910</c:v>
                      </c:pt>
                      <c:pt idx="2">
                        <c:v>30375</c:v>
                      </c:pt>
                      <c:pt idx="3">
                        <c:v>12230</c:v>
                      </c:pt>
                      <c:pt idx="4">
                        <c:v>6656</c:v>
                      </c:pt>
                      <c:pt idx="5">
                        <c:v>2056</c:v>
                      </c:pt>
                      <c:pt idx="6">
                        <c:v>2034</c:v>
                      </c:pt>
                      <c:pt idx="7">
                        <c:v>583</c:v>
                      </c:pt>
                      <c:pt idx="8">
                        <c:v>467</c:v>
                      </c:pt>
                      <c:pt idx="9">
                        <c:v>562</c:v>
                      </c:pt>
                      <c:pt idx="10">
                        <c:v>148</c:v>
                      </c:pt>
                      <c:pt idx="11">
                        <c:v>72</c:v>
                      </c:pt>
                      <c:pt idx="12">
                        <c:v>54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BBA7-4C8B-9C5C-87B5B473AA2C}"/>
                  </c:ext>
                </c:extLst>
              </c15:ser>
            </c15:filteredLineSeries>
            <c15:filteredLineSeries>
              <c15:ser>
                <c:idx val="10"/>
                <c:order val="10"/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Size'!$L$4:$L$16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74325</c:v>
                      </c:pt>
                      <c:pt idx="1">
                        <c:v>60313</c:v>
                      </c:pt>
                      <c:pt idx="2">
                        <c:v>31814</c:v>
                      </c:pt>
                      <c:pt idx="3">
                        <c:v>12669</c:v>
                      </c:pt>
                      <c:pt idx="4">
                        <c:v>6860</c:v>
                      </c:pt>
                      <c:pt idx="5">
                        <c:v>2128</c:v>
                      </c:pt>
                      <c:pt idx="6">
                        <c:v>2129</c:v>
                      </c:pt>
                      <c:pt idx="7">
                        <c:v>597</c:v>
                      </c:pt>
                      <c:pt idx="8">
                        <c:v>490</c:v>
                      </c:pt>
                      <c:pt idx="9">
                        <c:v>595</c:v>
                      </c:pt>
                      <c:pt idx="10">
                        <c:v>154</c:v>
                      </c:pt>
                      <c:pt idx="11">
                        <c:v>65</c:v>
                      </c:pt>
                      <c:pt idx="12">
                        <c:v>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BBA7-4C8B-9C5C-87B5B473AA2C}"/>
                  </c:ext>
                </c:extLst>
              </c15:ser>
            </c15:filteredLineSeries>
            <c15:filteredLineSeries>
              <c15:ser>
                <c:idx val="11"/>
                <c:order val="11"/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Size'!$M$4:$M$16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78826</c:v>
                      </c:pt>
                      <c:pt idx="1">
                        <c:v>62910</c:v>
                      </c:pt>
                      <c:pt idx="2">
                        <c:v>33594</c:v>
                      </c:pt>
                      <c:pt idx="3">
                        <c:v>13459</c:v>
                      </c:pt>
                      <c:pt idx="4">
                        <c:v>7102</c:v>
                      </c:pt>
                      <c:pt idx="5">
                        <c:v>2262</c:v>
                      </c:pt>
                      <c:pt idx="6">
                        <c:v>2211</c:v>
                      </c:pt>
                      <c:pt idx="7">
                        <c:v>647</c:v>
                      </c:pt>
                      <c:pt idx="8">
                        <c:v>511</c:v>
                      </c:pt>
                      <c:pt idx="9">
                        <c:v>602</c:v>
                      </c:pt>
                      <c:pt idx="10">
                        <c:v>164</c:v>
                      </c:pt>
                      <c:pt idx="11">
                        <c:v>60</c:v>
                      </c:pt>
                      <c:pt idx="12">
                        <c:v>59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BBA7-4C8B-9C5C-87B5B473AA2C}"/>
                  </c:ext>
                </c:extLst>
              </c15:ser>
            </c15:filteredLineSeries>
            <c15:filteredLineSeries>
              <c15:ser>
                <c:idx val="12"/>
                <c:order val="12"/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Size'!$N$4:$N$16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75382</c:v>
                      </c:pt>
                      <c:pt idx="1">
                        <c:v>60625</c:v>
                      </c:pt>
                      <c:pt idx="2">
                        <c:v>33069</c:v>
                      </c:pt>
                      <c:pt idx="3">
                        <c:v>12390</c:v>
                      </c:pt>
                      <c:pt idx="4">
                        <c:v>6502</c:v>
                      </c:pt>
                      <c:pt idx="5">
                        <c:v>2104</c:v>
                      </c:pt>
                      <c:pt idx="6">
                        <c:v>2064</c:v>
                      </c:pt>
                      <c:pt idx="7">
                        <c:v>596</c:v>
                      </c:pt>
                      <c:pt idx="8">
                        <c:v>484</c:v>
                      </c:pt>
                      <c:pt idx="9">
                        <c:v>531</c:v>
                      </c:pt>
                      <c:pt idx="10">
                        <c:v>154</c:v>
                      </c:pt>
                      <c:pt idx="11">
                        <c:v>62</c:v>
                      </c:pt>
                      <c:pt idx="12">
                        <c:v>62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C-BBA7-4C8B-9C5C-87B5B473AA2C}"/>
                  </c:ext>
                </c:extLst>
              </c15:ser>
            </c15:filteredLineSeries>
            <c15:filteredLineSeries>
              <c15:ser>
                <c:idx val="13"/>
                <c:order val="13"/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Size'!$O$4:$O$16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86274</c:v>
                      </c:pt>
                      <c:pt idx="1">
                        <c:v>65432</c:v>
                      </c:pt>
                      <c:pt idx="2">
                        <c:v>32119</c:v>
                      </c:pt>
                      <c:pt idx="3">
                        <c:v>11774</c:v>
                      </c:pt>
                      <c:pt idx="4">
                        <c:v>6029</c:v>
                      </c:pt>
                      <c:pt idx="5">
                        <c:v>1864</c:v>
                      </c:pt>
                      <c:pt idx="6">
                        <c:v>1896</c:v>
                      </c:pt>
                      <c:pt idx="7">
                        <c:v>593</c:v>
                      </c:pt>
                      <c:pt idx="8">
                        <c:v>472</c:v>
                      </c:pt>
                      <c:pt idx="9">
                        <c:v>525</c:v>
                      </c:pt>
                      <c:pt idx="10">
                        <c:v>145</c:v>
                      </c:pt>
                      <c:pt idx="11">
                        <c:v>60</c:v>
                      </c:pt>
                      <c:pt idx="12">
                        <c:v>62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D-BBA7-4C8B-9C5C-87B5B473AA2C}"/>
                  </c:ext>
                </c:extLst>
              </c15:ser>
            </c15:filteredLineSeries>
            <c15:filteredLineSeries>
              <c15:ser>
                <c:idx val="14"/>
                <c:order val="14"/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Size'!$P$4:$P$16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89132</c:v>
                      </c:pt>
                      <c:pt idx="1">
                        <c:v>65689</c:v>
                      </c:pt>
                      <c:pt idx="2">
                        <c:v>30142</c:v>
                      </c:pt>
                      <c:pt idx="3">
                        <c:v>11234</c:v>
                      </c:pt>
                      <c:pt idx="4">
                        <c:v>5778</c:v>
                      </c:pt>
                      <c:pt idx="5">
                        <c:v>1713</c:v>
                      </c:pt>
                      <c:pt idx="6">
                        <c:v>1774</c:v>
                      </c:pt>
                      <c:pt idx="7">
                        <c:v>547</c:v>
                      </c:pt>
                      <c:pt idx="8">
                        <c:v>450</c:v>
                      </c:pt>
                      <c:pt idx="9">
                        <c:v>483</c:v>
                      </c:pt>
                      <c:pt idx="10">
                        <c:v>147</c:v>
                      </c:pt>
                      <c:pt idx="11">
                        <c:v>56</c:v>
                      </c:pt>
                      <c:pt idx="12">
                        <c:v>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E-BBA7-4C8B-9C5C-87B5B473AA2C}"/>
                  </c:ext>
                </c:extLst>
              </c15:ser>
            </c15:filteredLineSeries>
            <c15:filteredLineSeries>
              <c15:ser>
                <c:idx val="15"/>
                <c:order val="15"/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Size'!$Q$4:$Q$16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90647</c:v>
                      </c:pt>
                      <c:pt idx="1">
                        <c:v>62008</c:v>
                      </c:pt>
                      <c:pt idx="2">
                        <c:v>28875</c:v>
                      </c:pt>
                      <c:pt idx="3">
                        <c:v>11455</c:v>
                      </c:pt>
                      <c:pt idx="4">
                        <c:v>6078</c:v>
                      </c:pt>
                      <c:pt idx="5">
                        <c:v>1815</c:v>
                      </c:pt>
                      <c:pt idx="6">
                        <c:v>1796</c:v>
                      </c:pt>
                      <c:pt idx="7">
                        <c:v>530</c:v>
                      </c:pt>
                      <c:pt idx="8">
                        <c:v>417</c:v>
                      </c:pt>
                      <c:pt idx="9">
                        <c:v>483</c:v>
                      </c:pt>
                      <c:pt idx="10">
                        <c:v>145</c:v>
                      </c:pt>
                      <c:pt idx="11">
                        <c:v>55</c:v>
                      </c:pt>
                      <c:pt idx="12">
                        <c:v>59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BBA7-4C8B-9C5C-87B5B473AA2C}"/>
                  </c:ext>
                </c:extLst>
              </c15:ser>
            </c15:filteredLineSeries>
            <c15:filteredLineSeries>
              <c15:ser>
                <c:idx val="16"/>
                <c:order val="16"/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Size'!$R$4:$R$16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92635</c:v>
                      </c:pt>
                      <c:pt idx="1">
                        <c:v>66054</c:v>
                      </c:pt>
                      <c:pt idx="2">
                        <c:v>29014</c:v>
                      </c:pt>
                      <c:pt idx="3">
                        <c:v>11425</c:v>
                      </c:pt>
                      <c:pt idx="4">
                        <c:v>5985</c:v>
                      </c:pt>
                      <c:pt idx="5">
                        <c:v>1757</c:v>
                      </c:pt>
                      <c:pt idx="6">
                        <c:v>1756</c:v>
                      </c:pt>
                      <c:pt idx="7">
                        <c:v>523</c:v>
                      </c:pt>
                      <c:pt idx="8">
                        <c:v>406</c:v>
                      </c:pt>
                      <c:pt idx="9">
                        <c:v>481</c:v>
                      </c:pt>
                      <c:pt idx="10">
                        <c:v>136</c:v>
                      </c:pt>
                      <c:pt idx="11">
                        <c:v>51</c:v>
                      </c:pt>
                      <c:pt idx="12">
                        <c:v>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BBA7-4C8B-9C5C-87B5B473AA2C}"/>
                  </c:ext>
                </c:extLst>
              </c15:ser>
            </c15:filteredLineSeries>
            <c15:filteredLineSeries>
              <c15:ser>
                <c:idx val="17"/>
                <c:order val="17"/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Size'!$S$4:$S$16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92926</c:v>
                      </c:pt>
                      <c:pt idx="1">
                        <c:v>66135</c:v>
                      </c:pt>
                      <c:pt idx="2">
                        <c:v>29142</c:v>
                      </c:pt>
                      <c:pt idx="3">
                        <c:v>11455</c:v>
                      </c:pt>
                      <c:pt idx="4">
                        <c:v>6016</c:v>
                      </c:pt>
                      <c:pt idx="5">
                        <c:v>1756</c:v>
                      </c:pt>
                      <c:pt idx="6">
                        <c:v>1752</c:v>
                      </c:pt>
                      <c:pt idx="7">
                        <c:v>521</c:v>
                      </c:pt>
                      <c:pt idx="8">
                        <c:v>405</c:v>
                      </c:pt>
                      <c:pt idx="9">
                        <c:v>482</c:v>
                      </c:pt>
                      <c:pt idx="10">
                        <c:v>138</c:v>
                      </c:pt>
                      <c:pt idx="11">
                        <c:v>48</c:v>
                      </c:pt>
                      <c:pt idx="12">
                        <c:v>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1-BBA7-4C8B-9C5C-87B5B473AA2C}"/>
                  </c:ext>
                </c:extLst>
              </c15:ser>
            </c15:filteredLineSeries>
            <c15:filteredLineSeries>
              <c15:ser>
                <c:idx val="18"/>
                <c:order val="18"/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Size'!$T$4:$T$16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108691</c:v>
                      </c:pt>
                      <c:pt idx="1">
                        <c:v>72128</c:v>
                      </c:pt>
                      <c:pt idx="2">
                        <c:v>30855</c:v>
                      </c:pt>
                      <c:pt idx="3">
                        <c:v>11923</c:v>
                      </c:pt>
                      <c:pt idx="4">
                        <c:v>6203</c:v>
                      </c:pt>
                      <c:pt idx="5">
                        <c:v>1722</c:v>
                      </c:pt>
                      <c:pt idx="6">
                        <c:v>1849</c:v>
                      </c:pt>
                      <c:pt idx="7">
                        <c:v>511</c:v>
                      </c:pt>
                      <c:pt idx="8">
                        <c:v>436</c:v>
                      </c:pt>
                      <c:pt idx="9">
                        <c:v>489</c:v>
                      </c:pt>
                      <c:pt idx="10">
                        <c:v>143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BBA7-4C8B-9C5C-87B5B473AA2C}"/>
                  </c:ext>
                </c:extLst>
              </c15:ser>
            </c15:filteredLineSeries>
            <c15:filteredLineSeries>
              <c15:ser>
                <c:idx val="19"/>
                <c:order val="19"/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Size'!$U$4:$U$16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123489</c:v>
                      </c:pt>
                      <c:pt idx="1">
                        <c:v>76845</c:v>
                      </c:pt>
                      <c:pt idx="2">
                        <c:v>32339</c:v>
                      </c:pt>
                      <c:pt idx="3">
                        <c:v>12255</c:v>
                      </c:pt>
                      <c:pt idx="4">
                        <c:v>6230</c:v>
                      </c:pt>
                      <c:pt idx="5">
                        <c:v>1842</c:v>
                      </c:pt>
                      <c:pt idx="6">
                        <c:v>1848</c:v>
                      </c:pt>
                      <c:pt idx="7">
                        <c:v>534</c:v>
                      </c:pt>
                      <c:pt idx="8">
                        <c:v>468</c:v>
                      </c:pt>
                      <c:pt idx="9">
                        <c:v>498</c:v>
                      </c:pt>
                      <c:pt idx="10">
                        <c:v>147</c:v>
                      </c:pt>
                      <c:pt idx="11">
                        <c:v>57</c:v>
                      </c:pt>
                      <c:pt idx="12">
                        <c:v>57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BBA7-4C8B-9C5C-87B5B473AA2C}"/>
                  </c:ext>
                </c:extLst>
              </c15:ser>
            </c15:filteredLineSeries>
            <c15:filteredLineSeries>
              <c15:ser>
                <c:idx val="20"/>
                <c:order val="20"/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Size'!$V$4:$V$16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133472</c:v>
                      </c:pt>
                      <c:pt idx="1">
                        <c:v>82783</c:v>
                      </c:pt>
                      <c:pt idx="2">
                        <c:v>33933</c:v>
                      </c:pt>
                      <c:pt idx="3">
                        <c:v>12665</c:v>
                      </c:pt>
                      <c:pt idx="4">
                        <c:v>6328</c:v>
                      </c:pt>
                      <c:pt idx="5">
                        <c:v>1885</c:v>
                      </c:pt>
                      <c:pt idx="6">
                        <c:v>1879</c:v>
                      </c:pt>
                      <c:pt idx="7">
                        <c:v>542</c:v>
                      </c:pt>
                      <c:pt idx="8">
                        <c:v>486</c:v>
                      </c:pt>
                      <c:pt idx="9">
                        <c:v>538</c:v>
                      </c:pt>
                      <c:pt idx="10">
                        <c:v>144</c:v>
                      </c:pt>
                      <c:pt idx="11">
                        <c:v>60</c:v>
                      </c:pt>
                      <c:pt idx="12">
                        <c:v>56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4-BBA7-4C8B-9C5C-87B5B473AA2C}"/>
                  </c:ext>
                </c:extLst>
              </c15:ser>
            </c15:filteredLineSeries>
            <c15:filteredLineSeries>
              <c15:ser>
                <c:idx val="21"/>
                <c:order val="21"/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Size'!$W$4:$W$16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138069</c:v>
                      </c:pt>
                      <c:pt idx="1">
                        <c:v>88297</c:v>
                      </c:pt>
                      <c:pt idx="2">
                        <c:v>35434</c:v>
                      </c:pt>
                      <c:pt idx="3">
                        <c:v>12890</c:v>
                      </c:pt>
                      <c:pt idx="4">
                        <c:v>6444</c:v>
                      </c:pt>
                      <c:pt idx="5">
                        <c:v>1939</c:v>
                      </c:pt>
                      <c:pt idx="6">
                        <c:v>1932</c:v>
                      </c:pt>
                      <c:pt idx="7">
                        <c:v>556</c:v>
                      </c:pt>
                      <c:pt idx="8">
                        <c:v>474</c:v>
                      </c:pt>
                      <c:pt idx="9">
                        <c:v>554</c:v>
                      </c:pt>
                      <c:pt idx="10">
                        <c:v>145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5-BBA7-4C8B-9C5C-87B5B473AA2C}"/>
                  </c:ext>
                </c:extLst>
              </c15:ser>
            </c15:filteredLineSeries>
            <c15:filteredLineSeries>
              <c15:ser>
                <c:idx val="22"/>
                <c:order val="22"/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Size'!$X$4:$X$16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144229</c:v>
                      </c:pt>
                      <c:pt idx="1">
                        <c:v>91843</c:v>
                      </c:pt>
                      <c:pt idx="2">
                        <c:v>36071</c:v>
                      </c:pt>
                      <c:pt idx="3">
                        <c:v>12908</c:v>
                      </c:pt>
                      <c:pt idx="4">
                        <c:v>6508</c:v>
                      </c:pt>
                      <c:pt idx="5">
                        <c:v>1905</c:v>
                      </c:pt>
                      <c:pt idx="6">
                        <c:v>1918</c:v>
                      </c:pt>
                      <c:pt idx="7">
                        <c:v>549</c:v>
                      </c:pt>
                      <c:pt idx="8">
                        <c:v>445</c:v>
                      </c:pt>
                      <c:pt idx="9">
                        <c:v>573</c:v>
                      </c:pt>
                      <c:pt idx="10">
                        <c:v>149</c:v>
                      </c:pt>
                      <c:pt idx="11">
                        <c:v>59</c:v>
                      </c:pt>
                      <c:pt idx="12">
                        <c:v>54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6-BBA7-4C8B-9C5C-87B5B473AA2C}"/>
                  </c:ext>
                </c:extLst>
              </c15:ser>
            </c15:filteredLineSeries>
            <c15:filteredLineSeries>
              <c15:ser>
                <c:idx val="23"/>
                <c:order val="23"/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Size'!$Y$4:$Y$16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148584</c:v>
                      </c:pt>
                      <c:pt idx="1">
                        <c:v>94651</c:v>
                      </c:pt>
                      <c:pt idx="2">
                        <c:v>36725</c:v>
                      </c:pt>
                      <c:pt idx="3">
                        <c:v>13269</c:v>
                      </c:pt>
                      <c:pt idx="4">
                        <c:v>6633</c:v>
                      </c:pt>
                      <c:pt idx="5">
                        <c:v>1937</c:v>
                      </c:pt>
                      <c:pt idx="6">
                        <c:v>1913</c:v>
                      </c:pt>
                      <c:pt idx="7">
                        <c:v>584</c:v>
                      </c:pt>
                      <c:pt idx="8">
                        <c:v>441</c:v>
                      </c:pt>
                      <c:pt idx="9">
                        <c:v>573</c:v>
                      </c:pt>
                      <c:pt idx="10">
                        <c:v>143</c:v>
                      </c:pt>
                      <c:pt idx="11">
                        <c:v>58</c:v>
                      </c:pt>
                      <c:pt idx="12">
                        <c:v>54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7-BBA7-4C8B-9C5C-87B5B473AA2C}"/>
                  </c:ext>
                </c:extLst>
              </c15:ser>
            </c15:filteredLineSeries>
            <c15:filteredLineSeries>
              <c15:ser>
                <c:idx val="24"/>
                <c:order val="24"/>
                <c:spPr>
                  <a:ln w="2857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Size'!$Z$4:$Z$16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153622</c:v>
                      </c:pt>
                      <c:pt idx="1">
                        <c:v>100218</c:v>
                      </c:pt>
                      <c:pt idx="2">
                        <c:v>38353</c:v>
                      </c:pt>
                      <c:pt idx="3">
                        <c:v>13509</c:v>
                      </c:pt>
                      <c:pt idx="4">
                        <c:v>6648</c:v>
                      </c:pt>
                      <c:pt idx="5">
                        <c:v>1993</c:v>
                      </c:pt>
                      <c:pt idx="6">
                        <c:v>1847</c:v>
                      </c:pt>
                      <c:pt idx="7">
                        <c:v>602</c:v>
                      </c:pt>
                      <c:pt idx="8">
                        <c:v>441</c:v>
                      </c:pt>
                      <c:pt idx="9">
                        <c:v>544</c:v>
                      </c:pt>
                      <c:pt idx="10">
                        <c:v>124</c:v>
                      </c:pt>
                      <c:pt idx="11">
                        <c:v>56</c:v>
                      </c:pt>
                      <c:pt idx="12">
                        <c:v>56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8-BBA7-4C8B-9C5C-87B5B473AA2C}"/>
                  </c:ext>
                </c:extLst>
              </c15:ser>
            </c15:filteredLineSeries>
            <c15:filteredLineSeries>
              <c15:ser>
                <c:idx val="25"/>
                <c:order val="25"/>
                <c:spPr>
                  <a:ln w="2857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Size'!$AA$4:$AA$16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157012</c:v>
                      </c:pt>
                      <c:pt idx="1">
                        <c:v>103938</c:v>
                      </c:pt>
                      <c:pt idx="2">
                        <c:v>41044</c:v>
                      </c:pt>
                      <c:pt idx="3">
                        <c:v>14378</c:v>
                      </c:pt>
                      <c:pt idx="4">
                        <c:v>7089</c:v>
                      </c:pt>
                      <c:pt idx="5">
                        <c:v>2068</c:v>
                      </c:pt>
                      <c:pt idx="6">
                        <c:v>1860</c:v>
                      </c:pt>
                      <c:pt idx="7">
                        <c:v>617</c:v>
                      </c:pt>
                      <c:pt idx="8">
                        <c:v>433</c:v>
                      </c:pt>
                      <c:pt idx="9">
                        <c:v>553</c:v>
                      </c:pt>
                      <c:pt idx="10">
                        <c:v>125</c:v>
                      </c:pt>
                      <c:pt idx="11">
                        <c:v>62</c:v>
                      </c:pt>
                      <c:pt idx="12">
                        <c:v>52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9-BBA7-4C8B-9C5C-87B5B473AA2C}"/>
                  </c:ext>
                </c:extLst>
              </c15:ser>
            </c15:filteredLineSeries>
            <c15:filteredLineSeries>
              <c15:ser>
                <c:idx val="26"/>
                <c:order val="26"/>
                <c:spPr>
                  <a:ln w="2857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Size'!$AB$4:$AB$16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156153</c:v>
                      </c:pt>
                      <c:pt idx="1">
                        <c:v>103337</c:v>
                      </c:pt>
                      <c:pt idx="2">
                        <c:v>40345</c:v>
                      </c:pt>
                      <c:pt idx="3">
                        <c:v>14283</c:v>
                      </c:pt>
                      <c:pt idx="4">
                        <c:v>7291</c:v>
                      </c:pt>
                      <c:pt idx="5">
                        <c:v>1952</c:v>
                      </c:pt>
                      <c:pt idx="6">
                        <c:v>1888</c:v>
                      </c:pt>
                      <c:pt idx="7">
                        <c:v>591</c:v>
                      </c:pt>
                      <c:pt idx="8">
                        <c:v>428</c:v>
                      </c:pt>
                      <c:pt idx="9">
                        <c:v>560</c:v>
                      </c:pt>
                      <c:pt idx="10">
                        <c:v>125</c:v>
                      </c:pt>
                      <c:pt idx="11">
                        <c:v>58</c:v>
                      </c:pt>
                      <c:pt idx="12">
                        <c:v>52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A-BBA7-4C8B-9C5C-87B5B473AA2C}"/>
                  </c:ext>
                </c:extLst>
              </c15:ser>
            </c15:filteredLineSeries>
            <c15:filteredLineSeries>
              <c15:ser>
                <c:idx val="27"/>
                <c:order val="27"/>
                <c:spPr>
                  <a:ln w="2857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Size'!$AC$4:$AC$16</c15:sqref>
                        </c15:formulaRef>
                      </c:ext>
                    </c:extLst>
                    <c:numCache>
                      <c:formatCode>General</c:formatCode>
                      <c:ptCount val="13"/>
                      <c:pt idx="0">
                        <c:v>101101.03703703704</c:v>
                      </c:pt>
                      <c:pt idx="1">
                        <c:v>68227</c:v>
                      </c:pt>
                      <c:pt idx="2">
                        <c:v>29494.296296296296</c:v>
                      </c:pt>
                      <c:pt idx="3">
                        <c:v>10845.777777777777</c:v>
                      </c:pt>
                      <c:pt idx="4">
                        <c:v>5847.0740740740739</c:v>
                      </c:pt>
                      <c:pt idx="5">
                        <c:v>1820.4814814814815</c:v>
                      </c:pt>
                      <c:pt idx="6">
                        <c:v>1759.1851851851852</c:v>
                      </c:pt>
                      <c:pt idx="7">
                        <c:v>530.22222222222217</c:v>
                      </c:pt>
                      <c:pt idx="8">
                        <c:v>424.33333333333331</c:v>
                      </c:pt>
                      <c:pt idx="9">
                        <c:v>508.74074074074076</c:v>
                      </c:pt>
                      <c:pt idx="10">
                        <c:v>136.55555555555554</c:v>
                      </c:pt>
                      <c:pt idx="11">
                        <c:v>60.037037037037038</c:v>
                      </c:pt>
                      <c:pt idx="12">
                        <c:v>54.851851851851855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B-BBA7-4C8B-9C5C-87B5B473AA2C}"/>
                  </c:ext>
                </c:extLst>
              </c15:ser>
            </c15:filteredLineSeries>
          </c:ext>
        </c:extLst>
      </c:lineChart>
      <c:catAx>
        <c:axId val="1395728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728463"/>
        <c:crosses val="autoZero"/>
        <c:auto val="1"/>
        <c:lblAlgn val="ctr"/>
        <c:lblOffset val="100"/>
        <c:noMultiLvlLbl val="0"/>
      </c:catAx>
      <c:valAx>
        <c:axId val="139572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7289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of construction output per sector from 1998-2023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'Private sector value'!$B$31</c:f>
              <c:numCache>
                <c:formatCode>#,##0</c:formatCode>
                <c:ptCount val="1"/>
                <c:pt idx="0">
                  <c:v>23301.807692307691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CE-434B-B912-D83A33A6751C}"/>
            </c:ext>
          </c:extLst>
        </c:ser>
        <c:ser>
          <c:idx val="1"/>
          <c:order val="1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'Private sector value'!$C$31</c:f>
              <c:numCache>
                <c:formatCode>#,##0</c:formatCode>
                <c:ptCount val="1"/>
                <c:pt idx="0">
                  <c:v>8636.1923076923085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CE-434B-B912-D83A33A6751C}"/>
            </c:ext>
          </c:extLst>
        </c:ser>
        <c:ser>
          <c:idx val="2"/>
          <c:order val="2"/>
          <c:tx>
            <c:strRef>
              <c:f>'Private sector value'!$D$4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'Private sector value'!$D$31</c:f>
              <c:numCache>
                <c:formatCode>#,##0</c:formatCode>
                <c:ptCount val="1"/>
                <c:pt idx="0">
                  <c:v>2613.6153846153848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CE-434B-B912-D83A33A6751C}"/>
            </c:ext>
          </c:extLst>
        </c:ser>
        <c:ser>
          <c:idx val="3"/>
          <c:order val="3"/>
          <c:tx>
            <c:strRef>
              <c:f>'Private sector value'!$E$4</c:f>
              <c:strCache>
                <c:ptCount val="1"/>
                <c:pt idx="0">
                  <c:v>Private industrial: warehouses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'Private sector value'!$E$31</c:f>
              <c:numCache>
                <c:formatCode>#,##0</c:formatCode>
                <c:ptCount val="1"/>
                <c:pt idx="0">
                  <c:v>2281.7307692307691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CE-434B-B912-D83A33A6751C}"/>
            </c:ext>
          </c:extLst>
        </c:ser>
        <c:ser>
          <c:idx val="4"/>
          <c:order val="4"/>
          <c:tx>
            <c:strRef>
              <c:f>'Private sector value'!$F$4</c:f>
              <c:strCache>
                <c:ptCount val="1"/>
                <c:pt idx="0">
                  <c:v>Private industrial: oil, steel &amp; coal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'Private sector value'!$F$31</c:f>
              <c:numCache>
                <c:formatCode>#,##0</c:formatCode>
                <c:ptCount val="1"/>
                <c:pt idx="0">
                  <c:v>163.30769230769232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CE-434B-B912-D83A33A6751C}"/>
            </c:ext>
          </c:extLst>
        </c:ser>
        <c:ser>
          <c:idx val="5"/>
          <c:order val="5"/>
          <c:tx>
            <c:strRef>
              <c:f>'Private sector value'!$G$4</c:f>
              <c:strCache>
                <c:ptCount val="1"/>
                <c:pt idx="0">
                  <c:v>All private industrial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'Private sector value'!$G$31</c:f>
              <c:numCache>
                <c:formatCode>#,##0</c:formatCode>
                <c:ptCount val="1"/>
                <c:pt idx="0">
                  <c:v>5058.6923076923076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CE-434B-B912-D83A33A6751C}"/>
            </c:ext>
          </c:extLst>
        </c:ser>
        <c:ser>
          <c:idx val="6"/>
          <c:order val="6"/>
          <c:tx>
            <c:strRef>
              <c:f>'Private sector value'!$H$4</c:f>
              <c:strCache>
                <c:ptCount val="1"/>
                <c:pt idx="0">
                  <c:v>Private commercial: schools &amp; universities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value'!$H$31</c:f>
              <c:numCache>
                <c:formatCode>#,##0</c:formatCode>
                <c:ptCount val="1"/>
                <c:pt idx="0">
                  <c:v>3076.3076923076924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6CE-434B-B912-D83A33A6751C}"/>
            </c:ext>
          </c:extLst>
        </c:ser>
        <c:ser>
          <c:idx val="7"/>
          <c:order val="7"/>
          <c:tx>
            <c:strRef>
              <c:f>'Private sector value'!$I$4</c:f>
              <c:strCache>
                <c:ptCount val="1"/>
                <c:pt idx="0">
                  <c:v>Private commercial: health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value'!$I$31</c:f>
              <c:numCache>
                <c:formatCode>#,##0</c:formatCode>
                <c:ptCount val="1"/>
                <c:pt idx="0">
                  <c:v>1503.0769230769231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CE-434B-B912-D83A33A6751C}"/>
            </c:ext>
          </c:extLst>
        </c:ser>
        <c:ser>
          <c:idx val="8"/>
          <c:order val="8"/>
          <c:tx>
            <c:strRef>
              <c:f>'Private sector value'!$J$4</c:f>
              <c:strCache>
                <c:ptCount val="1"/>
                <c:pt idx="0">
                  <c:v>Private commercial: offices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value'!$J$31</c:f>
              <c:numCache>
                <c:formatCode>#,##0</c:formatCode>
                <c:ptCount val="1"/>
                <c:pt idx="0">
                  <c:v>8734.3076923076915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CE-434B-B912-D83A33A6751C}"/>
            </c:ext>
          </c:extLst>
        </c:ser>
        <c:ser>
          <c:idx val="9"/>
          <c:order val="9"/>
          <c:tx>
            <c:strRef>
              <c:f>'Private sector value'!$K$4</c:f>
              <c:strCache>
                <c:ptCount val="1"/>
                <c:pt idx="0">
                  <c:v>Private commercial: entertainment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value'!$K$31</c:f>
              <c:numCache>
                <c:formatCode>#,##0</c:formatCode>
                <c:ptCount val="1"/>
                <c:pt idx="0">
                  <c:v>5328.5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6CE-434B-B912-D83A33A6751C}"/>
            </c:ext>
          </c:extLst>
        </c:ser>
        <c:ser>
          <c:idx val="10"/>
          <c:order val="10"/>
          <c:tx>
            <c:strRef>
              <c:f>'Private sector value'!$L$4</c:f>
              <c:strCache>
                <c:ptCount val="1"/>
                <c:pt idx="0">
                  <c:v>Private commercial: garages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value'!$L$31</c:f>
              <c:numCache>
                <c:formatCode>#,##0</c:formatCode>
                <c:ptCount val="1"/>
                <c:pt idx="0">
                  <c:v>510.84615384615387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CE-434B-B912-D83A33A6751C}"/>
            </c:ext>
          </c:extLst>
        </c:ser>
        <c:ser>
          <c:idx val="11"/>
          <c:order val="11"/>
          <c:tx>
            <c:strRef>
              <c:f>'Private sector value'!$M$4</c:f>
              <c:strCache>
                <c:ptCount val="1"/>
                <c:pt idx="0">
                  <c:v>Private commercial: shops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value'!$M$31</c:f>
              <c:numCache>
                <c:formatCode>#,##0</c:formatCode>
                <c:ptCount val="1"/>
                <c:pt idx="0">
                  <c:v>4985.9615384615381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6CE-434B-B912-D83A33A6751C}"/>
            </c:ext>
          </c:extLst>
        </c:ser>
        <c:ser>
          <c:idx val="12"/>
          <c:order val="12"/>
          <c:tx>
            <c:strRef>
              <c:f>'Private sector value'!$N$4</c:f>
              <c:strCache>
                <c:ptCount val="1"/>
                <c:pt idx="0">
                  <c:v>Private commercial: agriculture &amp; miscellaneous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value'!$N$31</c:f>
              <c:numCache>
                <c:formatCode>#,##0</c:formatCode>
                <c:ptCount val="1"/>
                <c:pt idx="0">
                  <c:v>1540.1538461538462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6CE-434B-B912-D83A33A6751C}"/>
            </c:ext>
          </c:extLst>
        </c:ser>
        <c:ser>
          <c:idx val="13"/>
          <c:order val="13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value'!$O$31</c:f>
              <c:numCache>
                <c:formatCode>#,##0</c:formatCode>
                <c:ptCount val="1"/>
                <c:pt idx="0">
                  <c:v>25678.807692307691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6CE-434B-B912-D83A33A6751C}"/>
            </c:ext>
          </c:extLst>
        </c:ser>
        <c:ser>
          <c:idx val="14"/>
          <c:order val="14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'Private sector value'!$P$31</c:f>
              <c:numCache>
                <c:formatCode>#,##0</c:formatCode>
                <c:ptCount val="1"/>
                <c:pt idx="0">
                  <c:v>62675.5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6CE-434B-B912-D83A33A67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3135535"/>
        <c:axId val="1373136015"/>
      </c:barChart>
      <c:catAx>
        <c:axId val="13731355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136015"/>
        <c:crosses val="autoZero"/>
        <c:auto val="1"/>
        <c:lblAlgn val="ctr"/>
        <c:lblOffset val="100"/>
        <c:noMultiLvlLbl val="0"/>
      </c:catAx>
      <c:valAx>
        <c:axId val="1373136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1355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Pie</a:t>
            </a:r>
            <a:r>
              <a:rPr lang="en-GB" baseline="0"/>
              <a:t> chart showing median, standard deviation and range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Lit>
              <c:ptCount val="3"/>
              <c:pt idx="0">
                <c:v>28</c:v>
              </c:pt>
              <c:pt idx="1">
                <c:v>30</c:v>
              </c:pt>
              <c:pt idx="2">
                <c:v>32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value'!$B$5:$B$36</c15:sqref>
                  </c15:fullRef>
                </c:ext>
              </c:extLst>
              <c:f>('Public sector value'!$B$32,'Public sector value'!$B$34,'Public sector value'!$B$36)</c:f>
              <c:numCache>
                <c:formatCode>#,##0</c:formatCode>
                <c:ptCount val="3"/>
                <c:pt idx="0">
                  <c:v>4186</c:v>
                </c:pt>
                <c:pt idx="1">
                  <c:v>1933.7118331970134</c:v>
                </c:pt>
                <c:pt idx="2">
                  <c:v>6214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7BFC-481C-9859-BD8A86C16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uri="{02D57815-91ED-43cb-92C2-25804820EDAC}">
                        <c15:fullRef>
                          <c15:sqref>'Public sector value'!$C$5:$C$36</c15:sqref>
                        </c15:fullRef>
                        <c15:formulaRef>
                          <c15:sqref>('Public sector value'!$C$32,'Public sector value'!$C$34,'Public sector value'!$C$36)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4599</c:v>
                      </c:pt>
                      <c:pt idx="1">
                        <c:v>5042.993805118299</c:v>
                      </c:pt>
                      <c:pt idx="2">
                        <c:v>17417</c:v>
                      </c:pt>
                    </c:numCache>
                  </c:numRef>
                </c:val>
                <c:extLst>
                  <c:ext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1-7BFC-481C-9859-BD8A86C16DD7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value'!$D$5:$D$36</c15:sqref>
                        </c15:fullRef>
                        <c15:formulaRef>
                          <c15:sqref>('Public sector value'!$D$32,'Public sector value'!$D$34,'Public sector value'!$D$36)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88</c:v>
                      </c:pt>
                      <c:pt idx="1">
                        <c:v>54.568855586314072</c:v>
                      </c:pt>
                      <c:pt idx="2">
                        <c:v>229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2-7BFC-481C-9859-BD8A86C16DD7}"/>
                  </c:ext>
                </c:extLst>
              </c15:ser>
            </c15:filteredPieSeries>
            <c15:filteredPieSeries>
              <c15:ser>
                <c:idx val="3"/>
                <c:order val="3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value'!$E$5:$E$36</c15:sqref>
                        </c15:fullRef>
                        <c15:formulaRef>
                          <c15:sqref>('Public sector value'!$E$32,'Public sector value'!$E$34,'Public sector value'!$E$36)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29</c:v>
                      </c:pt>
                      <c:pt idx="1">
                        <c:v>15.77417558494311</c:v>
                      </c:pt>
                      <c:pt idx="2">
                        <c:v>65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3-7BFC-481C-9859-BD8A86C16DD7}"/>
                  </c:ext>
                </c:extLst>
              </c15:ser>
            </c15:filteredPieSeries>
            <c15:filteredPieSeries>
              <c15:ser>
                <c:idx val="4"/>
                <c:order val="4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value'!$F$5:$F$36</c15:sqref>
                        </c15:fullRef>
                        <c15:formulaRef>
                          <c15:sqref>('Public sector value'!$F$32,'Public sector value'!$F$34,'Public sector value'!$F$36)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4</c:v>
                      </c:pt>
                      <c:pt idx="1">
                        <c:v>12.079989811508694</c:v>
                      </c:pt>
                      <c:pt idx="2">
                        <c:v>44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4-7BFC-481C-9859-BD8A86C16DD7}"/>
                  </c:ext>
                </c:extLst>
              </c15:ser>
            </c15:filteredPieSeries>
            <c15:filteredPieSeries>
              <c15:ser>
                <c:idx val="5"/>
                <c:order val="5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value'!$G$5:$G$36</c15:sqref>
                        </c15:fullRef>
                        <c15:formulaRef>
                          <c15:sqref>('Public sector value'!$G$32,'Public sector value'!$G$34,'Public sector value'!$G$36)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4026</c:v>
                      </c:pt>
                      <c:pt idx="1">
                        <c:v>1527.4180693122421</c:v>
                      </c:pt>
                      <c:pt idx="2">
                        <c:v>6138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5-7BFC-481C-9859-BD8A86C16DD7}"/>
                  </c:ext>
                </c:extLst>
              </c15:ser>
            </c15:filteredPieSeries>
            <c15:filteredPieSeries>
              <c15:ser>
                <c:idx val="6"/>
                <c:order val="6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value'!$H$5:$H$36</c15:sqref>
                        </c15:fullRef>
                        <c15:formulaRef>
                          <c15:sqref>('Public sector value'!$H$32,'Public sector value'!$H$34,'Public sector value'!$H$36)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960.5</c:v>
                      </c:pt>
                      <c:pt idx="1">
                        <c:v>431.73925179263188</c:v>
                      </c:pt>
                      <c:pt idx="2">
                        <c:v>1894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6-7BFC-481C-9859-BD8A86C16DD7}"/>
                  </c:ext>
                </c:extLst>
              </c15:ser>
            </c15:filteredPieSeries>
            <c15:filteredPieSeries>
              <c15:ser>
                <c:idx val="7"/>
                <c:order val="7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value'!$I$5:$I$36</c15:sqref>
                        </c15:fullRef>
                        <c15:formulaRef>
                          <c15:sqref>('Public sector value'!$I$32,'Public sector value'!$I$34,'Public sector value'!$I$36)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1676.5</c:v>
                      </c:pt>
                      <c:pt idx="1">
                        <c:v>527.53294173481174</c:v>
                      </c:pt>
                      <c:pt idx="2">
                        <c:v>1902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7-7BFC-481C-9859-BD8A86C16DD7}"/>
                  </c:ext>
                </c:extLst>
              </c15:ser>
            </c15:filteredPieSeries>
            <c15:filteredPieSeries>
              <c15:ser>
                <c:idx val="8"/>
                <c:order val="8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value'!$J$5:$J$36</c15:sqref>
                        </c15:fullRef>
                        <c15:formulaRef>
                          <c15:sqref>('Public sector value'!$J$32,'Public sector value'!$J$34,'Public sector value'!$J$36)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818.5</c:v>
                      </c:pt>
                      <c:pt idx="1">
                        <c:v>191.38620238026169</c:v>
                      </c:pt>
                      <c:pt idx="2">
                        <c:v>645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8-7BFC-481C-9859-BD8A86C16DD7}"/>
                  </c:ext>
                </c:extLst>
              </c15:ser>
            </c15:filteredPieSeries>
            <c15:filteredPieSeries>
              <c15:ser>
                <c:idx val="9"/>
                <c:order val="9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value'!$K$5:$K$36</c15:sqref>
                        </c15:fullRef>
                        <c15:formulaRef>
                          <c15:sqref>('Public sector value'!$K$32,'Public sector value'!$K$34,'Public sector value'!$K$36)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829.5</c:v>
                      </c:pt>
                      <c:pt idx="1">
                        <c:v>280.68216078799054</c:v>
                      </c:pt>
                      <c:pt idx="2">
                        <c:v>1201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9-7BFC-481C-9859-BD8A86C16DD7}"/>
                  </c:ext>
                </c:extLst>
              </c15:ser>
            </c15:filteredPieSeries>
            <c15:filteredPieSeries>
              <c15:ser>
                <c:idx val="10"/>
                <c:order val="10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value'!$L$5:$L$36</c15:sqref>
                        </c15:fullRef>
                        <c15:formulaRef>
                          <c15:sqref>('Public sector value'!$L$32,'Public sector value'!$L$34,'Public sector value'!$L$36)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152.5</c:v>
                      </c:pt>
                      <c:pt idx="1">
                        <c:v>150.02627974919801</c:v>
                      </c:pt>
                      <c:pt idx="2">
                        <c:v>619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A-7BFC-481C-9859-BD8A86C16DD7}"/>
                  </c:ext>
                </c:extLst>
              </c15:ser>
            </c15:filteredPieSeries>
            <c15:filteredPieSeries>
              <c15:ser>
                <c:idx val="11"/>
                <c:order val="1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value'!$M$5:$M$36</c15:sqref>
                        </c15:fullRef>
                        <c15:formulaRef>
                          <c15:sqref>('Public sector value'!$M$32,'Public sector value'!$M$34,'Public sector value'!$M$36)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1080</c:v>
                      </c:pt>
                      <c:pt idx="1">
                        <c:v>357.87907927764564</c:v>
                      </c:pt>
                      <c:pt idx="2">
                        <c:v>1742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B-7BFC-481C-9859-BD8A86C16DD7}"/>
                  </c:ext>
                </c:extLst>
              </c15:ser>
            </c15:filteredPieSeries>
            <c15:filteredPieSeries>
              <c15:ser>
                <c:idx val="12"/>
                <c:order val="12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value'!$N$5:$N$36</c15:sqref>
                        </c15:fullRef>
                        <c15:formulaRef>
                          <c15:sqref>('Public sector value'!$N$32,'Public sector value'!$N$34,'Public sector value'!$N$36)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10049.5</c:v>
                      </c:pt>
                      <c:pt idx="1">
                        <c:v>2952.5899681466099</c:v>
                      </c:pt>
                      <c:pt idx="2">
                        <c:v>11029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C-7BFC-481C-9859-BD8A86C16DD7}"/>
                  </c:ext>
                </c:extLst>
              </c15:ser>
            </c15:filteredPieSeries>
            <c15:filteredPieSeries>
              <c15:ser>
                <c:idx val="13"/>
                <c:order val="13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'Public sector value'!$O$5:$O$36</c15:sqref>
                        </c15:fullRef>
                        <c15:formulaRef>
                          <c15:sqref>('Public sector value'!$O$32,'Public sector value'!$O$34,'Public sector value'!$O$36)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19814.5</c:v>
                      </c:pt>
                      <c:pt idx="1">
                        <c:v>8569.7219519565588</c:v>
                      </c:pt>
                      <c:pt idx="2">
                        <c:v>31608</c:v>
                      </c:pt>
                    </c:numCache>
                  </c:numRef>
                </c:val>
                <c:extLst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D-7BFC-481C-9859-BD8A86C16DD7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35943</xdr:colOff>
      <xdr:row>18</xdr:row>
      <xdr:rowOff>107830</xdr:rowOff>
    </xdr:from>
    <xdr:to>
      <xdr:col>21</xdr:col>
      <xdr:colOff>0</xdr:colOff>
      <xdr:row>34</xdr:row>
      <xdr:rowOff>155754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ABF09C1-AF2A-855F-6D6F-683BCAAA08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583259</xdr:colOff>
      <xdr:row>19</xdr:row>
      <xdr:rowOff>10112</xdr:rowOff>
    </xdr:from>
    <xdr:to>
      <xdr:col>27</xdr:col>
      <xdr:colOff>263407</xdr:colOff>
      <xdr:row>33</xdr:row>
      <xdr:rowOff>164629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B81D3A8-2992-5A78-CFFB-D3443F16B1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15874</xdr:colOff>
      <xdr:row>1</xdr:row>
      <xdr:rowOff>15875</xdr:rowOff>
    </xdr:from>
    <xdr:to>
      <xdr:col>28</xdr:col>
      <xdr:colOff>555625</xdr:colOff>
      <xdr:row>28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508E38D-6A6D-AD1B-62A1-AE2461C901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611908</xdr:colOff>
      <xdr:row>31</xdr:row>
      <xdr:rowOff>23091</xdr:rowOff>
    </xdr:from>
    <xdr:to>
      <xdr:col>25</xdr:col>
      <xdr:colOff>565726</xdr:colOff>
      <xdr:row>34</xdr:row>
      <xdr:rowOff>1377372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55E2A17-2187-73FD-FD1C-D7CC8C5A61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69E133-F789-4A93-ADA4-73C854B282E6}" name="Table15" displayName="Table15" ref="A3:X17" totalsRowCount="1" headerRowDxfId="160" dataDxfId="159" headerRowBorderDxfId="157" tableBorderDxfId="158" headerRowCellStyle="Normal_Structure">
  <autoFilter ref="A3:X16" xr:uid="{A169E133-F789-4A93-ADA4-73C854B282E6}"/>
  <tableColumns count="24">
    <tableColumn id="1" xr3:uid="{E8DE5C2A-1E86-40E3-89D5-D406B375C0E4}" name="Size of firm (by turnover size band)" dataDxfId="156" totalsRowDxfId="139" dataCellStyle="Normal_Structure" totalsRowCellStyle="Normal_Structure"/>
    <tableColumn id="2" xr3:uid="{555D3A02-5B25-498F-9A74-777A71DEAE83}" name="2007" dataDxfId="155" totalsRowDxfId="138"/>
    <tableColumn id="3" xr3:uid="{418548F4-9B99-42A6-865D-86EB8C3F81FA}" name="2008" dataDxfId="154" totalsRowDxfId="137"/>
    <tableColumn id="4" xr3:uid="{C5AFD939-793F-4845-9FAC-73A691E434D7}" name="2009 " dataDxfId="153" totalsRowDxfId="136"/>
    <tableColumn id="5" xr3:uid="{326208EF-86EA-4478-93C7-559CCC0C4725}" name="2010 " dataDxfId="152" totalsRowDxfId="135"/>
    <tableColumn id="6" xr3:uid="{A3DB8BE7-7D18-4609-9286-EBDFE0BA5924}" name="2011 " dataDxfId="151" totalsRowDxfId="134"/>
    <tableColumn id="7" xr3:uid="{2665A6F0-1585-4B27-9DBC-27EAC353811E}" name="2012 " dataDxfId="150" totalsRowDxfId="133"/>
    <tableColumn id="8" xr3:uid="{DCA4679C-E334-4CDA-B2D5-FB3513250D59}" name="2013 " dataDxfId="149" totalsRowDxfId="132"/>
    <tableColumn id="9" xr3:uid="{511BE0AA-E94C-454F-8955-6B339F1574BF}" name="2014 " dataDxfId="148" totalsRowDxfId="131"/>
    <tableColumn id="10" xr3:uid="{4F8D0757-4804-4C54-A9E1-084AE8468588}" name="2015 " dataDxfId="147" totalsRowDxfId="130"/>
    <tableColumn id="11" xr3:uid="{DB712189-E168-4684-9849-A580D1229996}" name="2016 " dataDxfId="146" totalsRowDxfId="129"/>
    <tableColumn id="12" xr3:uid="{FE3F5E44-B221-4098-A85E-03AB01977213}" name="2017 " dataDxfId="145" totalsRowDxfId="128"/>
    <tableColumn id="13" xr3:uid="{9C99CC1C-D70C-4E59-A7DD-B9CB6E4CF77E}" name="2018 " dataDxfId="144" totalsRowDxfId="127"/>
    <tableColumn id="14" xr3:uid="{B22D237A-FB78-40CB-8301-08C4A0E30925}" name="2019 " dataDxfId="143" totalsRowDxfId="126"/>
    <tableColumn id="15" xr3:uid="{1A298485-0E48-4DB8-9C04-9065FAF2E7AD}" name="2020 " dataDxfId="142" totalsRowDxfId="125"/>
    <tableColumn id="16" xr3:uid="{005141FE-4EF5-4098-8AC1-1534E0F169E6}" name="2021 " dataDxfId="141" totalsRowDxfId="124"/>
    <tableColumn id="17" xr3:uid="{8A7FF34B-5D7C-4FDB-8AF0-08A900AF0060}" name="2022 " dataDxfId="140" totalsRowDxfId="123"/>
    <tableColumn id="18" xr3:uid="{0C6E775D-721F-4E30-BA9B-FE6CB9F65B1E}" name="2023" dataDxfId="92" totalsRowDxfId="122"/>
    <tableColumn id="19" xr3:uid="{FFFDD1CD-30DA-430C-94C0-5474110A8A41}" name="Average number of firms from 2007-2023(By turnover size band)" dataDxfId="91" totalsRowDxfId="121">
      <calculatedColumnFormula>AVERAGE(Table15[[#This Row],[2007]:[2023]])</calculatedColumnFormula>
    </tableColumn>
    <tableColumn id="20" xr3:uid="{CDA4A02F-86AA-4FEF-911D-F0D4ECD181E7}" name="The median number for firms from 2007-2023(By turnover size band)" dataDxfId="90" totalsRowDxfId="120">
      <calculatedColumnFormula>MEDIAN(Table15[[#This Row],[2007]:[2023]])</calculatedColumnFormula>
    </tableColumn>
    <tableColumn id="21" xr3:uid="{E1F9C7C3-BBA8-4F10-A6D8-C56A59617FC6}" name="Mode for the number of firms from 2007-2023(By turnover size band)" dataDxfId="89" totalsRowDxfId="119">
      <calculatedColumnFormula>MODE(Table15[[#This Row],[2007]:[2023]])</calculatedColumnFormula>
    </tableColumn>
    <tableColumn id="22" xr3:uid="{8394983C-7D71-4489-B5E7-E07A6DD0806F}" name="Stardard deviation for number of firms from 2007-2023(By turnover size band)" dataDxfId="88" totalsRowDxfId="118">
      <calculatedColumnFormula>_xlfn.STDEV.S(Table15[[#This Row],[2007]:[2023]])</calculatedColumnFormula>
    </tableColumn>
    <tableColumn id="23" xr3:uid="{B23774DC-43DC-40B4-B34D-C29794BCE9DC}" name="Variance for number of firms from 2007-2023(By turnover size band)" dataDxfId="87" totalsRowDxfId="117">
      <calculatedColumnFormula>_xlfn.VAR.S(Table15[[#This Row],[2007]:[2023]])</calculatedColumnFormula>
    </tableColumn>
    <tableColumn id="24" xr3:uid="{8FAB05CC-D04F-4306-94E7-6E50C8DC1420}" name="Range for the number of firms from 2007-2023(By turnover size band)" dataDxfId="86" totalsRowDxfId="116">
      <calculatedColumnFormula>MAX(Table15[[#This Row],[2007]:[2023]])-MIN(Table15[[#This Row],[2007]:[2023]])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9B582-2158-4847-9F19-E4934A644707}" name="Table3.1" displayName="Table3.1" ref="A3:AH18" totalsRowCount="1" headerRowDxfId="115" dataDxfId="114" headerRowBorderDxfId="112" tableBorderDxfId="113">
  <autoFilter ref="A3:AH17" xr:uid="{D049B582-2158-4847-9F19-E4934A644707}"/>
  <tableColumns count="34">
    <tableColumn id="1" xr3:uid="{8BC4CBBF-6042-403B-BA89-F35936AF0732}" name="Size of Firm " dataDxfId="67" totalsRowDxfId="66"/>
    <tableColumn id="2" xr3:uid="{99BE9D7B-500B-4ACE-BD2D-6163AA7EE401}" name="1997" dataDxfId="65" totalsRowDxfId="64"/>
    <tableColumn id="3" xr3:uid="{8CF7774B-8B02-4E93-B8B8-B605BB8E6640}" name="1998" dataDxfId="63" totalsRowDxfId="62"/>
    <tableColumn id="4" xr3:uid="{097ED1E4-2D85-45E0-8F59-084FD61EB1B7}" name="1999" dataDxfId="61" totalsRowDxfId="60"/>
    <tableColumn id="5" xr3:uid="{A72818AB-973A-4D6D-B881-EF0442520002}" name="2000" dataDxfId="59" totalsRowDxfId="58"/>
    <tableColumn id="6" xr3:uid="{6265CD49-6A8F-494D-9A8C-311FB9860B6F}" name="2001" dataDxfId="57" totalsRowDxfId="56"/>
    <tableColumn id="7" xr3:uid="{8B1B9E38-06A6-45C6-989F-F71B1D007213}" name="2002" dataDxfId="55" totalsRowDxfId="54"/>
    <tableColumn id="8" xr3:uid="{2BBB4C98-CD94-4242-9C33-E8BE28C93F2C}" name="2003" dataDxfId="53" totalsRowDxfId="52"/>
    <tableColumn id="9" xr3:uid="{2A7D1EF0-8154-4DB8-BBA7-CC6BFAE93DCB}" name="2004" dataDxfId="51" totalsRowDxfId="50"/>
    <tableColumn id="10" xr3:uid="{1E4839A1-0AB2-4701-8380-B92D5BD059F9}" name="2005" dataDxfId="49" totalsRowDxfId="48"/>
    <tableColumn id="11" xr3:uid="{77166E44-2440-4B40-8EE8-042CB2EED771}" name="2006" dataDxfId="47" totalsRowDxfId="46"/>
    <tableColumn id="12" xr3:uid="{98F908C0-770D-4219-AD91-FE988A127F1F}" name="2007" dataDxfId="45" totalsRowDxfId="44"/>
    <tableColumn id="13" xr3:uid="{C5FBE12F-74BA-405C-B44F-BFD788B7693D}" name="2008" dataDxfId="43" totalsRowDxfId="42"/>
    <tableColumn id="14" xr3:uid="{3B247679-30EA-4EAF-859C-3C8D756138DE}" name="2009" dataDxfId="41" totalsRowDxfId="40"/>
    <tableColumn id="15" xr3:uid="{DDF66F94-CAB8-46BA-A372-A823245670F2}" name="2010" dataDxfId="39" totalsRowDxfId="38"/>
    <tableColumn id="16" xr3:uid="{3FA75A2D-A98B-403F-A161-CD0503F0C2A8}" name="2011" dataDxfId="37" totalsRowDxfId="36"/>
    <tableColumn id="17" xr3:uid="{3B368D6B-74F8-443F-9CB3-FDD6540E6DD8}" name="2012" dataDxfId="35" totalsRowDxfId="34"/>
    <tableColumn id="18" xr3:uid="{D3F907F1-E08D-46CE-9D4E-7DF31243A729}" name="2013" dataDxfId="33" totalsRowDxfId="32"/>
    <tableColumn id="19" xr3:uid="{7F73ACE9-8BF5-4E6B-B599-87D8B916A09F}" name="2014" dataDxfId="31" totalsRowDxfId="30"/>
    <tableColumn id="20" xr3:uid="{9726D326-3EA2-4129-8F35-2701DBA067BC}" name="2015" dataDxfId="29" totalsRowDxfId="28"/>
    <tableColumn id="21" xr3:uid="{A307C78A-AFD1-4B55-9EDA-311A5640C07F}" name="2016" dataDxfId="27" totalsRowDxfId="26"/>
    <tableColumn id="22" xr3:uid="{F73227F2-F040-4049-AB26-C0C0A29147D6}" name="2017" dataDxfId="25" totalsRowDxfId="24"/>
    <tableColumn id="23" xr3:uid="{49D1E648-3E87-4C48-9870-EF6A1E407E3B}" name="2018" dataDxfId="23" totalsRowDxfId="22"/>
    <tableColumn id="24" xr3:uid="{F3933467-E2B0-4508-A5D1-06EE32579F3A}" name="2019" dataDxfId="21" totalsRowDxfId="20"/>
    <tableColumn id="25" xr3:uid="{43F69545-58C8-4B7E-8065-259792C44CE1}" name="2020" dataDxfId="19" totalsRowDxfId="18"/>
    <tableColumn id="26" xr3:uid="{0D391498-B377-4AFF-9E78-B01E44E24A5B}" name="2021" dataDxfId="17" totalsRowDxfId="16"/>
    <tableColumn id="27" xr3:uid="{530D7552-52B1-4B1C-8AF1-BF0D34851E73}" name="2022" dataDxfId="15" totalsRowDxfId="14"/>
    <tableColumn id="28" xr3:uid="{C8094E49-0C1F-4A6F-9FF5-78B7D9ADCDEC}" name="2023" dataDxfId="13" totalsRowDxfId="12"/>
    <tableColumn id="29" xr3:uid="{F4432A66-38B7-4ADE-8847-CBE956EBC654}" name="Average number of firms from 1997-2023 (By size of firm)" dataDxfId="11" totalsRowDxfId="10">
      <calculatedColumnFormula>AVERAGE(Table3.1[[#This Row],[1997]:[2023]])</calculatedColumnFormula>
    </tableColumn>
    <tableColumn id="30" xr3:uid="{1E734A65-9637-4734-ACB5-F710292AD566}" name="Median number of firms from 1997-2023(By size of firm)" dataDxfId="9" totalsRowDxfId="8">
      <calculatedColumnFormula>MEDIAN(Table3.1[[#This Row],[1997]:[2023]])</calculatedColumnFormula>
    </tableColumn>
    <tableColumn id="31" xr3:uid="{11C1B182-ED22-4D34-B772-B7FA5AA86902}" name="Mode for number of firms from 1997-2023(By size of firm)" dataDxfId="7" totalsRowDxfId="6">
      <calculatedColumnFormula>MODE(Table3.1[[#This Row],[1997]:[2023]])</calculatedColumnFormula>
    </tableColumn>
    <tableColumn id="32" xr3:uid="{F20560CB-1477-4477-A05E-616814DC9010}" name="Standard deviation for the number of firms from 1997-2023(By size of firm)" dataDxfId="5" totalsRowDxfId="4">
      <calculatedColumnFormula>_xlfn.STDEV.S(Table3.1[[#This Row],[1997]:[2023]])</calculatedColumnFormula>
    </tableColumn>
    <tableColumn id="33" xr3:uid="{BB1F3EF5-EB6D-4FC4-AE4A-F94EE31F22EB}" name="Variance of the number of firms from 1997-2023(by the size of the firms) " dataDxfId="3" totalsRowDxfId="2">
      <calculatedColumnFormula>_xlfn.VAR.S(Table3.1[[#This Row],[1997]:[2023]])</calculatedColumnFormula>
    </tableColumn>
    <tableColumn id="34" xr3:uid="{11DAEE9E-43EE-4661-AFC8-0082E55B31D4}" name="Range of the number of firms from 1997-2023(By size of firm) " dataDxfId="1" totalsRowDxfId="0">
      <calculatedColumnFormula>MAX(Table3.1[[#This Row],[1997]:[2023]])-MIN(Table3.1[[#This Row],[1997]:[2023]])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BF873A4-FD90-4200-BE46-ADA4E25CF06E}" name="Table1.2" displayName="Table1.2" ref="A4:P36" totalsRowShown="0" headerRowDxfId="111" headerRowBorderDxfId="109" tableBorderDxfId="110">
  <autoFilter ref="A4:P36" xr:uid="{3BF873A4-FD90-4200-BE46-ADA4E25CF06E}"/>
  <tableColumns count="16">
    <tableColumn id="1" xr3:uid="{93165102-B1CE-45A3-A248-902AFCEFD35D}" name="Time period" dataDxfId="108"/>
    <tableColumn id="2" xr3:uid="{954D80AC-0497-429F-82AA-1E46776F911C}" name="Total private new housing" dataDxfId="107"/>
    <tableColumn id="3" xr3:uid="{BC72F678-AB6D-400C-B933-54769B9CC4C6}" name="Total private Infrastructure" dataDxfId="106"/>
    <tableColumn id="4" xr3:uid="{DB515004-28BA-427A-A5D3-66925DE0BEB7}" name="Private industrial: factories" dataDxfId="105"/>
    <tableColumn id="5" xr3:uid="{6AF3976C-7808-4ABC-8C9D-714BC02098D6}" name="Private industrial: warehouses" dataDxfId="104"/>
    <tableColumn id="6" xr3:uid="{7EEFF2CF-5495-41A2-BB1B-E7A489A41FB8}" name="Private industrial: oil, steel &amp; coal" dataDxfId="103"/>
    <tableColumn id="7" xr3:uid="{71F4A58E-AE6F-4059-888E-B1D8E01048E1}" name="All private industrial" dataDxfId="102"/>
    <tableColumn id="8" xr3:uid="{877C1B0A-9F94-4D04-A14E-09F1E8CD4C81}" name="Private commercial: schools &amp; universities" dataDxfId="101"/>
    <tableColumn id="9" xr3:uid="{FB366A54-AEC1-43B3-BDC2-CA4141A4C0C0}" name="Private commercial: health" dataDxfId="100"/>
    <tableColumn id="10" xr3:uid="{3FA4A94F-C429-4785-AEDB-DA0F100FBAC5}" name="Private commercial: offices" dataDxfId="99"/>
    <tableColumn id="11" xr3:uid="{4E7AF819-F90E-4D35-A797-F6E009FF4F36}" name="Private commercial: entertainment" dataDxfId="98"/>
    <tableColumn id="12" xr3:uid="{7EA13357-50A4-4751-8C2C-E6386A1725F5}" name="Private commercial: garages" dataDxfId="97"/>
    <tableColumn id="13" xr3:uid="{03E63510-922F-4A80-A3A9-89F036A4B0CC}" name="Private commercial: shops" dataDxfId="96"/>
    <tableColumn id="14" xr3:uid="{51C46E3C-C6F4-4D26-93CC-1F4F4A439B78}" name="Private commercial: agriculture &amp; miscellaneous" dataDxfId="95"/>
    <tableColumn id="15" xr3:uid="{6024F5AA-BED7-493A-948B-8258830537D7}" name="All private commercial" dataDxfId="94"/>
    <tableColumn id="16" xr3:uid="{640FCA26-EAFD-4D4B-814A-CEA9DC20053A}" name="All Private Sector" dataDxfId="9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4A1E4B1-A242-4A20-B0B9-4E2F2514B3FA}" name="Table1.1" displayName="Table1.1" ref="A4:O36" totalsRowShown="0" headerRowDxfId="85" headerRowBorderDxfId="83" tableBorderDxfId="84">
  <autoFilter ref="A4:O36" xr:uid="{24A1E4B1-A242-4A20-B0B9-4E2F2514B3FA}"/>
  <tableColumns count="15">
    <tableColumn id="1" xr3:uid="{7DBA12F3-189C-41CD-9748-FE3C390A8117}" name="Time period" dataDxfId="82"/>
    <tableColumn id="2" xr3:uid="{994E0D24-298E-4602-B39A-7FCF7531FDBA}" name="Total public new housing" dataDxfId="81"/>
    <tableColumn id="3" xr3:uid="{9E9DF07A-E783-4A0F-BAC5-632DD7CF7B49}" name="Total public infrastructure" dataDxfId="80"/>
    <tableColumn id="4" xr3:uid="{B00FA765-B576-4283-B196-55C44F2DF741}" name="Public other new work: factories" dataDxfId="79"/>
    <tableColumn id="5" xr3:uid="{B23C8FCA-0323-44A6-A2CC-0E1137A65D97}" name="Public other new work: warehouses" dataDxfId="78"/>
    <tableColumn id="6" xr3:uid="{6E995478-253A-4BC2-91EF-F0F6F119B183}" name="Public other new work: oil, steel &amp; coal" dataDxfId="77"/>
    <tableColumn id="7" xr3:uid="{51CA88FE-7B8F-4719-97C3-4F0F654442A4}" name="Public other new work: schools &amp; colleges" dataDxfId="76"/>
    <tableColumn id="8" xr3:uid="{69570003-209B-4F1F-B2F2-2ACB88120D3A}" name="Public other new work: universities" dataDxfId="75"/>
    <tableColumn id="9" xr3:uid="{239658AA-F3FF-4803-A970-412CEF7F3AA7}" name="Public other new work: health" dataDxfId="74"/>
    <tableColumn id="10" xr3:uid="{C0100477-22C9-4F15-A4C5-00304A684508}" name="Public other new work: offices" dataDxfId="73"/>
    <tableColumn id="11" xr3:uid="{905D18C6-D825-48B0-B8B5-C18D852A481A}" name="Public other new work: entertainment" dataDxfId="72"/>
    <tableColumn id="12" xr3:uid="{5C5F0670-2089-4668-A139-5E5F28235875}" name="Public other new work: garages &amp; shops" dataDxfId="71"/>
    <tableColumn id="13" xr3:uid="{48419015-747C-483F-82DB-17B9397A02B6}" name="Public other new work: agriculture &amp; miscellaneous" dataDxfId="70"/>
    <tableColumn id="14" xr3:uid="{7E0A4DCE-98AF-4F7E-8B92-4112CC5D235A}" name="Total other new work" dataDxfId="69"/>
    <tableColumn id="15" xr3:uid="{F2C264E3-CC7B-4595-8D6D-291C603066D5}" name="All Public Sector" dataDxfId="6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EDD3C-EFBD-4466-9546-FC7CC598E7E8}">
  <dimension ref="A1:X36"/>
  <sheetViews>
    <sheetView topLeftCell="H7" zoomScale="53" workbookViewId="0">
      <selection activeCell="S2" sqref="S2:X2"/>
    </sheetView>
  </sheetViews>
  <sheetFormatPr defaultRowHeight="14.5"/>
  <cols>
    <col min="19" max="19" width="34.81640625" customWidth="1"/>
    <col min="20" max="20" width="25.6328125" customWidth="1"/>
    <col min="21" max="23" width="21.7265625" customWidth="1"/>
    <col min="24" max="24" width="21.81640625" customWidth="1"/>
  </cols>
  <sheetData>
    <row r="1" spans="1:24" ht="19">
      <c r="A1" s="1" t="s">
        <v>0</v>
      </c>
    </row>
    <row r="2" spans="1:24" ht="57" customHeight="1">
      <c r="A2" s="1"/>
      <c r="S2" s="43" t="s">
        <v>125</v>
      </c>
      <c r="T2" s="39"/>
      <c r="U2" s="39"/>
      <c r="V2" s="39"/>
      <c r="W2" s="39"/>
      <c r="X2" s="39"/>
    </row>
    <row r="3" spans="1:24" ht="70.5">
      <c r="A3" s="2" t="s">
        <v>1</v>
      </c>
      <c r="B3" s="3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14" t="s">
        <v>33</v>
      </c>
      <c r="T3" s="14" t="s">
        <v>34</v>
      </c>
      <c r="U3" s="14" t="s">
        <v>35</v>
      </c>
      <c r="V3" s="14" t="s">
        <v>36</v>
      </c>
      <c r="W3" s="14" t="s">
        <v>37</v>
      </c>
      <c r="X3" s="14" t="s">
        <v>38</v>
      </c>
    </row>
    <row r="4" spans="1:24" ht="28.5">
      <c r="A4" s="6" t="s">
        <v>19</v>
      </c>
      <c r="B4" s="7">
        <v>226445</v>
      </c>
      <c r="C4" s="7">
        <v>225231</v>
      </c>
      <c r="D4" s="7">
        <v>214342</v>
      </c>
      <c r="E4" s="7">
        <v>210528</v>
      </c>
      <c r="F4" s="7">
        <v>210995</v>
      </c>
      <c r="G4" s="7">
        <v>206874</v>
      </c>
      <c r="H4" s="7">
        <v>210552</v>
      </c>
      <c r="I4" s="7">
        <v>218249</v>
      </c>
      <c r="J4" s="7">
        <v>228603</v>
      </c>
      <c r="K4" s="7">
        <v>246341</v>
      </c>
      <c r="L4" s="7" t="s">
        <v>32</v>
      </c>
      <c r="M4" s="7">
        <v>269345</v>
      </c>
      <c r="N4" s="7">
        <v>276931</v>
      </c>
      <c r="O4" s="7">
        <v>280865</v>
      </c>
      <c r="P4" s="7">
        <v>289655</v>
      </c>
      <c r="Q4" s="7">
        <v>312232</v>
      </c>
      <c r="R4" s="7">
        <v>295172</v>
      </c>
      <c r="S4" s="33">
        <f>AVERAGE(Table15[[#This Row],[2007]:[2023]])</f>
        <v>245147.5</v>
      </c>
      <c r="T4" s="33">
        <f>MEDIAN(Table15[[#This Row],[2007]:[2023]])</f>
        <v>227524</v>
      </c>
      <c r="U4" s="33" t="e">
        <f>MODE(Table15[[#This Row],[2007]:[2023]])</f>
        <v>#N/A</v>
      </c>
      <c r="V4" s="33">
        <f>_xlfn.STDEV.S(Table15[[#This Row],[2007]:[2023]])</f>
        <v>36125.580940196196</v>
      </c>
      <c r="W4" s="33">
        <f>_xlfn.VAR.S(Table15[[#This Row],[2007]:[2023]])</f>
        <v>1305057598.2666667</v>
      </c>
      <c r="X4" s="33">
        <f>MAX(Table15[[#This Row],[2007]:[2023]])-MIN(Table15[[#This Row],[2007]:[2023]])</f>
        <v>105358</v>
      </c>
    </row>
    <row r="5" spans="1:24" ht="28.5">
      <c r="A5" s="8" t="s">
        <v>20</v>
      </c>
      <c r="B5" s="7">
        <v>24697</v>
      </c>
      <c r="C5" s="7">
        <v>26126</v>
      </c>
      <c r="D5" s="7">
        <v>24657</v>
      </c>
      <c r="E5" s="7">
        <v>21714</v>
      </c>
      <c r="F5" s="7">
        <v>20789</v>
      </c>
      <c r="G5" s="7">
        <v>19138</v>
      </c>
      <c r="H5" s="7">
        <v>19334</v>
      </c>
      <c r="I5" s="7">
        <v>19728</v>
      </c>
      <c r="J5" s="7">
        <v>21170</v>
      </c>
      <c r="K5" s="7">
        <v>22939</v>
      </c>
      <c r="L5" s="7">
        <v>24412</v>
      </c>
      <c r="M5" s="7">
        <v>25917</v>
      </c>
      <c r="N5" s="7">
        <v>27039</v>
      </c>
      <c r="O5" s="7">
        <v>29377</v>
      </c>
      <c r="P5" s="7">
        <v>30320</v>
      </c>
      <c r="Q5" s="7">
        <v>31107</v>
      </c>
      <c r="R5" s="7">
        <v>33857</v>
      </c>
      <c r="S5" s="33">
        <f>AVERAGE(Table15[[#This Row],[2007]:[2023]])</f>
        <v>24842.411764705881</v>
      </c>
      <c r="T5" s="33">
        <f>MEDIAN(Table15[[#This Row],[2007]:[2023]])</f>
        <v>24657</v>
      </c>
      <c r="U5" s="33" t="e">
        <f>MODE(Table15[[#This Row],[2007]:[2023]])</f>
        <v>#N/A</v>
      </c>
      <c r="V5" s="33">
        <f>_xlfn.STDEV.S(Table15[[#This Row],[2007]:[2023]])</f>
        <v>4410.9895298394158</v>
      </c>
      <c r="W5" s="33">
        <f>_xlfn.VAR.S(Table15[[#This Row],[2007]:[2023]])</f>
        <v>19456828.632352948</v>
      </c>
      <c r="X5" s="33">
        <f>MAX(Table15[[#This Row],[2007]:[2023]])-MIN(Table15[[#This Row],[2007]:[2023]])</f>
        <v>14719</v>
      </c>
    </row>
    <row r="6" spans="1:24" ht="28.5">
      <c r="A6" s="8" t="s">
        <v>21</v>
      </c>
      <c r="B6" s="7">
        <v>21412</v>
      </c>
      <c r="C6" s="7">
        <v>22848</v>
      </c>
      <c r="D6" s="7">
        <v>20762</v>
      </c>
      <c r="E6" s="7">
        <v>17907</v>
      </c>
      <c r="F6" s="7">
        <v>17366</v>
      </c>
      <c r="G6" s="7">
        <v>17320</v>
      </c>
      <c r="H6" s="7">
        <v>17776</v>
      </c>
      <c r="I6" s="7">
        <v>18222</v>
      </c>
      <c r="J6" s="7">
        <v>19391</v>
      </c>
      <c r="K6" s="7">
        <v>21478</v>
      </c>
      <c r="L6" s="7">
        <v>23292</v>
      </c>
      <c r="M6" s="7">
        <v>24147</v>
      </c>
      <c r="N6" s="7">
        <v>25161</v>
      </c>
      <c r="O6" s="7">
        <v>25572</v>
      </c>
      <c r="P6" s="7">
        <v>26675</v>
      </c>
      <c r="Q6" s="7">
        <v>25059</v>
      </c>
      <c r="R6" s="7">
        <v>28512</v>
      </c>
      <c r="S6" s="33">
        <f>AVERAGE(Table15[[#This Row],[2007]:[2023]])</f>
        <v>21935.294117647059</v>
      </c>
      <c r="T6" s="33">
        <f>MEDIAN(Table15[[#This Row],[2007]:[2023]])</f>
        <v>21478</v>
      </c>
      <c r="U6" s="33" t="e">
        <f>MODE(Table15[[#This Row],[2007]:[2023]])</f>
        <v>#N/A</v>
      </c>
      <c r="V6" s="33">
        <f>_xlfn.STDEV.S(Table15[[#This Row],[2007]:[2023]])</f>
        <v>3575.0819355069621</v>
      </c>
      <c r="W6" s="33">
        <f>_xlfn.VAR.S(Table15[[#This Row],[2007]:[2023]])</f>
        <v>12781210.845588207</v>
      </c>
      <c r="X6" s="33">
        <f>MAX(Table15[[#This Row],[2007]:[2023]])-MIN(Table15[[#This Row],[2007]:[2023]])</f>
        <v>11192</v>
      </c>
    </row>
    <row r="7" spans="1:24" ht="28.5">
      <c r="A7" s="8" t="s">
        <v>22</v>
      </c>
      <c r="B7" s="7">
        <v>2552</v>
      </c>
      <c r="C7" s="7">
        <v>2744</v>
      </c>
      <c r="D7" s="7">
        <v>2545</v>
      </c>
      <c r="E7" s="7">
        <v>2120</v>
      </c>
      <c r="F7" s="7">
        <v>2066</v>
      </c>
      <c r="G7" s="7">
        <v>2007</v>
      </c>
      <c r="H7" s="7">
        <v>2235</v>
      </c>
      <c r="I7" s="7">
        <v>2290</v>
      </c>
      <c r="J7" s="7">
        <v>2526</v>
      </c>
      <c r="K7" s="7">
        <v>2897</v>
      </c>
      <c r="L7" s="7">
        <v>3200</v>
      </c>
      <c r="M7" s="7">
        <v>3378</v>
      </c>
      <c r="N7" s="7">
        <v>3494</v>
      </c>
      <c r="O7" s="7">
        <v>3413</v>
      </c>
      <c r="P7" s="7">
        <v>3551</v>
      </c>
      <c r="Q7" s="7">
        <v>3079</v>
      </c>
      <c r="R7" s="7">
        <v>3686</v>
      </c>
      <c r="S7" s="33">
        <f>AVERAGE(Table15[[#This Row],[2007]:[2023]])</f>
        <v>2810.7647058823532</v>
      </c>
      <c r="T7" s="33">
        <f>MEDIAN(Table15[[#This Row],[2007]:[2023]])</f>
        <v>2744</v>
      </c>
      <c r="U7" s="33" t="e">
        <f>MODE(Table15[[#This Row],[2007]:[2023]])</f>
        <v>#N/A</v>
      </c>
      <c r="V7" s="33">
        <f>_xlfn.STDEV.S(Table15[[#This Row],[2007]:[2023]])</f>
        <v>570.07878067550485</v>
      </c>
      <c r="W7" s="33">
        <f>_xlfn.VAR.S(Table15[[#This Row],[2007]:[2023]])</f>
        <v>324989.81617647037</v>
      </c>
      <c r="X7" s="33">
        <f>MAX(Table15[[#This Row],[2007]:[2023]])-MIN(Table15[[#This Row],[2007]:[2023]])</f>
        <v>1679</v>
      </c>
    </row>
    <row r="8" spans="1:24" ht="28.5">
      <c r="A8" s="8" t="s">
        <v>23</v>
      </c>
      <c r="B8" s="7">
        <v>1104</v>
      </c>
      <c r="C8" s="7">
        <v>1262</v>
      </c>
      <c r="D8" s="7">
        <v>1258</v>
      </c>
      <c r="E8" s="7">
        <v>1039</v>
      </c>
      <c r="F8" s="7">
        <v>989</v>
      </c>
      <c r="G8" s="7">
        <v>881</v>
      </c>
      <c r="H8" s="7">
        <v>930</v>
      </c>
      <c r="I8" s="7">
        <v>954</v>
      </c>
      <c r="J8" s="7">
        <v>1029</v>
      </c>
      <c r="K8" s="7">
        <v>1262</v>
      </c>
      <c r="L8" s="7">
        <v>1348</v>
      </c>
      <c r="M8" s="7">
        <v>1515</v>
      </c>
      <c r="N8" s="7">
        <v>1597</v>
      </c>
      <c r="O8" s="7">
        <v>1653</v>
      </c>
      <c r="P8" s="7">
        <v>1668</v>
      </c>
      <c r="Q8" s="7">
        <v>1458</v>
      </c>
      <c r="R8" s="7">
        <v>1718</v>
      </c>
      <c r="S8" s="33">
        <f>AVERAGE(Table15[[#This Row],[2007]:[2023]])</f>
        <v>1274.4117647058824</v>
      </c>
      <c r="T8" s="33">
        <f>MEDIAN(Table15[[#This Row],[2007]:[2023]])</f>
        <v>1262</v>
      </c>
      <c r="U8" s="33">
        <f>MODE(Table15[[#This Row],[2007]:[2023]])</f>
        <v>1262</v>
      </c>
      <c r="V8" s="33">
        <f>_xlfn.STDEV.S(Table15[[#This Row],[2007]:[2023]])</f>
        <v>284.91842227722168</v>
      </c>
      <c r="W8" s="33">
        <f>_xlfn.VAR.S(Table15[[#This Row],[2007]:[2023]])</f>
        <v>81178.507352941204</v>
      </c>
      <c r="X8" s="33">
        <f>MAX(Table15[[#This Row],[2007]:[2023]])-MIN(Table15[[#This Row],[2007]:[2023]])</f>
        <v>837</v>
      </c>
    </row>
    <row r="9" spans="1:24" ht="28.5">
      <c r="A9" s="8" t="s">
        <v>24</v>
      </c>
      <c r="B9" s="7">
        <v>390</v>
      </c>
      <c r="C9" s="7">
        <v>400</v>
      </c>
      <c r="D9" s="7">
        <v>381</v>
      </c>
      <c r="E9" s="7">
        <v>336</v>
      </c>
      <c r="F9" s="7">
        <v>319</v>
      </c>
      <c r="G9" s="7">
        <v>294</v>
      </c>
      <c r="H9" s="7">
        <v>284</v>
      </c>
      <c r="I9" s="7">
        <v>312</v>
      </c>
      <c r="J9" s="7">
        <v>324</v>
      </c>
      <c r="K9" s="7">
        <v>377</v>
      </c>
      <c r="L9" s="7">
        <v>430</v>
      </c>
      <c r="M9" s="7">
        <v>477</v>
      </c>
      <c r="N9" s="7">
        <v>490</v>
      </c>
      <c r="O9" s="7">
        <v>499</v>
      </c>
      <c r="P9" s="7">
        <v>468</v>
      </c>
      <c r="Q9" s="7">
        <v>432</v>
      </c>
      <c r="R9" s="7">
        <v>518</v>
      </c>
      <c r="S9" s="33">
        <f>AVERAGE(Table15[[#This Row],[2007]:[2023]])</f>
        <v>395.94117647058823</v>
      </c>
      <c r="T9" s="33">
        <f>MEDIAN(Table15[[#This Row],[2007]:[2023]])</f>
        <v>390</v>
      </c>
      <c r="U9" s="33" t="e">
        <f>MODE(Table15[[#This Row],[2007]:[2023]])</f>
        <v>#N/A</v>
      </c>
      <c r="V9" s="33">
        <f>_xlfn.STDEV.S(Table15[[#This Row],[2007]:[2023]])</f>
        <v>76.599992320687591</v>
      </c>
      <c r="W9" s="33">
        <f>_xlfn.VAR.S(Table15[[#This Row],[2007]:[2023]])</f>
        <v>5867.5588235293981</v>
      </c>
      <c r="X9" s="33">
        <f>MAX(Table15[[#This Row],[2007]:[2023]])-MIN(Table15[[#This Row],[2007]:[2023]])</f>
        <v>234</v>
      </c>
    </row>
    <row r="10" spans="1:24" ht="28.5">
      <c r="A10" s="8" t="s">
        <v>25</v>
      </c>
      <c r="B10" s="7">
        <v>160</v>
      </c>
      <c r="C10" s="7">
        <v>174</v>
      </c>
      <c r="D10" s="7">
        <v>162</v>
      </c>
      <c r="E10" s="7">
        <v>143</v>
      </c>
      <c r="F10" s="7">
        <v>135</v>
      </c>
      <c r="G10" s="7">
        <v>142</v>
      </c>
      <c r="H10" s="7">
        <v>155</v>
      </c>
      <c r="I10" s="7">
        <v>134</v>
      </c>
      <c r="J10" s="7">
        <v>180</v>
      </c>
      <c r="K10" s="7">
        <v>186</v>
      </c>
      <c r="L10" s="7">
        <v>216</v>
      </c>
      <c r="M10" s="7">
        <v>243</v>
      </c>
      <c r="N10" s="7">
        <v>287</v>
      </c>
      <c r="O10" s="7">
        <v>278</v>
      </c>
      <c r="P10" s="7">
        <v>256</v>
      </c>
      <c r="Q10" s="7">
        <v>243</v>
      </c>
      <c r="R10" s="7">
        <v>254</v>
      </c>
      <c r="S10" s="33">
        <f>AVERAGE(Table15[[#This Row],[2007]:[2023]])</f>
        <v>196.94117647058823</v>
      </c>
      <c r="T10" s="33">
        <f>MEDIAN(Table15[[#This Row],[2007]:[2023]])</f>
        <v>180</v>
      </c>
      <c r="U10" s="33">
        <f>MODE(Table15[[#This Row],[2007]:[2023]])</f>
        <v>243</v>
      </c>
      <c r="V10" s="33">
        <f>_xlfn.STDEV.S(Table15[[#This Row],[2007]:[2023]])</f>
        <v>53.053593879485796</v>
      </c>
      <c r="W10" s="33">
        <f>_xlfn.VAR.S(Table15[[#This Row],[2007]:[2023]])</f>
        <v>2814.6838235294126</v>
      </c>
      <c r="X10" s="33">
        <f>MAX(Table15[[#This Row],[2007]:[2023]])-MIN(Table15[[#This Row],[2007]:[2023]])</f>
        <v>153</v>
      </c>
    </row>
    <row r="11" spans="1:24" ht="28.5">
      <c r="A11" s="8" t="s">
        <v>26</v>
      </c>
      <c r="B11" s="7">
        <v>114</v>
      </c>
      <c r="C11" s="7">
        <v>117</v>
      </c>
      <c r="D11" s="7">
        <v>112</v>
      </c>
      <c r="E11" s="7">
        <v>98</v>
      </c>
      <c r="F11" s="7">
        <v>91</v>
      </c>
      <c r="G11" s="7">
        <v>78</v>
      </c>
      <c r="H11" s="7">
        <v>84</v>
      </c>
      <c r="I11" s="7">
        <v>98</v>
      </c>
      <c r="J11" s="7">
        <v>123</v>
      </c>
      <c r="K11" s="7">
        <v>113</v>
      </c>
      <c r="L11" s="7">
        <v>129</v>
      </c>
      <c r="M11" s="7">
        <v>152</v>
      </c>
      <c r="N11" s="7">
        <v>141</v>
      </c>
      <c r="O11" s="7">
        <v>149</v>
      </c>
      <c r="P11" s="7">
        <v>176</v>
      </c>
      <c r="Q11" s="7">
        <v>170</v>
      </c>
      <c r="R11" s="7">
        <v>179</v>
      </c>
      <c r="S11" s="33">
        <f>AVERAGE(Table15[[#This Row],[2007]:[2023]])</f>
        <v>124.94117647058823</v>
      </c>
      <c r="T11" s="33">
        <f>MEDIAN(Table15[[#This Row],[2007]:[2023]])</f>
        <v>117</v>
      </c>
      <c r="U11" s="33">
        <f>MODE(Table15[[#This Row],[2007]:[2023]])</f>
        <v>98</v>
      </c>
      <c r="V11" s="33">
        <f>_xlfn.STDEV.S(Table15[[#This Row],[2007]:[2023]])</f>
        <v>31.746004843592722</v>
      </c>
      <c r="W11" s="33">
        <f>_xlfn.VAR.S(Table15[[#This Row],[2007]:[2023]])</f>
        <v>1007.8088235294126</v>
      </c>
      <c r="X11" s="33">
        <f>MAX(Table15[[#This Row],[2007]:[2023]])-MIN(Table15[[#This Row],[2007]:[2023]])</f>
        <v>101</v>
      </c>
    </row>
    <row r="12" spans="1:24" ht="28.5">
      <c r="A12" s="8" t="s">
        <v>27</v>
      </c>
      <c r="B12" s="7">
        <v>203</v>
      </c>
      <c r="C12" s="7">
        <v>224</v>
      </c>
      <c r="D12" s="7">
        <v>227</v>
      </c>
      <c r="E12" s="7">
        <v>195</v>
      </c>
      <c r="F12" s="7">
        <v>186</v>
      </c>
      <c r="G12" s="7">
        <v>189</v>
      </c>
      <c r="H12" s="7">
        <v>194</v>
      </c>
      <c r="I12" s="7">
        <v>197</v>
      </c>
      <c r="J12" s="7">
        <v>201</v>
      </c>
      <c r="K12" s="7">
        <v>262</v>
      </c>
      <c r="L12" s="7">
        <v>273</v>
      </c>
      <c r="M12" s="7">
        <v>283</v>
      </c>
      <c r="N12" s="7">
        <v>306</v>
      </c>
      <c r="O12" s="7">
        <v>353</v>
      </c>
      <c r="P12" s="7">
        <v>292</v>
      </c>
      <c r="Q12" s="7">
        <v>276</v>
      </c>
      <c r="R12" s="7">
        <v>330</v>
      </c>
      <c r="S12" s="33">
        <f>AVERAGE(Table15[[#This Row],[2007]:[2023]])</f>
        <v>246.52941176470588</v>
      </c>
      <c r="T12" s="33">
        <f>MEDIAN(Table15[[#This Row],[2007]:[2023]])</f>
        <v>227</v>
      </c>
      <c r="U12" s="33" t="e">
        <f>MODE(Table15[[#This Row],[2007]:[2023]])</f>
        <v>#N/A</v>
      </c>
      <c r="V12" s="33">
        <f>_xlfn.STDEV.S(Table15[[#This Row],[2007]:[2023]])</f>
        <v>54.051037972293827</v>
      </c>
      <c r="W12" s="33">
        <f>_xlfn.VAR.S(Table15[[#This Row],[2007]:[2023]])</f>
        <v>2921.5147058823495</v>
      </c>
      <c r="X12" s="33">
        <f>MAX(Table15[[#This Row],[2007]:[2023]])-MIN(Table15[[#This Row],[2007]:[2023]])</f>
        <v>167</v>
      </c>
    </row>
    <row r="13" spans="1:24" ht="28.5">
      <c r="A13" s="8" t="s">
        <v>28</v>
      </c>
      <c r="B13" s="7">
        <v>179</v>
      </c>
      <c r="C13" s="7">
        <v>200</v>
      </c>
      <c r="D13" s="7">
        <v>201</v>
      </c>
      <c r="E13" s="7">
        <v>163</v>
      </c>
      <c r="F13" s="7">
        <v>161</v>
      </c>
      <c r="G13" s="7">
        <v>156</v>
      </c>
      <c r="H13" s="7">
        <v>174</v>
      </c>
      <c r="I13" s="7">
        <v>190</v>
      </c>
      <c r="J13" s="7">
        <v>205</v>
      </c>
      <c r="K13" s="7">
        <v>208</v>
      </c>
      <c r="L13" s="7">
        <v>229</v>
      </c>
      <c r="M13" s="7">
        <v>241</v>
      </c>
      <c r="N13" s="7">
        <v>244</v>
      </c>
      <c r="O13" s="7">
        <v>254</v>
      </c>
      <c r="P13" s="7">
        <v>258</v>
      </c>
      <c r="Q13" s="7">
        <v>230</v>
      </c>
      <c r="R13" s="7">
        <v>235</v>
      </c>
      <c r="S13" s="33">
        <f>AVERAGE(Table15[[#This Row],[2007]:[2023]])</f>
        <v>207.52941176470588</v>
      </c>
      <c r="T13" s="33">
        <f>MEDIAN(Table15[[#This Row],[2007]:[2023]])</f>
        <v>205</v>
      </c>
      <c r="U13" s="33" t="e">
        <f>MODE(Table15[[#This Row],[2007]:[2023]])</f>
        <v>#N/A</v>
      </c>
      <c r="V13" s="33">
        <f>_xlfn.STDEV.S(Table15[[#This Row],[2007]:[2023]])</f>
        <v>33.571039690220339</v>
      </c>
      <c r="W13" s="33">
        <f>_xlfn.VAR.S(Table15[[#This Row],[2007]:[2023]])</f>
        <v>1127.0147058823495</v>
      </c>
      <c r="X13" s="33">
        <f>MAX(Table15[[#This Row],[2007]:[2023]])-MIN(Table15[[#This Row],[2007]:[2023]])</f>
        <v>102</v>
      </c>
    </row>
    <row r="14" spans="1:24" ht="42.5">
      <c r="A14" s="8" t="s">
        <v>29</v>
      </c>
      <c r="B14" s="7">
        <v>14</v>
      </c>
      <c r="C14" s="7">
        <v>20</v>
      </c>
      <c r="D14" s="7">
        <v>18</v>
      </c>
      <c r="E14" s="7">
        <v>19</v>
      </c>
      <c r="F14" s="7">
        <v>17</v>
      </c>
      <c r="G14" s="7">
        <v>20</v>
      </c>
      <c r="H14" s="7">
        <v>21</v>
      </c>
      <c r="I14" s="7">
        <v>21</v>
      </c>
      <c r="J14" s="7">
        <v>15</v>
      </c>
      <c r="K14" s="7">
        <v>20</v>
      </c>
      <c r="L14" s="7">
        <v>20</v>
      </c>
      <c r="M14" s="7">
        <v>19</v>
      </c>
      <c r="N14" s="7">
        <v>21</v>
      </c>
      <c r="O14" s="7">
        <v>23</v>
      </c>
      <c r="P14" s="7">
        <v>26</v>
      </c>
      <c r="Q14" s="7">
        <v>30</v>
      </c>
      <c r="R14" s="7">
        <v>30</v>
      </c>
      <c r="S14" s="33">
        <f>AVERAGE(Table15[[#This Row],[2007]:[2023]])</f>
        <v>20.823529411764707</v>
      </c>
      <c r="T14" s="33">
        <f>MEDIAN(Table15[[#This Row],[2007]:[2023]])</f>
        <v>20</v>
      </c>
      <c r="U14" s="33">
        <f>MODE(Table15[[#This Row],[2007]:[2023]])</f>
        <v>20</v>
      </c>
      <c r="V14" s="33">
        <f>_xlfn.STDEV.S(Table15[[#This Row],[2007]:[2023]])</f>
        <v>4.4192094049395143</v>
      </c>
      <c r="W14" s="33">
        <f>_xlfn.VAR.S(Table15[[#This Row],[2007]:[2023]])</f>
        <v>19.529411764705856</v>
      </c>
      <c r="X14" s="33">
        <f>MAX(Table15[[#This Row],[2007]:[2023]])-MIN(Table15[[#This Row],[2007]:[2023]])</f>
        <v>16</v>
      </c>
    </row>
    <row r="15" spans="1:24" ht="28.5">
      <c r="A15" s="8" t="s">
        <v>30</v>
      </c>
      <c r="B15" s="7">
        <v>10</v>
      </c>
      <c r="C15" s="7">
        <v>10</v>
      </c>
      <c r="D15" s="7">
        <v>14</v>
      </c>
      <c r="E15" s="7">
        <v>8</v>
      </c>
      <c r="F15" s="7">
        <v>7</v>
      </c>
      <c r="G15" s="7">
        <v>6</v>
      </c>
      <c r="H15" s="7">
        <v>8</v>
      </c>
      <c r="I15" s="7">
        <v>9</v>
      </c>
      <c r="J15" s="7">
        <v>8</v>
      </c>
      <c r="K15" s="7">
        <v>10</v>
      </c>
      <c r="L15" s="7">
        <v>13</v>
      </c>
      <c r="M15" s="7">
        <v>19</v>
      </c>
      <c r="N15" s="7">
        <v>20</v>
      </c>
      <c r="O15" s="7">
        <v>20</v>
      </c>
      <c r="P15" s="7">
        <v>20</v>
      </c>
      <c r="Q15" s="7">
        <v>16</v>
      </c>
      <c r="R15" s="7">
        <v>23</v>
      </c>
      <c r="S15" s="33">
        <f>AVERAGE(Table15[[#This Row],[2007]:[2023]])</f>
        <v>13</v>
      </c>
      <c r="T15" s="33">
        <f>MEDIAN(Table15[[#This Row],[2007]:[2023]])</f>
        <v>10</v>
      </c>
      <c r="U15" s="33">
        <f>MODE(Table15[[#This Row],[2007]:[2023]])</f>
        <v>10</v>
      </c>
      <c r="V15" s="33">
        <f>_xlfn.STDEV.S(Table15[[#This Row],[2007]:[2023]])</f>
        <v>5.5677643628300215</v>
      </c>
      <c r="W15" s="33">
        <f>_xlfn.VAR.S(Table15[[#This Row],[2007]:[2023]])</f>
        <v>31</v>
      </c>
      <c r="X15" s="33">
        <f>MAX(Table15[[#This Row],[2007]:[2023]])-MIN(Table15[[#This Row],[2007]:[2023]])</f>
        <v>17</v>
      </c>
    </row>
    <row r="16" spans="1:24">
      <c r="A16" s="9" t="s">
        <v>31</v>
      </c>
      <c r="B16" s="10">
        <v>277280</v>
      </c>
      <c r="C16" s="10">
        <v>279356</v>
      </c>
      <c r="D16" s="10">
        <v>264679</v>
      </c>
      <c r="E16" s="10">
        <v>254270</v>
      </c>
      <c r="F16" s="10">
        <v>253121</v>
      </c>
      <c r="G16" s="10">
        <v>247105</v>
      </c>
      <c r="H16" s="10">
        <v>251747</v>
      </c>
      <c r="I16" s="10">
        <v>260404</v>
      </c>
      <c r="J16" s="10">
        <v>273775</v>
      </c>
      <c r="K16" s="10">
        <v>296093</v>
      </c>
      <c r="L16" s="10">
        <v>314590</v>
      </c>
      <c r="M16" s="10">
        <v>325736</v>
      </c>
      <c r="N16" s="10">
        <v>335731</v>
      </c>
      <c r="O16" s="10">
        <v>342456</v>
      </c>
      <c r="P16" s="10">
        <v>353365</v>
      </c>
      <c r="Q16" s="10">
        <v>374332</v>
      </c>
      <c r="R16" s="11">
        <v>364514</v>
      </c>
      <c r="S16" s="33">
        <f>AVERAGE(Table15[[#This Row],[2007]:[2023]])</f>
        <v>298150.23529411765</v>
      </c>
      <c r="T16" s="33">
        <f>MEDIAN(Table15[[#This Row],[2007]:[2023]])</f>
        <v>279356</v>
      </c>
      <c r="U16" s="33" t="e">
        <f>MODE(Table15[[#This Row],[2007]:[2023]])</f>
        <v>#N/A</v>
      </c>
      <c r="V16" s="33">
        <f>_xlfn.STDEV.S(Table15[[#This Row],[2007]:[2023]])</f>
        <v>43522.476433920638</v>
      </c>
      <c r="W16" s="33">
        <f>_xlfn.VAR.S(Table15[[#This Row],[2007]:[2023]])</f>
        <v>1894205954.9411774</v>
      </c>
      <c r="X16" s="33">
        <f>MAX(Table15[[#This Row],[2007]:[2023]])-MIN(Table15[[#This Row],[2007]:[2023]])</f>
        <v>127227</v>
      </c>
    </row>
    <row r="17" spans="1:24">
      <c r="A17" s="8"/>
      <c r="B17" s="12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3"/>
      <c r="T17" s="13"/>
      <c r="U17" s="13"/>
      <c r="V17" s="13"/>
      <c r="W17" s="13"/>
      <c r="X17" s="13"/>
    </row>
    <row r="20" spans="1:24">
      <c r="I20" s="41" t="s">
        <v>124</v>
      </c>
    </row>
    <row r="21" spans="1:24">
      <c r="I21" s="41"/>
    </row>
    <row r="22" spans="1:24">
      <c r="I22" s="41"/>
    </row>
    <row r="23" spans="1:24">
      <c r="I23" s="41"/>
    </row>
    <row r="24" spans="1:24">
      <c r="I24" s="41"/>
    </row>
    <row r="25" spans="1:24">
      <c r="I25" s="41"/>
    </row>
    <row r="26" spans="1:24">
      <c r="I26" s="41"/>
    </row>
    <row r="27" spans="1:24">
      <c r="I27" s="41"/>
    </row>
    <row r="28" spans="1:24">
      <c r="I28" s="41"/>
    </row>
    <row r="29" spans="1:24">
      <c r="I29" s="41"/>
    </row>
    <row r="30" spans="1:24">
      <c r="I30" s="41"/>
    </row>
    <row r="31" spans="1:24">
      <c r="I31" s="41"/>
    </row>
    <row r="32" spans="1:24">
      <c r="I32" s="41"/>
    </row>
    <row r="33" spans="9:21">
      <c r="I33" s="41"/>
    </row>
    <row r="34" spans="9:21">
      <c r="I34" s="41"/>
    </row>
    <row r="35" spans="9:21">
      <c r="I35" s="41"/>
    </row>
    <row r="36" spans="9:21">
      <c r="I36" s="41"/>
      <c r="J36" s="42" t="s">
        <v>123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</row>
  </sheetData>
  <mergeCells count="3">
    <mergeCell ref="S2:X2"/>
    <mergeCell ref="J36:U36"/>
    <mergeCell ref="I20:I36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E2769-2268-4567-8F6E-4A8470637059}">
  <dimension ref="A1:AH18"/>
  <sheetViews>
    <sheetView topLeftCell="P3" zoomScale="54" workbookViewId="0">
      <selection activeCell="U35" sqref="U35:AB35"/>
    </sheetView>
  </sheetViews>
  <sheetFormatPr defaultRowHeight="14.5"/>
  <cols>
    <col min="29" max="29" width="19.7265625" customWidth="1"/>
    <col min="30" max="30" width="23.08984375" customWidth="1"/>
    <col min="31" max="31" width="21.7265625" customWidth="1"/>
    <col min="32" max="32" width="17" customWidth="1"/>
    <col min="33" max="33" width="20.90625" customWidth="1"/>
    <col min="34" max="34" width="19.08984375" customWidth="1"/>
  </cols>
  <sheetData>
    <row r="1" spans="1:34" ht="51.5" customHeight="1">
      <c r="A1" s="15" t="s">
        <v>39</v>
      </c>
    </row>
    <row r="2" spans="1:34" ht="53" customHeight="1">
      <c r="A2" s="15"/>
      <c r="AC2" s="43" t="s">
        <v>126</v>
      </c>
      <c r="AD2" s="43"/>
      <c r="AE2" s="43"/>
      <c r="AF2" s="43"/>
      <c r="AG2" s="43"/>
      <c r="AH2" s="43"/>
    </row>
    <row r="3" spans="1:34" ht="84" customHeight="1">
      <c r="A3" s="2" t="s">
        <v>40</v>
      </c>
      <c r="B3" s="16" t="s">
        <v>41</v>
      </c>
      <c r="C3" s="16" t="s">
        <v>42</v>
      </c>
      <c r="D3" s="16" t="s">
        <v>43</v>
      </c>
      <c r="E3" s="16" t="s">
        <v>44</v>
      </c>
      <c r="F3" s="16" t="s">
        <v>45</v>
      </c>
      <c r="G3" s="16" t="s">
        <v>46</v>
      </c>
      <c r="H3" s="16" t="s">
        <v>47</v>
      </c>
      <c r="I3" s="16" t="s">
        <v>48</v>
      </c>
      <c r="J3" s="16" t="s">
        <v>49</v>
      </c>
      <c r="K3" s="16" t="s">
        <v>50</v>
      </c>
      <c r="L3" s="16" t="s">
        <v>2</v>
      </c>
      <c r="M3" s="16" t="s">
        <v>3</v>
      </c>
      <c r="N3" s="17" t="s">
        <v>51</v>
      </c>
      <c r="O3" s="16" t="s">
        <v>52</v>
      </c>
      <c r="P3" s="16" t="s">
        <v>53</v>
      </c>
      <c r="Q3" s="16" t="s">
        <v>54</v>
      </c>
      <c r="R3" s="16" t="s">
        <v>55</v>
      </c>
      <c r="S3" s="16" t="s">
        <v>56</v>
      </c>
      <c r="T3" s="16" t="s">
        <v>57</v>
      </c>
      <c r="U3" s="16" t="s">
        <v>58</v>
      </c>
      <c r="V3" s="16" t="s">
        <v>59</v>
      </c>
      <c r="W3" s="16" t="s">
        <v>60</v>
      </c>
      <c r="X3" s="16" t="s">
        <v>61</v>
      </c>
      <c r="Y3" s="16" t="s">
        <v>62</v>
      </c>
      <c r="Z3" s="16" t="s">
        <v>63</v>
      </c>
      <c r="AA3" s="16" t="s">
        <v>64</v>
      </c>
      <c r="AB3" s="16" t="s">
        <v>18</v>
      </c>
      <c r="AC3" s="22" t="s">
        <v>78</v>
      </c>
      <c r="AD3" s="22" t="s">
        <v>79</v>
      </c>
      <c r="AE3" s="22" t="s">
        <v>80</v>
      </c>
      <c r="AF3" s="22" t="s">
        <v>81</v>
      </c>
      <c r="AG3" s="22" t="s">
        <v>82</v>
      </c>
      <c r="AH3" s="22" t="s">
        <v>83</v>
      </c>
    </row>
    <row r="4" spans="1:34">
      <c r="A4" s="18" t="s">
        <v>65</v>
      </c>
      <c r="B4" s="7">
        <v>86269</v>
      </c>
      <c r="C4" s="7">
        <v>87837</v>
      </c>
      <c r="D4" s="7">
        <v>88018</v>
      </c>
      <c r="E4" s="7">
        <v>87712</v>
      </c>
      <c r="F4" s="7">
        <v>77926</v>
      </c>
      <c r="G4" s="7">
        <v>71431</v>
      </c>
      <c r="H4" s="7">
        <v>70370</v>
      </c>
      <c r="I4" s="7">
        <v>71620</v>
      </c>
      <c r="J4" s="7">
        <v>73117</v>
      </c>
      <c r="K4" s="7">
        <v>71960</v>
      </c>
      <c r="L4" s="7">
        <v>74325</v>
      </c>
      <c r="M4" s="7">
        <v>78826</v>
      </c>
      <c r="N4" s="19">
        <v>75382</v>
      </c>
      <c r="O4" s="7">
        <v>86274</v>
      </c>
      <c r="P4" s="7">
        <v>89132</v>
      </c>
      <c r="Q4" s="7">
        <v>90647</v>
      </c>
      <c r="R4" s="7">
        <v>92635</v>
      </c>
      <c r="S4" s="7">
        <v>92926</v>
      </c>
      <c r="T4" s="7">
        <v>108691</v>
      </c>
      <c r="U4" s="7">
        <v>123489</v>
      </c>
      <c r="V4" s="7">
        <v>133472</v>
      </c>
      <c r="W4" s="7">
        <v>138069</v>
      </c>
      <c r="X4" s="7">
        <v>144229</v>
      </c>
      <c r="Y4" s="7">
        <v>148584</v>
      </c>
      <c r="Z4" s="7">
        <v>153622</v>
      </c>
      <c r="AA4" s="7">
        <v>157012</v>
      </c>
      <c r="AB4" s="7">
        <v>156153</v>
      </c>
      <c r="AC4" s="34">
        <f>AVERAGE(Table3.1[[#This Row],[1997]:[2023]])</f>
        <v>101101.03703703704</v>
      </c>
      <c r="AD4" s="34">
        <f>MEDIAN(Table3.1[[#This Row],[1997]:[2023]])</f>
        <v>88018</v>
      </c>
      <c r="AE4" s="34" t="e">
        <f>MODE(Table3.1[[#This Row],[1997]:[2023]])</f>
        <v>#N/A</v>
      </c>
      <c r="AF4" s="34">
        <f>_xlfn.STDEV.S(Table3.1[[#This Row],[1997]:[2023]])</f>
        <v>30444.321253322403</v>
      </c>
      <c r="AG4" s="34">
        <f>_xlfn.VAR.S(Table3.1[[#This Row],[1997]:[2023]])</f>
        <v>926856696.5754981</v>
      </c>
      <c r="AH4" s="34">
        <f>MAX(Table3.1[[#This Row],[1997]:[2023]])-MIN(Table3.1[[#This Row],[1997]:[2023]])</f>
        <v>86642</v>
      </c>
    </row>
    <row r="5" spans="1:34">
      <c r="A5" s="18" t="s">
        <v>66</v>
      </c>
      <c r="B5" s="7">
        <v>47644</v>
      </c>
      <c r="C5" s="7">
        <v>47918</v>
      </c>
      <c r="D5" s="7">
        <v>49350</v>
      </c>
      <c r="E5" s="7">
        <v>48773</v>
      </c>
      <c r="F5" s="7">
        <v>50653</v>
      </c>
      <c r="G5" s="7">
        <v>50306</v>
      </c>
      <c r="H5" s="7">
        <v>53022</v>
      </c>
      <c r="I5" s="7">
        <v>55027</v>
      </c>
      <c r="J5" s="7">
        <v>57320</v>
      </c>
      <c r="K5" s="7">
        <v>58910</v>
      </c>
      <c r="L5" s="7">
        <v>60313</v>
      </c>
      <c r="M5" s="7">
        <v>62910</v>
      </c>
      <c r="N5" s="19">
        <v>60625</v>
      </c>
      <c r="O5" s="7">
        <v>65432</v>
      </c>
      <c r="P5" s="7">
        <v>65689</v>
      </c>
      <c r="Q5" s="7">
        <v>62008</v>
      </c>
      <c r="R5" s="7">
        <v>66054</v>
      </c>
      <c r="S5" s="7">
        <v>66135</v>
      </c>
      <c r="T5" s="7">
        <v>72128</v>
      </c>
      <c r="U5" s="7">
        <v>76845</v>
      </c>
      <c r="V5" s="7">
        <v>82783</v>
      </c>
      <c r="W5" s="7">
        <v>88297</v>
      </c>
      <c r="X5" s="7">
        <v>91843</v>
      </c>
      <c r="Y5" s="7">
        <v>94651</v>
      </c>
      <c r="Z5" s="7">
        <v>100218</v>
      </c>
      <c r="AA5" s="7">
        <v>103938</v>
      </c>
      <c r="AB5" s="7">
        <v>103337</v>
      </c>
      <c r="AC5" s="34">
        <f>AVERAGE(Table3.1[[#This Row],[1997]:[2023]])</f>
        <v>68227</v>
      </c>
      <c r="AD5" s="34">
        <f>MEDIAN(Table3.1[[#This Row],[1997]:[2023]])</f>
        <v>62910</v>
      </c>
      <c r="AE5" s="34" t="e">
        <f>MODE(Table3.1[[#This Row],[1997]:[2023]])</f>
        <v>#N/A</v>
      </c>
      <c r="AF5" s="34">
        <f>_xlfn.STDEV.S(Table3.1[[#This Row],[1997]:[2023]])</f>
        <v>18096.289783352746</v>
      </c>
      <c r="AG5" s="34">
        <f>_xlfn.VAR.S(Table3.1[[#This Row],[1997]:[2023]])</f>
        <v>327475703.92307693</v>
      </c>
      <c r="AH5" s="34">
        <f>MAX(Table3.1[[#This Row],[1997]:[2023]])-MIN(Table3.1[[#This Row],[1997]:[2023]])</f>
        <v>56294</v>
      </c>
    </row>
    <row r="6" spans="1:34">
      <c r="A6" s="18" t="s">
        <v>67</v>
      </c>
      <c r="B6" s="7">
        <v>15737</v>
      </c>
      <c r="C6" s="7">
        <v>16391</v>
      </c>
      <c r="D6" s="7">
        <v>16969</v>
      </c>
      <c r="E6" s="7">
        <v>16584</v>
      </c>
      <c r="F6" s="7">
        <v>22455</v>
      </c>
      <c r="G6" s="7">
        <v>23963</v>
      </c>
      <c r="H6" s="7">
        <v>25704</v>
      </c>
      <c r="I6" s="7">
        <v>26865</v>
      </c>
      <c r="J6" s="7">
        <v>28435</v>
      </c>
      <c r="K6" s="7">
        <v>30375</v>
      </c>
      <c r="L6" s="7">
        <v>31814</v>
      </c>
      <c r="M6" s="7">
        <v>33594</v>
      </c>
      <c r="N6" s="19">
        <v>33069</v>
      </c>
      <c r="O6" s="7">
        <v>32119</v>
      </c>
      <c r="P6" s="7">
        <v>30142</v>
      </c>
      <c r="Q6" s="7">
        <v>28875</v>
      </c>
      <c r="R6" s="7">
        <v>29014</v>
      </c>
      <c r="S6" s="7">
        <v>29142</v>
      </c>
      <c r="T6" s="7">
        <v>30855</v>
      </c>
      <c r="U6" s="7">
        <v>32339</v>
      </c>
      <c r="V6" s="7">
        <v>33933</v>
      </c>
      <c r="W6" s="7">
        <v>35434</v>
      </c>
      <c r="X6" s="7">
        <v>36071</v>
      </c>
      <c r="Y6" s="7">
        <v>36725</v>
      </c>
      <c r="Z6" s="7">
        <v>38353</v>
      </c>
      <c r="AA6" s="7">
        <v>41044</v>
      </c>
      <c r="AB6" s="7">
        <v>40345</v>
      </c>
      <c r="AC6" s="34">
        <f>AVERAGE(Table3.1[[#This Row],[1997]:[2023]])</f>
        <v>29494.296296296296</v>
      </c>
      <c r="AD6" s="34">
        <f>MEDIAN(Table3.1[[#This Row],[1997]:[2023]])</f>
        <v>30375</v>
      </c>
      <c r="AE6" s="34" t="e">
        <f>MODE(Table3.1[[#This Row],[1997]:[2023]])</f>
        <v>#N/A</v>
      </c>
      <c r="AF6" s="34">
        <f>_xlfn.STDEV.S(Table3.1[[#This Row],[1997]:[2023]])</f>
        <v>7127.7593944910232</v>
      </c>
      <c r="AG6" s="34">
        <f>_xlfn.VAR.S(Table3.1[[#This Row],[1997]:[2023]])</f>
        <v>50804953.985755041</v>
      </c>
      <c r="AH6" s="34">
        <f>MAX(Table3.1[[#This Row],[1997]:[2023]])-MIN(Table3.1[[#This Row],[1997]:[2023]])</f>
        <v>25307</v>
      </c>
    </row>
    <row r="7" spans="1:34">
      <c r="A7" s="18" t="s">
        <v>68</v>
      </c>
      <c r="B7" s="7">
        <v>3787</v>
      </c>
      <c r="C7" s="7">
        <v>3988</v>
      </c>
      <c r="D7" s="7">
        <v>4148</v>
      </c>
      <c r="E7" s="7">
        <v>3790</v>
      </c>
      <c r="F7" s="7">
        <v>8044</v>
      </c>
      <c r="G7" s="7">
        <v>9819</v>
      </c>
      <c r="H7" s="7">
        <v>10508</v>
      </c>
      <c r="I7" s="7">
        <v>10982</v>
      </c>
      <c r="J7" s="7">
        <v>11599</v>
      </c>
      <c r="K7" s="7">
        <v>12230</v>
      </c>
      <c r="L7" s="7">
        <v>12669</v>
      </c>
      <c r="M7" s="7">
        <v>13459</v>
      </c>
      <c r="N7" s="19">
        <v>12390</v>
      </c>
      <c r="O7" s="7">
        <v>11774</v>
      </c>
      <c r="P7" s="7">
        <v>11234</v>
      </c>
      <c r="Q7" s="7">
        <v>11455</v>
      </c>
      <c r="R7" s="7">
        <v>11425</v>
      </c>
      <c r="S7" s="7">
        <v>11455</v>
      </c>
      <c r="T7" s="7">
        <v>11923</v>
      </c>
      <c r="U7" s="7">
        <v>12255</v>
      </c>
      <c r="V7" s="7">
        <v>12665</v>
      </c>
      <c r="W7" s="7">
        <v>12890</v>
      </c>
      <c r="X7" s="7">
        <v>12908</v>
      </c>
      <c r="Y7" s="7">
        <v>13269</v>
      </c>
      <c r="Z7" s="7">
        <v>13509</v>
      </c>
      <c r="AA7" s="7">
        <v>14378</v>
      </c>
      <c r="AB7" s="7">
        <v>14283</v>
      </c>
      <c r="AC7" s="34">
        <f>AVERAGE(Table3.1[[#This Row],[1997]:[2023]])</f>
        <v>10845.777777777777</v>
      </c>
      <c r="AD7" s="34">
        <f>MEDIAN(Table3.1[[#This Row],[1997]:[2023]])</f>
        <v>11774</v>
      </c>
      <c r="AE7" s="34">
        <f>MODE(Table3.1[[#This Row],[1997]:[2023]])</f>
        <v>11455</v>
      </c>
      <c r="AF7" s="34">
        <f>_xlfn.STDEV.S(Table3.1[[#This Row],[1997]:[2023]])</f>
        <v>3221.2702264471491</v>
      </c>
      <c r="AG7" s="34">
        <f>_xlfn.VAR.S(Table3.1[[#This Row],[1997]:[2023]])</f>
        <v>10376581.871794866</v>
      </c>
      <c r="AH7" s="34">
        <f>MAX(Table3.1[[#This Row],[1997]:[2023]])-MIN(Table3.1[[#This Row],[1997]:[2023]])</f>
        <v>10591</v>
      </c>
    </row>
    <row r="8" spans="1:34">
      <c r="A8" s="18" t="s">
        <v>69</v>
      </c>
      <c r="B8" s="7">
        <v>3101</v>
      </c>
      <c r="C8" s="7">
        <v>3274</v>
      </c>
      <c r="D8" s="7">
        <v>3271</v>
      </c>
      <c r="E8" s="7">
        <v>3104</v>
      </c>
      <c r="F8" s="7">
        <v>4920</v>
      </c>
      <c r="G8" s="7">
        <v>5427</v>
      </c>
      <c r="H8" s="7">
        <v>5892</v>
      </c>
      <c r="I8" s="7">
        <v>6161</v>
      </c>
      <c r="J8" s="7">
        <v>6341</v>
      </c>
      <c r="K8" s="7">
        <v>6656</v>
      </c>
      <c r="L8" s="7">
        <v>6860</v>
      </c>
      <c r="M8" s="7">
        <v>7102</v>
      </c>
      <c r="N8" s="19">
        <v>6502</v>
      </c>
      <c r="O8" s="7">
        <v>6029</v>
      </c>
      <c r="P8" s="7">
        <v>5778</v>
      </c>
      <c r="Q8" s="7">
        <v>6078</v>
      </c>
      <c r="R8" s="7">
        <v>5985</v>
      </c>
      <c r="S8" s="7">
        <v>6016</v>
      </c>
      <c r="T8" s="7">
        <v>6203</v>
      </c>
      <c r="U8" s="7">
        <v>6230</v>
      </c>
      <c r="V8" s="7">
        <v>6328</v>
      </c>
      <c r="W8" s="7">
        <v>6444</v>
      </c>
      <c r="X8" s="7">
        <v>6508</v>
      </c>
      <c r="Y8" s="7">
        <v>6633</v>
      </c>
      <c r="Z8" s="7">
        <v>6648</v>
      </c>
      <c r="AA8" s="7">
        <v>7089</v>
      </c>
      <c r="AB8" s="7">
        <v>7291</v>
      </c>
      <c r="AC8" s="34">
        <f>AVERAGE(Table3.1[[#This Row],[1997]:[2023]])</f>
        <v>5847.0740740740739</v>
      </c>
      <c r="AD8" s="34">
        <f>MEDIAN(Table3.1[[#This Row],[1997]:[2023]])</f>
        <v>6203</v>
      </c>
      <c r="AE8" s="34" t="e">
        <f>MODE(Table3.1[[#This Row],[1997]:[2023]])</f>
        <v>#N/A</v>
      </c>
      <c r="AF8" s="34">
        <f>_xlfn.STDEV.S(Table3.1[[#This Row],[1997]:[2023]])</f>
        <v>1235.8401043552367</v>
      </c>
      <c r="AG8" s="34">
        <f>_xlfn.VAR.S(Table3.1[[#This Row],[1997]:[2023]])</f>
        <v>1527300.7635327624</v>
      </c>
      <c r="AH8" s="34">
        <f>MAX(Table3.1[[#This Row],[1997]:[2023]])-MIN(Table3.1[[#This Row],[1997]:[2023]])</f>
        <v>4190</v>
      </c>
    </row>
    <row r="9" spans="1:34">
      <c r="A9" s="18" t="s">
        <v>70</v>
      </c>
      <c r="B9" s="7">
        <v>1176</v>
      </c>
      <c r="C9" s="7">
        <v>1201</v>
      </c>
      <c r="D9" s="7">
        <v>1332</v>
      </c>
      <c r="E9" s="7">
        <v>1201</v>
      </c>
      <c r="F9" s="7">
        <v>1782</v>
      </c>
      <c r="G9" s="7">
        <v>1809</v>
      </c>
      <c r="H9" s="7">
        <v>1932</v>
      </c>
      <c r="I9" s="7">
        <v>1985</v>
      </c>
      <c r="J9" s="7">
        <v>2037</v>
      </c>
      <c r="K9" s="7">
        <v>2056</v>
      </c>
      <c r="L9" s="7">
        <v>2128</v>
      </c>
      <c r="M9" s="7">
        <v>2262</v>
      </c>
      <c r="N9" s="19">
        <v>2104</v>
      </c>
      <c r="O9" s="7">
        <v>1864</v>
      </c>
      <c r="P9" s="7">
        <v>1713</v>
      </c>
      <c r="Q9" s="7">
        <v>1815</v>
      </c>
      <c r="R9" s="7">
        <v>1757</v>
      </c>
      <c r="S9" s="7">
        <v>1756</v>
      </c>
      <c r="T9" s="7">
        <v>1722</v>
      </c>
      <c r="U9" s="7">
        <v>1842</v>
      </c>
      <c r="V9" s="7">
        <v>1885</v>
      </c>
      <c r="W9" s="7">
        <v>1939</v>
      </c>
      <c r="X9" s="7">
        <v>1905</v>
      </c>
      <c r="Y9" s="7">
        <v>1937</v>
      </c>
      <c r="Z9" s="7">
        <v>1993</v>
      </c>
      <c r="AA9" s="7">
        <v>2068</v>
      </c>
      <c r="AB9" s="7">
        <v>1952</v>
      </c>
      <c r="AC9" s="34">
        <f>AVERAGE(Table3.1[[#This Row],[1997]:[2023]])</f>
        <v>1820.4814814814815</v>
      </c>
      <c r="AD9" s="34">
        <f>MEDIAN(Table3.1[[#This Row],[1997]:[2023]])</f>
        <v>1885</v>
      </c>
      <c r="AE9" s="34">
        <f>MODE(Table3.1[[#This Row],[1997]:[2023]])</f>
        <v>1201</v>
      </c>
      <c r="AF9" s="34">
        <f>_xlfn.STDEV.S(Table3.1[[#This Row],[1997]:[2023]])</f>
        <v>285.13955697441764</v>
      </c>
      <c r="AG9" s="34">
        <f>_xlfn.VAR.S(Table3.1[[#This Row],[1997]:[2023]])</f>
        <v>81304.566951567162</v>
      </c>
      <c r="AH9" s="34">
        <f>MAX(Table3.1[[#This Row],[1997]:[2023]])-MIN(Table3.1[[#This Row],[1997]:[2023]])</f>
        <v>1086</v>
      </c>
    </row>
    <row r="10" spans="1:34">
      <c r="A10" s="18" t="s">
        <v>71</v>
      </c>
      <c r="B10" s="7">
        <v>1156</v>
      </c>
      <c r="C10" s="7">
        <v>1263</v>
      </c>
      <c r="D10" s="7">
        <v>1188</v>
      </c>
      <c r="E10" s="7">
        <v>1109</v>
      </c>
      <c r="F10" s="7">
        <v>999</v>
      </c>
      <c r="G10" s="7">
        <v>1782</v>
      </c>
      <c r="H10" s="7">
        <v>1821</v>
      </c>
      <c r="I10" s="7">
        <v>1906</v>
      </c>
      <c r="J10" s="7">
        <v>1928</v>
      </c>
      <c r="K10" s="7">
        <v>2034</v>
      </c>
      <c r="L10" s="7">
        <v>2129</v>
      </c>
      <c r="M10" s="7">
        <v>2211</v>
      </c>
      <c r="N10" s="19">
        <v>2064</v>
      </c>
      <c r="O10" s="7">
        <v>1896</v>
      </c>
      <c r="P10" s="7">
        <v>1774</v>
      </c>
      <c r="Q10" s="7">
        <v>1796</v>
      </c>
      <c r="R10" s="7">
        <v>1756</v>
      </c>
      <c r="S10" s="7">
        <v>1752</v>
      </c>
      <c r="T10" s="7">
        <v>1849</v>
      </c>
      <c r="U10" s="7">
        <v>1848</v>
      </c>
      <c r="V10" s="7">
        <v>1879</v>
      </c>
      <c r="W10" s="7">
        <v>1932</v>
      </c>
      <c r="X10" s="7">
        <v>1918</v>
      </c>
      <c r="Y10" s="7">
        <v>1913</v>
      </c>
      <c r="Z10" s="7">
        <v>1847</v>
      </c>
      <c r="AA10" s="7">
        <v>1860</v>
      </c>
      <c r="AB10" s="7">
        <v>1888</v>
      </c>
      <c r="AC10" s="34">
        <f>AVERAGE(Table3.1[[#This Row],[1997]:[2023]])</f>
        <v>1759.1851851851852</v>
      </c>
      <c r="AD10" s="34">
        <f>MEDIAN(Table3.1[[#This Row],[1997]:[2023]])</f>
        <v>1849</v>
      </c>
      <c r="AE10" s="34" t="e">
        <f>MODE(Table3.1[[#This Row],[1997]:[2023]])</f>
        <v>#N/A</v>
      </c>
      <c r="AF10" s="34">
        <f>_xlfn.STDEV.S(Table3.1[[#This Row],[1997]:[2023]])</f>
        <v>320.12714265489501</v>
      </c>
      <c r="AG10" s="34">
        <f>_xlfn.VAR.S(Table3.1[[#This Row],[1997]:[2023]])</f>
        <v>102481.38746438749</v>
      </c>
      <c r="AH10" s="34">
        <f>MAX(Table3.1[[#This Row],[1997]:[2023]])-MIN(Table3.1[[#This Row],[1997]:[2023]])</f>
        <v>1212</v>
      </c>
    </row>
    <row r="11" spans="1:34">
      <c r="A11" s="18" t="s">
        <v>72</v>
      </c>
      <c r="B11" s="7">
        <v>396</v>
      </c>
      <c r="C11" s="7">
        <v>419</v>
      </c>
      <c r="D11" s="7">
        <v>397</v>
      </c>
      <c r="E11" s="7">
        <v>364</v>
      </c>
      <c r="F11" s="7">
        <v>354</v>
      </c>
      <c r="G11" s="7">
        <v>457</v>
      </c>
      <c r="H11" s="7">
        <v>583</v>
      </c>
      <c r="I11" s="7">
        <v>550</v>
      </c>
      <c r="J11" s="7">
        <v>573</v>
      </c>
      <c r="K11" s="7">
        <v>583</v>
      </c>
      <c r="L11" s="7">
        <v>597</v>
      </c>
      <c r="M11" s="7">
        <v>647</v>
      </c>
      <c r="N11" s="19">
        <v>596</v>
      </c>
      <c r="O11" s="7">
        <v>593</v>
      </c>
      <c r="P11" s="7">
        <v>547</v>
      </c>
      <c r="Q11" s="7">
        <v>530</v>
      </c>
      <c r="R11" s="7">
        <v>523</v>
      </c>
      <c r="S11" s="7">
        <v>521</v>
      </c>
      <c r="T11" s="7">
        <v>511</v>
      </c>
      <c r="U11" s="7">
        <v>534</v>
      </c>
      <c r="V11" s="7">
        <v>542</v>
      </c>
      <c r="W11" s="7">
        <v>556</v>
      </c>
      <c r="X11" s="7">
        <v>549</v>
      </c>
      <c r="Y11" s="7">
        <v>584</v>
      </c>
      <c r="Z11" s="7">
        <v>602</v>
      </c>
      <c r="AA11" s="7">
        <v>617</v>
      </c>
      <c r="AB11" s="7">
        <v>591</v>
      </c>
      <c r="AC11" s="34">
        <f>AVERAGE(Table3.1[[#This Row],[1997]:[2023]])</f>
        <v>530.22222222222217</v>
      </c>
      <c r="AD11" s="34">
        <f>MEDIAN(Table3.1[[#This Row],[1997]:[2023]])</f>
        <v>549</v>
      </c>
      <c r="AE11" s="34">
        <f>MODE(Table3.1[[#This Row],[1997]:[2023]])</f>
        <v>583</v>
      </c>
      <c r="AF11" s="34">
        <f>_xlfn.STDEV.S(Table3.1[[#This Row],[1997]:[2023]])</f>
        <v>80.279000670897503</v>
      </c>
      <c r="AG11" s="34">
        <f>_xlfn.VAR.S(Table3.1[[#This Row],[1997]:[2023]])</f>
        <v>6444.717948717961</v>
      </c>
      <c r="AH11" s="34">
        <f>MAX(Table3.1[[#This Row],[1997]:[2023]])-MIN(Table3.1[[#This Row],[1997]:[2023]])</f>
        <v>293</v>
      </c>
    </row>
    <row r="12" spans="1:34">
      <c r="A12" s="18" t="s">
        <v>73</v>
      </c>
      <c r="B12" s="7">
        <v>296</v>
      </c>
      <c r="C12" s="7">
        <v>319</v>
      </c>
      <c r="D12" s="7">
        <v>304</v>
      </c>
      <c r="E12" s="7">
        <v>271</v>
      </c>
      <c r="F12" s="7">
        <v>304</v>
      </c>
      <c r="G12" s="7">
        <v>425</v>
      </c>
      <c r="H12" s="7">
        <v>451</v>
      </c>
      <c r="I12" s="7">
        <v>464</v>
      </c>
      <c r="J12" s="7">
        <v>469</v>
      </c>
      <c r="K12" s="7">
        <v>467</v>
      </c>
      <c r="L12" s="7">
        <v>490</v>
      </c>
      <c r="M12" s="7">
        <v>511</v>
      </c>
      <c r="N12" s="19">
        <v>484</v>
      </c>
      <c r="O12" s="7">
        <v>472</v>
      </c>
      <c r="P12" s="7">
        <v>450</v>
      </c>
      <c r="Q12" s="7">
        <v>417</v>
      </c>
      <c r="R12" s="7">
        <v>406</v>
      </c>
      <c r="S12" s="7">
        <v>405</v>
      </c>
      <c r="T12" s="7">
        <v>436</v>
      </c>
      <c r="U12" s="7">
        <v>468</v>
      </c>
      <c r="V12" s="7">
        <v>486</v>
      </c>
      <c r="W12" s="7">
        <v>474</v>
      </c>
      <c r="X12" s="7">
        <v>445</v>
      </c>
      <c r="Y12" s="7">
        <v>441</v>
      </c>
      <c r="Z12" s="7">
        <v>441</v>
      </c>
      <c r="AA12" s="7">
        <v>433</v>
      </c>
      <c r="AB12" s="7">
        <v>428</v>
      </c>
      <c r="AC12" s="34">
        <f>AVERAGE(Table3.1[[#This Row],[1997]:[2023]])</f>
        <v>424.33333333333331</v>
      </c>
      <c r="AD12" s="34">
        <f>MEDIAN(Table3.1[[#This Row],[1997]:[2023]])</f>
        <v>441</v>
      </c>
      <c r="AE12" s="34">
        <f>MODE(Table3.1[[#This Row],[1997]:[2023]])</f>
        <v>304</v>
      </c>
      <c r="AF12" s="34">
        <f>_xlfn.STDEV.S(Table3.1[[#This Row],[1997]:[2023]])</f>
        <v>66.389874112061577</v>
      </c>
      <c r="AG12" s="34">
        <f>_xlfn.VAR.S(Table3.1[[#This Row],[1997]:[2023]])</f>
        <v>4407.6153846153848</v>
      </c>
      <c r="AH12" s="34">
        <f>MAX(Table3.1[[#This Row],[1997]:[2023]])-MIN(Table3.1[[#This Row],[1997]:[2023]])</f>
        <v>240</v>
      </c>
    </row>
    <row r="13" spans="1:34">
      <c r="A13" s="18" t="s">
        <v>74</v>
      </c>
      <c r="B13" s="7">
        <v>381</v>
      </c>
      <c r="C13" s="7">
        <v>405</v>
      </c>
      <c r="D13" s="7">
        <v>379</v>
      </c>
      <c r="E13" s="7">
        <v>341</v>
      </c>
      <c r="F13" s="7">
        <v>433</v>
      </c>
      <c r="G13" s="7">
        <v>520</v>
      </c>
      <c r="H13" s="7">
        <v>535</v>
      </c>
      <c r="I13" s="7">
        <v>560</v>
      </c>
      <c r="J13" s="7">
        <v>556</v>
      </c>
      <c r="K13" s="7">
        <v>562</v>
      </c>
      <c r="L13" s="7">
        <v>595</v>
      </c>
      <c r="M13" s="7">
        <v>602</v>
      </c>
      <c r="N13" s="19">
        <v>531</v>
      </c>
      <c r="O13" s="7">
        <v>525</v>
      </c>
      <c r="P13" s="7">
        <v>483</v>
      </c>
      <c r="Q13" s="7">
        <v>483</v>
      </c>
      <c r="R13" s="7">
        <v>481</v>
      </c>
      <c r="S13" s="7">
        <v>482</v>
      </c>
      <c r="T13" s="7">
        <v>489</v>
      </c>
      <c r="U13" s="7">
        <v>498</v>
      </c>
      <c r="V13" s="7">
        <v>538</v>
      </c>
      <c r="W13" s="7">
        <v>554</v>
      </c>
      <c r="X13" s="7">
        <v>573</v>
      </c>
      <c r="Y13" s="7">
        <v>573</v>
      </c>
      <c r="Z13" s="7">
        <v>544</v>
      </c>
      <c r="AA13" s="7">
        <v>553</v>
      </c>
      <c r="AB13" s="7">
        <v>560</v>
      </c>
      <c r="AC13" s="34">
        <f>AVERAGE(Table3.1[[#This Row],[1997]:[2023]])</f>
        <v>508.74074074074076</v>
      </c>
      <c r="AD13" s="34">
        <f>MEDIAN(Table3.1[[#This Row],[1997]:[2023]])</f>
        <v>531</v>
      </c>
      <c r="AE13" s="34">
        <f>MODE(Table3.1[[#This Row],[1997]:[2023]])</f>
        <v>560</v>
      </c>
      <c r="AF13" s="34">
        <f>_xlfn.STDEV.S(Table3.1[[#This Row],[1997]:[2023]])</f>
        <v>68.921690563997686</v>
      </c>
      <c r="AG13" s="34">
        <f>_xlfn.VAR.S(Table3.1[[#This Row],[1997]:[2023]])</f>
        <v>4750.1994301994473</v>
      </c>
      <c r="AH13" s="34">
        <f>MAX(Table3.1[[#This Row],[1997]:[2023]])-MIN(Table3.1[[#This Row],[1997]:[2023]])</f>
        <v>261</v>
      </c>
    </row>
    <row r="14" spans="1:34">
      <c r="A14" s="18" t="s">
        <v>75</v>
      </c>
      <c r="B14" s="7">
        <v>107</v>
      </c>
      <c r="C14" s="7">
        <v>125</v>
      </c>
      <c r="D14" s="7">
        <v>105</v>
      </c>
      <c r="E14" s="7">
        <v>91</v>
      </c>
      <c r="F14" s="7">
        <v>129</v>
      </c>
      <c r="G14" s="7">
        <v>123</v>
      </c>
      <c r="H14" s="7">
        <v>135</v>
      </c>
      <c r="I14" s="7">
        <v>148</v>
      </c>
      <c r="J14" s="7">
        <v>148</v>
      </c>
      <c r="K14" s="7">
        <v>148</v>
      </c>
      <c r="L14" s="7">
        <v>154</v>
      </c>
      <c r="M14" s="7">
        <v>164</v>
      </c>
      <c r="N14" s="19">
        <v>154</v>
      </c>
      <c r="O14" s="7">
        <v>145</v>
      </c>
      <c r="P14" s="7">
        <v>147</v>
      </c>
      <c r="Q14" s="7">
        <v>145</v>
      </c>
      <c r="R14" s="7">
        <v>136</v>
      </c>
      <c r="S14" s="7">
        <v>138</v>
      </c>
      <c r="T14" s="7">
        <v>143</v>
      </c>
      <c r="U14" s="7">
        <v>147</v>
      </c>
      <c r="V14" s="7">
        <v>144</v>
      </c>
      <c r="W14" s="7">
        <v>145</v>
      </c>
      <c r="X14" s="7">
        <v>149</v>
      </c>
      <c r="Y14" s="7">
        <v>143</v>
      </c>
      <c r="Z14" s="7">
        <v>124</v>
      </c>
      <c r="AA14" s="7">
        <v>125</v>
      </c>
      <c r="AB14" s="7">
        <v>125</v>
      </c>
      <c r="AC14" s="34">
        <f>AVERAGE(Table3.1[[#This Row],[1997]:[2023]])</f>
        <v>136.55555555555554</v>
      </c>
      <c r="AD14" s="34">
        <f>MEDIAN(Table3.1[[#This Row],[1997]:[2023]])</f>
        <v>143</v>
      </c>
      <c r="AE14" s="34">
        <f>MODE(Table3.1[[#This Row],[1997]:[2023]])</f>
        <v>125</v>
      </c>
      <c r="AF14" s="34">
        <f>_xlfn.STDEV.S(Table3.1[[#This Row],[1997]:[2023]])</f>
        <v>16.674100906065124</v>
      </c>
      <c r="AG14" s="34">
        <f>_xlfn.VAR.S(Table3.1[[#This Row],[1997]:[2023]])</f>
        <v>278.02564102564179</v>
      </c>
      <c r="AH14" s="34">
        <f>MAX(Table3.1[[#This Row],[1997]:[2023]])-MIN(Table3.1[[#This Row],[1997]:[2023]])</f>
        <v>73</v>
      </c>
    </row>
    <row r="15" spans="1:34">
      <c r="A15" s="18" t="s">
        <v>76</v>
      </c>
      <c r="B15" s="7">
        <v>60</v>
      </c>
      <c r="C15" s="7">
        <v>56</v>
      </c>
      <c r="D15" s="7">
        <v>58</v>
      </c>
      <c r="E15" s="7">
        <v>51</v>
      </c>
      <c r="F15" s="7">
        <v>68</v>
      </c>
      <c r="G15" s="7">
        <v>62</v>
      </c>
      <c r="H15" s="7">
        <v>75</v>
      </c>
      <c r="I15" s="7">
        <v>75</v>
      </c>
      <c r="J15" s="7">
        <v>65</v>
      </c>
      <c r="K15" s="7">
        <v>72</v>
      </c>
      <c r="L15" s="7">
        <v>65</v>
      </c>
      <c r="M15" s="7">
        <v>60</v>
      </c>
      <c r="N15" s="19">
        <v>62</v>
      </c>
      <c r="O15" s="7">
        <v>60</v>
      </c>
      <c r="P15" s="7">
        <v>56</v>
      </c>
      <c r="Q15" s="7">
        <v>55</v>
      </c>
      <c r="R15" s="7">
        <v>51</v>
      </c>
      <c r="S15" s="7">
        <v>48</v>
      </c>
      <c r="T15" s="7">
        <v>56</v>
      </c>
      <c r="U15" s="7">
        <v>57</v>
      </c>
      <c r="V15" s="7">
        <v>60</v>
      </c>
      <c r="W15" s="7">
        <v>56</v>
      </c>
      <c r="X15" s="7">
        <v>59</v>
      </c>
      <c r="Y15" s="7">
        <v>58</v>
      </c>
      <c r="Z15" s="7">
        <v>56</v>
      </c>
      <c r="AA15" s="7">
        <v>62</v>
      </c>
      <c r="AB15" s="7">
        <v>58</v>
      </c>
      <c r="AC15" s="34">
        <f>AVERAGE(Table3.1[[#This Row],[1997]:[2023]])</f>
        <v>60.037037037037038</v>
      </c>
      <c r="AD15" s="34">
        <f>MEDIAN(Table3.1[[#This Row],[1997]:[2023]])</f>
        <v>59</v>
      </c>
      <c r="AE15" s="34">
        <f>MODE(Table3.1[[#This Row],[1997]:[2023]])</f>
        <v>56</v>
      </c>
      <c r="AF15" s="34">
        <f>_xlfn.STDEV.S(Table3.1[[#This Row],[1997]:[2023]])</f>
        <v>6.6591838347300012</v>
      </c>
      <c r="AG15" s="34">
        <f>_xlfn.VAR.S(Table3.1[[#This Row],[1997]:[2023]])</f>
        <v>44.344729344729366</v>
      </c>
      <c r="AH15" s="34">
        <f>MAX(Table3.1[[#This Row],[1997]:[2023]])-MIN(Table3.1[[#This Row],[1997]:[2023]])</f>
        <v>27</v>
      </c>
    </row>
    <row r="16" spans="1:34">
      <c r="A16" s="18" t="s">
        <v>77</v>
      </c>
      <c r="B16" s="7">
        <v>38</v>
      </c>
      <c r="C16" s="7">
        <v>40</v>
      </c>
      <c r="D16" s="7">
        <v>42</v>
      </c>
      <c r="E16" s="7">
        <v>35</v>
      </c>
      <c r="F16" s="7">
        <v>56</v>
      </c>
      <c r="G16" s="7">
        <v>57</v>
      </c>
      <c r="H16" s="7">
        <v>64</v>
      </c>
      <c r="I16" s="7">
        <v>60</v>
      </c>
      <c r="J16" s="7">
        <v>56</v>
      </c>
      <c r="K16" s="7">
        <v>54</v>
      </c>
      <c r="L16" s="7">
        <v>60</v>
      </c>
      <c r="M16" s="7">
        <v>59</v>
      </c>
      <c r="N16" s="19">
        <v>62</v>
      </c>
      <c r="O16" s="7">
        <v>62</v>
      </c>
      <c r="P16" s="7">
        <v>60</v>
      </c>
      <c r="Q16" s="7">
        <v>59</v>
      </c>
      <c r="R16" s="7">
        <v>60</v>
      </c>
      <c r="S16" s="7">
        <v>60</v>
      </c>
      <c r="T16" s="7">
        <v>58</v>
      </c>
      <c r="U16" s="7">
        <v>57</v>
      </c>
      <c r="V16" s="7">
        <v>56</v>
      </c>
      <c r="W16" s="7">
        <v>58</v>
      </c>
      <c r="X16" s="7">
        <v>54</v>
      </c>
      <c r="Y16" s="7">
        <v>54</v>
      </c>
      <c r="Z16" s="7">
        <v>56</v>
      </c>
      <c r="AA16" s="7">
        <v>52</v>
      </c>
      <c r="AB16" s="7">
        <v>52</v>
      </c>
      <c r="AC16" s="34">
        <f>AVERAGE(Table3.1[[#This Row],[1997]:[2023]])</f>
        <v>54.851851851851855</v>
      </c>
      <c r="AD16" s="34">
        <f>MEDIAN(Table3.1[[#This Row],[1997]:[2023]])</f>
        <v>57</v>
      </c>
      <c r="AE16" s="34">
        <f>MODE(Table3.1[[#This Row],[1997]:[2023]])</f>
        <v>60</v>
      </c>
      <c r="AF16" s="34">
        <f>_xlfn.STDEV.S(Table3.1[[#This Row],[1997]:[2023]])</f>
        <v>7.5176904376057738</v>
      </c>
      <c r="AG16" s="34">
        <f>_xlfn.VAR.S(Table3.1[[#This Row],[1997]:[2023]])</f>
        <v>56.515669515669288</v>
      </c>
      <c r="AH16" s="34">
        <f>MAX(Table3.1[[#This Row],[1997]:[2023]])-MIN(Table3.1[[#This Row],[1997]:[2023]])</f>
        <v>29</v>
      </c>
    </row>
    <row r="17" spans="1:34">
      <c r="A17" s="20" t="s">
        <v>31</v>
      </c>
      <c r="B17" s="10">
        <v>160148</v>
      </c>
      <c r="C17" s="10">
        <v>163236</v>
      </c>
      <c r="D17" s="10">
        <v>165561</v>
      </c>
      <c r="E17" s="10">
        <v>163426</v>
      </c>
      <c r="F17" s="10">
        <v>168123</v>
      </c>
      <c r="G17" s="10">
        <v>166181</v>
      </c>
      <c r="H17" s="10">
        <v>171092</v>
      </c>
      <c r="I17" s="10">
        <v>176403</v>
      </c>
      <c r="J17" s="10">
        <v>182644</v>
      </c>
      <c r="K17" s="10">
        <v>186107</v>
      </c>
      <c r="L17" s="10">
        <v>192199</v>
      </c>
      <c r="M17" s="10">
        <v>202407</v>
      </c>
      <c r="N17" s="21">
        <v>194025</v>
      </c>
      <c r="O17" s="10">
        <v>207245</v>
      </c>
      <c r="P17" s="10">
        <v>207205</v>
      </c>
      <c r="Q17" s="10">
        <v>204363</v>
      </c>
      <c r="R17" s="10">
        <v>210283</v>
      </c>
      <c r="S17" s="10">
        <v>210836</v>
      </c>
      <c r="T17" s="10">
        <v>235064</v>
      </c>
      <c r="U17" s="10">
        <v>256609</v>
      </c>
      <c r="V17" s="10">
        <v>274771</v>
      </c>
      <c r="W17" s="10">
        <v>286848</v>
      </c>
      <c r="X17" s="10">
        <v>297211</v>
      </c>
      <c r="Y17" s="10">
        <v>305656</v>
      </c>
      <c r="Z17" s="10">
        <v>318013</v>
      </c>
      <c r="AA17" s="10">
        <v>329231</v>
      </c>
      <c r="AB17" s="10">
        <v>327063</v>
      </c>
      <c r="AC17" s="34">
        <f>AVERAGE(Table3.1[[#This Row],[1997]:[2023]])</f>
        <v>220812.96296296295</v>
      </c>
      <c r="AD17" s="34">
        <f>MEDIAN(Table3.1[[#This Row],[1997]:[2023]])</f>
        <v>204363</v>
      </c>
      <c r="AE17" s="34" t="e">
        <f>MODE(Table3.1[[#This Row],[1997]:[2023]])</f>
        <v>#N/A</v>
      </c>
      <c r="AF17" s="34">
        <f>_xlfn.STDEV.S(Table3.1[[#This Row],[1997]:[2023]])</f>
        <v>56574.123523909526</v>
      </c>
      <c r="AG17" s="34">
        <f>_xlfn.VAR.S(Table3.1[[#This Row],[1997]:[2023]])</f>
        <v>3200631452.4985728</v>
      </c>
      <c r="AH17" s="34">
        <f>MAX(Table3.1[[#This Row],[1997]:[2023]])-MIN(Table3.1[[#This Row],[1997]:[2023]])</f>
        <v>169083</v>
      </c>
    </row>
    <row r="18" spans="1:34">
      <c r="A18" s="18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13"/>
      <c r="AD18" s="13"/>
      <c r="AE18" s="13"/>
      <c r="AF18" s="13"/>
      <c r="AG18" s="13"/>
      <c r="AH18" s="13"/>
    </row>
  </sheetData>
  <mergeCells count="1">
    <mergeCell ref="AC2:AH2"/>
  </mergeCells>
  <phoneticPr fontId="9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4152-0A13-49A5-AC15-5F5A50CD3235}">
  <dimension ref="A1:AC36"/>
  <sheetViews>
    <sheetView tabSelected="1" zoomScale="40" workbookViewId="0">
      <selection activeCell="AE13" sqref="AE13"/>
    </sheetView>
  </sheetViews>
  <sheetFormatPr defaultRowHeight="14.5"/>
  <cols>
    <col min="2" max="2" width="11.7265625" bestFit="1" customWidth="1"/>
    <col min="3" max="3" width="10.6328125" bestFit="1" customWidth="1"/>
    <col min="7" max="8" width="9.54296875" bestFit="1" customWidth="1"/>
    <col min="10" max="11" width="9.54296875" bestFit="1" customWidth="1"/>
    <col min="13" max="13" width="9.54296875" bestFit="1" customWidth="1"/>
    <col min="15" max="15" width="10.6328125" bestFit="1" customWidth="1"/>
    <col min="16" max="16" width="11.7265625" bestFit="1" customWidth="1"/>
  </cols>
  <sheetData>
    <row r="1" spans="1:18" ht="19">
      <c r="A1" s="1" t="s">
        <v>84</v>
      </c>
    </row>
    <row r="2" spans="1:18">
      <c r="A2" s="23" t="s">
        <v>85</v>
      </c>
      <c r="R2" s="40" t="s">
        <v>128</v>
      </c>
    </row>
    <row r="3" spans="1:18">
      <c r="A3" s="23"/>
      <c r="R3" s="40"/>
    </row>
    <row r="4" spans="1:18" ht="91.5">
      <c r="A4" s="24" t="s">
        <v>86</v>
      </c>
      <c r="B4" s="25" t="s">
        <v>87</v>
      </c>
      <c r="C4" s="25" t="s">
        <v>88</v>
      </c>
      <c r="D4" s="26" t="s">
        <v>89</v>
      </c>
      <c r="E4" s="26" t="s">
        <v>90</v>
      </c>
      <c r="F4" s="27" t="s">
        <v>91</v>
      </c>
      <c r="G4" s="27" t="s">
        <v>92</v>
      </c>
      <c r="H4" s="26" t="s">
        <v>93</v>
      </c>
      <c r="I4" s="26" t="s">
        <v>94</v>
      </c>
      <c r="J4" s="26" t="s">
        <v>95</v>
      </c>
      <c r="K4" s="26" t="s">
        <v>96</v>
      </c>
      <c r="L4" s="26" t="s">
        <v>97</v>
      </c>
      <c r="M4" s="26" t="s">
        <v>98</v>
      </c>
      <c r="N4" s="27" t="s">
        <v>99</v>
      </c>
      <c r="O4" s="28" t="s">
        <v>100</v>
      </c>
      <c r="P4" s="29" t="s">
        <v>101</v>
      </c>
      <c r="R4" s="40"/>
    </row>
    <row r="5" spans="1:18">
      <c r="A5" s="30">
        <v>1998</v>
      </c>
      <c r="B5" s="31">
        <v>8146</v>
      </c>
      <c r="C5" s="31">
        <v>4924</v>
      </c>
      <c r="D5" s="7">
        <v>3271</v>
      </c>
      <c r="E5" s="7">
        <v>1492</v>
      </c>
      <c r="F5" s="19">
        <v>130</v>
      </c>
      <c r="G5" s="19">
        <v>4893</v>
      </c>
      <c r="H5" s="7">
        <v>396</v>
      </c>
      <c r="I5" s="7">
        <v>578</v>
      </c>
      <c r="J5" s="7">
        <v>5186</v>
      </c>
      <c r="K5" s="7">
        <v>3561</v>
      </c>
      <c r="L5" s="7">
        <v>606</v>
      </c>
      <c r="M5" s="7">
        <v>3800</v>
      </c>
      <c r="N5" s="19">
        <v>621</v>
      </c>
      <c r="O5" s="31">
        <v>14747</v>
      </c>
      <c r="P5" s="12">
        <v>32710</v>
      </c>
      <c r="R5" s="40"/>
    </row>
    <row r="6" spans="1:18">
      <c r="A6" s="30">
        <v>1999</v>
      </c>
      <c r="B6" s="31">
        <v>8079</v>
      </c>
      <c r="C6" s="31">
        <v>4807</v>
      </c>
      <c r="D6" s="7">
        <v>3296</v>
      </c>
      <c r="E6" s="7">
        <v>1600</v>
      </c>
      <c r="F6" s="19">
        <v>133</v>
      </c>
      <c r="G6" s="19">
        <v>5030</v>
      </c>
      <c r="H6" s="7">
        <v>503</v>
      </c>
      <c r="I6" s="7">
        <v>694</v>
      </c>
      <c r="J6" s="7">
        <v>6037</v>
      </c>
      <c r="K6" s="7">
        <v>4195</v>
      </c>
      <c r="L6" s="7">
        <v>703</v>
      </c>
      <c r="M6" s="7">
        <v>4864</v>
      </c>
      <c r="N6" s="19">
        <v>717</v>
      </c>
      <c r="O6" s="31">
        <v>17713</v>
      </c>
      <c r="P6" s="12">
        <v>35629</v>
      </c>
      <c r="R6" s="40"/>
    </row>
    <row r="7" spans="1:18">
      <c r="A7" s="30">
        <v>2000</v>
      </c>
      <c r="B7" s="31">
        <v>9475</v>
      </c>
      <c r="C7" s="31">
        <v>5305</v>
      </c>
      <c r="D7" s="7">
        <v>2819</v>
      </c>
      <c r="E7" s="7">
        <v>1828</v>
      </c>
      <c r="F7" s="19">
        <v>69</v>
      </c>
      <c r="G7" s="19">
        <v>4717</v>
      </c>
      <c r="H7" s="7">
        <v>979</v>
      </c>
      <c r="I7" s="7">
        <v>914</v>
      </c>
      <c r="J7" s="7">
        <v>7397</v>
      </c>
      <c r="K7" s="7">
        <v>4134</v>
      </c>
      <c r="L7" s="7">
        <v>481</v>
      </c>
      <c r="M7" s="7">
        <v>3884</v>
      </c>
      <c r="N7" s="19">
        <v>819</v>
      </c>
      <c r="O7" s="31">
        <v>18608</v>
      </c>
      <c r="P7" s="12">
        <v>38105</v>
      </c>
      <c r="R7" s="40"/>
    </row>
    <row r="8" spans="1:18">
      <c r="A8" s="30">
        <v>2001</v>
      </c>
      <c r="B8" s="31">
        <v>9639</v>
      </c>
      <c r="C8" s="31">
        <v>5782</v>
      </c>
      <c r="D8" s="7">
        <v>2884</v>
      </c>
      <c r="E8" s="7">
        <v>1761</v>
      </c>
      <c r="F8" s="19">
        <v>63</v>
      </c>
      <c r="G8" s="19">
        <v>4709</v>
      </c>
      <c r="H8" s="7">
        <v>1355</v>
      </c>
      <c r="I8" s="7">
        <v>803</v>
      </c>
      <c r="J8" s="7">
        <v>8946</v>
      </c>
      <c r="K8" s="7">
        <v>3580</v>
      </c>
      <c r="L8" s="7">
        <v>363</v>
      </c>
      <c r="M8" s="7">
        <v>4182</v>
      </c>
      <c r="N8" s="19">
        <v>760</v>
      </c>
      <c r="O8" s="31">
        <v>19988</v>
      </c>
      <c r="P8" s="12">
        <v>40118</v>
      </c>
      <c r="R8" s="40"/>
    </row>
    <row r="9" spans="1:18">
      <c r="A9" s="30">
        <v>2002</v>
      </c>
      <c r="B9" s="31">
        <v>11453</v>
      </c>
      <c r="C9" s="31">
        <v>6034</v>
      </c>
      <c r="D9" s="7">
        <v>2636</v>
      </c>
      <c r="E9" s="7">
        <v>1616</v>
      </c>
      <c r="F9" s="19">
        <v>73</v>
      </c>
      <c r="G9" s="19">
        <v>4323</v>
      </c>
      <c r="H9" s="7">
        <v>1611</v>
      </c>
      <c r="I9" s="7">
        <v>895</v>
      </c>
      <c r="J9" s="7">
        <v>8881</v>
      </c>
      <c r="K9" s="7">
        <v>4176</v>
      </c>
      <c r="L9" s="7">
        <v>418</v>
      </c>
      <c r="M9" s="7">
        <v>5369</v>
      </c>
      <c r="N9" s="19">
        <v>872</v>
      </c>
      <c r="O9" s="31">
        <v>22220</v>
      </c>
      <c r="P9" s="12">
        <v>44030</v>
      </c>
      <c r="R9" s="40"/>
    </row>
    <row r="10" spans="1:18">
      <c r="A10" s="30">
        <v>2003</v>
      </c>
      <c r="B10" s="31">
        <v>15017</v>
      </c>
      <c r="C10" s="31">
        <v>5395</v>
      </c>
      <c r="D10" s="7">
        <v>2870</v>
      </c>
      <c r="E10" s="7">
        <v>1765</v>
      </c>
      <c r="F10" s="19">
        <v>131</v>
      </c>
      <c r="G10" s="19">
        <v>4765</v>
      </c>
      <c r="H10" s="7">
        <v>2182</v>
      </c>
      <c r="I10" s="7">
        <v>999</v>
      </c>
      <c r="J10" s="7">
        <v>7815</v>
      </c>
      <c r="K10" s="7">
        <v>3906</v>
      </c>
      <c r="L10" s="7">
        <v>459</v>
      </c>
      <c r="M10" s="7">
        <v>6290</v>
      </c>
      <c r="N10" s="19">
        <v>1240</v>
      </c>
      <c r="O10" s="31">
        <v>22893</v>
      </c>
      <c r="P10" s="12">
        <v>48070</v>
      </c>
      <c r="R10" s="40"/>
    </row>
    <row r="11" spans="1:18">
      <c r="A11" s="30">
        <v>2004</v>
      </c>
      <c r="B11" s="31">
        <v>18977</v>
      </c>
      <c r="C11" s="31">
        <v>5099</v>
      </c>
      <c r="D11" s="7">
        <v>2936</v>
      </c>
      <c r="E11" s="7">
        <v>2096</v>
      </c>
      <c r="F11" s="19">
        <v>178</v>
      </c>
      <c r="G11" s="19">
        <v>5210</v>
      </c>
      <c r="H11" s="7">
        <v>2003</v>
      </c>
      <c r="I11" s="7">
        <v>2091</v>
      </c>
      <c r="J11" s="7">
        <v>7973</v>
      </c>
      <c r="K11" s="7">
        <v>4652</v>
      </c>
      <c r="L11" s="7">
        <v>621</v>
      </c>
      <c r="M11" s="7">
        <v>6888</v>
      </c>
      <c r="N11" s="19">
        <v>1282</v>
      </c>
      <c r="O11" s="31">
        <v>25509</v>
      </c>
      <c r="P11" s="12">
        <v>54795</v>
      </c>
      <c r="R11" s="40"/>
    </row>
    <row r="12" spans="1:18">
      <c r="A12" s="30">
        <v>2005</v>
      </c>
      <c r="B12" s="31">
        <v>20715</v>
      </c>
      <c r="C12" s="31">
        <v>5160</v>
      </c>
      <c r="D12" s="7">
        <v>2728</v>
      </c>
      <c r="E12" s="7">
        <v>2666</v>
      </c>
      <c r="F12" s="19">
        <v>216</v>
      </c>
      <c r="G12" s="19">
        <v>5610</v>
      </c>
      <c r="H12" s="7">
        <v>2541</v>
      </c>
      <c r="I12" s="7">
        <v>1982</v>
      </c>
      <c r="J12" s="7">
        <v>8886</v>
      </c>
      <c r="K12" s="7">
        <v>4387</v>
      </c>
      <c r="L12" s="7">
        <v>625</v>
      </c>
      <c r="M12" s="7">
        <v>6794</v>
      </c>
      <c r="N12" s="19">
        <v>1111</v>
      </c>
      <c r="O12" s="31">
        <v>26325</v>
      </c>
      <c r="P12" s="12">
        <v>57810</v>
      </c>
      <c r="R12" s="40"/>
    </row>
    <row r="13" spans="1:18">
      <c r="A13" s="30">
        <v>2006</v>
      </c>
      <c r="B13" s="31">
        <v>21765</v>
      </c>
      <c r="C13" s="31">
        <v>5305</v>
      </c>
      <c r="D13" s="7">
        <v>3078</v>
      </c>
      <c r="E13" s="7">
        <v>2987</v>
      </c>
      <c r="F13" s="19">
        <v>243</v>
      </c>
      <c r="G13" s="19">
        <v>6308</v>
      </c>
      <c r="H13" s="7">
        <v>3834</v>
      </c>
      <c r="I13" s="7">
        <v>2272</v>
      </c>
      <c r="J13" s="7">
        <v>10390</v>
      </c>
      <c r="K13" s="7">
        <v>4552</v>
      </c>
      <c r="L13" s="7">
        <v>517</v>
      </c>
      <c r="M13" s="7">
        <v>6949</v>
      </c>
      <c r="N13" s="19">
        <v>1604</v>
      </c>
      <c r="O13" s="31">
        <v>30121</v>
      </c>
      <c r="P13" s="12">
        <v>63499</v>
      </c>
      <c r="R13" s="40"/>
    </row>
    <row r="14" spans="1:18">
      <c r="A14" s="30">
        <v>2007</v>
      </c>
      <c r="B14" s="31">
        <v>22146</v>
      </c>
      <c r="C14" s="31">
        <v>5582</v>
      </c>
      <c r="D14" s="7">
        <v>3176</v>
      </c>
      <c r="E14" s="7">
        <v>3082</v>
      </c>
      <c r="F14" s="19">
        <v>179</v>
      </c>
      <c r="G14" s="19">
        <v>6438</v>
      </c>
      <c r="H14" s="7">
        <v>3818</v>
      </c>
      <c r="I14" s="7">
        <v>2622</v>
      </c>
      <c r="J14" s="7">
        <v>12981</v>
      </c>
      <c r="K14" s="7">
        <v>4962</v>
      </c>
      <c r="L14" s="7">
        <v>624</v>
      </c>
      <c r="M14" s="7">
        <v>7549</v>
      </c>
      <c r="N14" s="19">
        <v>1849</v>
      </c>
      <c r="O14" s="31">
        <v>34404</v>
      </c>
      <c r="P14" s="12">
        <v>68570</v>
      </c>
      <c r="R14" s="40"/>
    </row>
    <row r="15" spans="1:18">
      <c r="A15" s="30">
        <v>2008</v>
      </c>
      <c r="B15" s="31">
        <v>18138</v>
      </c>
      <c r="C15" s="31">
        <v>6322</v>
      </c>
      <c r="D15" s="7">
        <v>2923</v>
      </c>
      <c r="E15" s="7">
        <v>2174</v>
      </c>
      <c r="F15" s="19">
        <v>244</v>
      </c>
      <c r="G15" s="19">
        <v>5339</v>
      </c>
      <c r="H15" s="7">
        <v>3338</v>
      </c>
      <c r="I15" s="7">
        <v>4218</v>
      </c>
      <c r="J15" s="7">
        <v>12634</v>
      </c>
      <c r="K15" s="7">
        <v>5377</v>
      </c>
      <c r="L15" s="7">
        <v>740</v>
      </c>
      <c r="M15" s="7">
        <v>7384</v>
      </c>
      <c r="N15" s="19">
        <v>1500</v>
      </c>
      <c r="O15" s="31">
        <v>35190</v>
      </c>
      <c r="P15" s="12">
        <v>64989</v>
      </c>
      <c r="R15" s="40"/>
    </row>
    <row r="16" spans="1:18">
      <c r="A16" s="30">
        <v>2009</v>
      </c>
      <c r="B16" s="31">
        <v>12592</v>
      </c>
      <c r="C16" s="31">
        <v>6448</v>
      </c>
      <c r="D16" s="7">
        <v>1947</v>
      </c>
      <c r="E16" s="7">
        <v>1392</v>
      </c>
      <c r="F16" s="19">
        <v>175</v>
      </c>
      <c r="G16" s="19">
        <v>3515</v>
      </c>
      <c r="H16" s="7">
        <v>2656</v>
      </c>
      <c r="I16" s="7">
        <v>2923</v>
      </c>
      <c r="J16" s="7">
        <v>7802</v>
      </c>
      <c r="K16" s="7">
        <v>4463</v>
      </c>
      <c r="L16" s="7">
        <v>667</v>
      </c>
      <c r="M16" s="7">
        <v>5508</v>
      </c>
      <c r="N16" s="19">
        <v>1539</v>
      </c>
      <c r="O16" s="31">
        <v>25558</v>
      </c>
      <c r="P16" s="12">
        <v>48113</v>
      </c>
      <c r="R16" s="40"/>
    </row>
    <row r="17" spans="1:29">
      <c r="A17" s="30">
        <v>2010</v>
      </c>
      <c r="B17" s="31">
        <v>14839</v>
      </c>
      <c r="C17" s="31">
        <v>8535</v>
      </c>
      <c r="D17" s="7">
        <v>1998</v>
      </c>
      <c r="E17" s="7">
        <v>1384</v>
      </c>
      <c r="F17" s="19">
        <v>169</v>
      </c>
      <c r="G17" s="19">
        <v>3551</v>
      </c>
      <c r="H17" s="7">
        <v>3039</v>
      </c>
      <c r="I17" s="7">
        <v>2054</v>
      </c>
      <c r="J17" s="7">
        <v>6235</v>
      </c>
      <c r="K17" s="7">
        <v>4036</v>
      </c>
      <c r="L17" s="7">
        <v>589</v>
      </c>
      <c r="M17" s="7">
        <v>5962</v>
      </c>
      <c r="N17" s="19">
        <v>1795</v>
      </c>
      <c r="O17" s="31">
        <v>23710</v>
      </c>
      <c r="P17" s="12">
        <v>50635</v>
      </c>
      <c r="R17" s="40"/>
    </row>
    <row r="18" spans="1:29">
      <c r="A18" s="30">
        <v>2011</v>
      </c>
      <c r="B18" s="31">
        <v>16334</v>
      </c>
      <c r="C18" s="31">
        <v>9710</v>
      </c>
      <c r="D18" s="7">
        <v>1658</v>
      </c>
      <c r="E18" s="7">
        <v>1417</v>
      </c>
      <c r="F18" s="19">
        <v>274</v>
      </c>
      <c r="G18" s="19">
        <v>3349</v>
      </c>
      <c r="H18" s="7">
        <v>2093</v>
      </c>
      <c r="I18" s="7">
        <v>1976</v>
      </c>
      <c r="J18" s="7">
        <v>6344</v>
      </c>
      <c r="K18" s="7">
        <v>4934</v>
      </c>
      <c r="L18" s="7">
        <v>377</v>
      </c>
      <c r="M18" s="7">
        <v>5044</v>
      </c>
      <c r="N18" s="19">
        <v>3263</v>
      </c>
      <c r="O18" s="31">
        <v>24031</v>
      </c>
      <c r="P18" s="12">
        <v>53424</v>
      </c>
      <c r="R18" s="40"/>
    </row>
    <row r="19" spans="1:29">
      <c r="A19" s="30">
        <v>2012</v>
      </c>
      <c r="B19" s="31">
        <v>16066</v>
      </c>
      <c r="C19" s="31">
        <v>9567</v>
      </c>
      <c r="D19" s="7">
        <v>2045</v>
      </c>
      <c r="E19" s="7">
        <v>1295</v>
      </c>
      <c r="F19" s="19">
        <v>348</v>
      </c>
      <c r="G19" s="19">
        <v>3688</v>
      </c>
      <c r="H19" s="7">
        <v>2294</v>
      </c>
      <c r="I19" s="7">
        <v>1623</v>
      </c>
      <c r="J19" s="7">
        <v>5811</v>
      </c>
      <c r="K19" s="7">
        <v>4152</v>
      </c>
      <c r="L19" s="7">
        <v>406</v>
      </c>
      <c r="M19" s="7">
        <v>4642</v>
      </c>
      <c r="N19" s="19">
        <v>3404</v>
      </c>
      <c r="O19" s="31">
        <v>22332</v>
      </c>
      <c r="P19" s="12">
        <v>51653</v>
      </c>
      <c r="R19" s="40"/>
    </row>
    <row r="20" spans="1:29">
      <c r="A20" s="30">
        <v>2013</v>
      </c>
      <c r="B20" s="31">
        <v>18088</v>
      </c>
      <c r="C20" s="31">
        <v>8896</v>
      </c>
      <c r="D20" s="7">
        <v>2027</v>
      </c>
      <c r="E20" s="7">
        <v>1157</v>
      </c>
      <c r="F20" s="19">
        <v>305</v>
      </c>
      <c r="G20" s="19">
        <v>3489</v>
      </c>
      <c r="H20" s="7">
        <v>2724</v>
      </c>
      <c r="I20" s="7">
        <v>1431</v>
      </c>
      <c r="J20" s="7">
        <v>6454</v>
      </c>
      <c r="K20" s="7">
        <v>4424</v>
      </c>
      <c r="L20" s="7">
        <v>403</v>
      </c>
      <c r="M20" s="7">
        <v>4708</v>
      </c>
      <c r="N20" s="19">
        <v>3358</v>
      </c>
      <c r="O20" s="31">
        <v>23502</v>
      </c>
      <c r="P20" s="12">
        <v>53975</v>
      </c>
      <c r="R20" s="40"/>
    </row>
    <row r="21" spans="1:29">
      <c r="A21" s="30">
        <v>2014</v>
      </c>
      <c r="B21" s="31">
        <v>23717</v>
      </c>
      <c r="C21" s="31">
        <v>9377</v>
      </c>
      <c r="D21" s="7">
        <v>2238</v>
      </c>
      <c r="E21" s="7">
        <v>1749</v>
      </c>
      <c r="F21" s="19">
        <v>198</v>
      </c>
      <c r="G21" s="19">
        <v>4186</v>
      </c>
      <c r="H21" s="7">
        <v>4052</v>
      </c>
      <c r="I21" s="7">
        <v>1144</v>
      </c>
      <c r="J21" s="7">
        <v>7633</v>
      </c>
      <c r="K21" s="7">
        <v>4846</v>
      </c>
      <c r="L21" s="7">
        <v>356</v>
      </c>
      <c r="M21" s="7">
        <v>5701</v>
      </c>
      <c r="N21" s="19">
        <v>2137</v>
      </c>
      <c r="O21" s="31">
        <v>25868</v>
      </c>
      <c r="P21" s="12">
        <v>63147</v>
      </c>
      <c r="R21" s="40"/>
    </row>
    <row r="22" spans="1:29">
      <c r="A22" s="30">
        <v>2015</v>
      </c>
      <c r="B22" s="31">
        <v>26261</v>
      </c>
      <c r="C22" s="31">
        <v>10979</v>
      </c>
      <c r="D22" s="7">
        <v>2645</v>
      </c>
      <c r="E22" s="7">
        <v>2010</v>
      </c>
      <c r="F22" s="19">
        <v>73</v>
      </c>
      <c r="G22" s="19">
        <v>4728</v>
      </c>
      <c r="H22" s="7">
        <v>4548</v>
      </c>
      <c r="I22" s="7">
        <v>1099</v>
      </c>
      <c r="J22" s="7">
        <v>8974</v>
      </c>
      <c r="K22" s="7">
        <v>5614</v>
      </c>
      <c r="L22" s="7">
        <v>246</v>
      </c>
      <c r="M22" s="7">
        <v>5285</v>
      </c>
      <c r="N22" s="19">
        <v>1081</v>
      </c>
      <c r="O22" s="31">
        <v>26846</v>
      </c>
      <c r="P22" s="12">
        <v>68814</v>
      </c>
      <c r="R22" s="40"/>
    </row>
    <row r="23" spans="1:29">
      <c r="A23" s="30">
        <v>2016</v>
      </c>
      <c r="B23" s="31">
        <v>30573</v>
      </c>
      <c r="C23" s="31">
        <v>10517</v>
      </c>
      <c r="D23" s="7">
        <v>2416</v>
      </c>
      <c r="E23" s="7">
        <v>2120</v>
      </c>
      <c r="F23" s="19">
        <v>52</v>
      </c>
      <c r="G23" s="19">
        <v>4588</v>
      </c>
      <c r="H23" s="7">
        <v>5208</v>
      </c>
      <c r="I23" s="7">
        <v>1204</v>
      </c>
      <c r="J23" s="7">
        <v>10613</v>
      </c>
      <c r="K23" s="7">
        <v>6000</v>
      </c>
      <c r="L23" s="7">
        <v>379</v>
      </c>
      <c r="M23" s="7">
        <v>5269</v>
      </c>
      <c r="N23" s="19">
        <v>1078</v>
      </c>
      <c r="O23" s="31">
        <v>29751</v>
      </c>
      <c r="P23" s="12">
        <v>75429</v>
      </c>
      <c r="R23" s="40"/>
    </row>
    <row r="24" spans="1:29">
      <c r="A24" s="30">
        <v>2017</v>
      </c>
      <c r="B24" s="31">
        <v>34406</v>
      </c>
      <c r="C24" s="31">
        <v>12331</v>
      </c>
      <c r="D24" s="7">
        <v>2711</v>
      </c>
      <c r="E24" s="7">
        <v>2041</v>
      </c>
      <c r="F24" s="19">
        <v>74</v>
      </c>
      <c r="G24" s="19">
        <v>4826</v>
      </c>
      <c r="H24" s="7">
        <v>5796</v>
      </c>
      <c r="I24" s="7">
        <v>1198</v>
      </c>
      <c r="J24" s="7">
        <v>11227</v>
      </c>
      <c r="K24" s="7">
        <v>7385</v>
      </c>
      <c r="L24" s="7">
        <v>578</v>
      </c>
      <c r="M24" s="7">
        <v>4935</v>
      </c>
      <c r="N24" s="19">
        <v>1251</v>
      </c>
      <c r="O24" s="31">
        <v>32370</v>
      </c>
      <c r="P24" s="12">
        <v>83933</v>
      </c>
      <c r="R24" s="40"/>
    </row>
    <row r="25" spans="1:29">
      <c r="A25" s="30">
        <v>2018</v>
      </c>
      <c r="B25" s="31">
        <v>37669</v>
      </c>
      <c r="C25" s="31">
        <v>11139</v>
      </c>
      <c r="D25" s="7">
        <v>2614</v>
      </c>
      <c r="E25" s="7">
        <v>2850</v>
      </c>
      <c r="F25" s="19">
        <v>57</v>
      </c>
      <c r="G25" s="19">
        <v>5521</v>
      </c>
      <c r="H25" s="7">
        <v>4883</v>
      </c>
      <c r="I25" s="7">
        <v>966</v>
      </c>
      <c r="J25" s="7">
        <v>10553</v>
      </c>
      <c r="K25" s="7">
        <v>8442</v>
      </c>
      <c r="L25" s="7">
        <v>574</v>
      </c>
      <c r="M25" s="7">
        <v>4590</v>
      </c>
      <c r="N25" s="19">
        <v>1106</v>
      </c>
      <c r="O25" s="31">
        <v>31114</v>
      </c>
      <c r="P25" s="12">
        <v>85443</v>
      </c>
      <c r="R25" s="40"/>
    </row>
    <row r="26" spans="1:29">
      <c r="A26" s="30">
        <v>2019</v>
      </c>
      <c r="B26" s="31">
        <v>40668</v>
      </c>
      <c r="C26" s="31">
        <v>11937</v>
      </c>
      <c r="D26" s="7">
        <v>2136</v>
      </c>
      <c r="E26" s="7">
        <v>3812</v>
      </c>
      <c r="F26" s="19">
        <v>14</v>
      </c>
      <c r="G26" s="19">
        <v>5962</v>
      </c>
      <c r="H26" s="7">
        <v>5033</v>
      </c>
      <c r="I26" s="7">
        <v>1173</v>
      </c>
      <c r="J26" s="7">
        <v>10307</v>
      </c>
      <c r="K26" s="7">
        <v>8773</v>
      </c>
      <c r="L26" s="7">
        <v>741</v>
      </c>
      <c r="M26" s="7">
        <v>3981</v>
      </c>
      <c r="N26" s="19">
        <v>1565</v>
      </c>
      <c r="O26" s="31">
        <v>31572</v>
      </c>
      <c r="P26" s="12">
        <v>90138</v>
      </c>
      <c r="R26" s="40"/>
    </row>
    <row r="27" spans="1:29">
      <c r="A27" s="32">
        <v>2020</v>
      </c>
      <c r="B27" s="31">
        <v>33319</v>
      </c>
      <c r="C27" s="31">
        <v>10839</v>
      </c>
      <c r="D27" s="7">
        <v>1926</v>
      </c>
      <c r="E27" s="7">
        <v>2942</v>
      </c>
      <c r="F27" s="19">
        <v>34</v>
      </c>
      <c r="G27" s="19">
        <v>4901</v>
      </c>
      <c r="H27" s="7">
        <v>3693</v>
      </c>
      <c r="I27" s="7">
        <v>727</v>
      </c>
      <c r="J27" s="7">
        <v>8404</v>
      </c>
      <c r="K27" s="7">
        <v>7477</v>
      </c>
      <c r="L27" s="7">
        <v>541</v>
      </c>
      <c r="M27" s="7">
        <v>2840</v>
      </c>
      <c r="N27" s="19">
        <v>1190</v>
      </c>
      <c r="O27" s="31">
        <v>24871</v>
      </c>
      <c r="P27" s="12">
        <v>73931</v>
      </c>
      <c r="R27" s="40"/>
    </row>
    <row r="28" spans="1:29">
      <c r="A28" s="30">
        <v>2021</v>
      </c>
      <c r="B28" s="19">
        <v>41031</v>
      </c>
      <c r="C28" s="31">
        <v>13836</v>
      </c>
      <c r="D28" s="7">
        <v>2296</v>
      </c>
      <c r="E28" s="7">
        <v>2789</v>
      </c>
      <c r="F28" s="19">
        <v>116</v>
      </c>
      <c r="G28" s="19">
        <v>5201</v>
      </c>
      <c r="H28" s="7">
        <v>3606</v>
      </c>
      <c r="I28" s="7">
        <v>794</v>
      </c>
      <c r="J28" s="7">
        <v>9125</v>
      </c>
      <c r="K28" s="7">
        <v>6584</v>
      </c>
      <c r="L28" s="7">
        <v>378</v>
      </c>
      <c r="M28" s="7">
        <v>2209</v>
      </c>
      <c r="N28" s="19">
        <v>1054</v>
      </c>
      <c r="O28" s="31">
        <v>23750</v>
      </c>
      <c r="P28" s="12">
        <v>83818</v>
      </c>
      <c r="R28" s="40"/>
    </row>
    <row r="29" spans="1:29">
      <c r="A29" s="30">
        <v>2022</v>
      </c>
      <c r="B29" s="19">
        <v>50479</v>
      </c>
      <c r="C29" s="31">
        <v>14072</v>
      </c>
      <c r="D29" s="7">
        <v>3296</v>
      </c>
      <c r="E29" s="7">
        <v>4614</v>
      </c>
      <c r="F29" s="19">
        <v>260</v>
      </c>
      <c r="G29" s="19">
        <v>8170</v>
      </c>
      <c r="H29" s="7">
        <v>3929</v>
      </c>
      <c r="I29" s="7">
        <v>1195</v>
      </c>
      <c r="J29" s="7">
        <v>9605</v>
      </c>
      <c r="K29" s="7">
        <v>6298</v>
      </c>
      <c r="L29" s="7">
        <v>413</v>
      </c>
      <c r="M29" s="7">
        <v>2546</v>
      </c>
      <c r="N29" s="19">
        <v>1661</v>
      </c>
      <c r="O29" s="31">
        <v>25646</v>
      </c>
      <c r="P29" s="12">
        <v>98367</v>
      </c>
      <c r="R29" s="40"/>
    </row>
    <row r="30" spans="1:29">
      <c r="A30" s="30">
        <v>2023</v>
      </c>
      <c r="B30" s="31">
        <v>46255</v>
      </c>
      <c r="C30" s="31">
        <v>16643</v>
      </c>
      <c r="D30" s="7">
        <v>3384</v>
      </c>
      <c r="E30" s="7">
        <v>4686</v>
      </c>
      <c r="F30" s="19">
        <v>438</v>
      </c>
      <c r="G30" s="19">
        <v>8509</v>
      </c>
      <c r="H30" s="7">
        <v>3870</v>
      </c>
      <c r="I30" s="7">
        <v>1505</v>
      </c>
      <c r="J30" s="7">
        <v>10879</v>
      </c>
      <c r="K30" s="7">
        <v>7631</v>
      </c>
      <c r="L30" s="7">
        <v>477</v>
      </c>
      <c r="M30" s="7">
        <v>2462</v>
      </c>
      <c r="N30" s="19">
        <v>2187</v>
      </c>
      <c r="O30" s="31">
        <v>29010</v>
      </c>
      <c r="P30" s="12">
        <v>100418</v>
      </c>
      <c r="R30" s="40"/>
      <c r="S30" s="39" t="s">
        <v>127</v>
      </c>
      <c r="T30" s="39"/>
      <c r="U30" s="39"/>
      <c r="V30" s="39"/>
      <c r="W30" s="39"/>
      <c r="X30" s="39"/>
      <c r="Y30" s="39"/>
      <c r="Z30" s="39"/>
      <c r="AA30" s="39"/>
      <c r="AB30" s="39"/>
      <c r="AC30" s="39"/>
    </row>
    <row r="31" spans="1:29" ht="125">
      <c r="A31" s="30" t="s">
        <v>102</v>
      </c>
      <c r="B31" s="35">
        <f>AVERAGE(B5:B30)</f>
        <v>23301.807692307691</v>
      </c>
      <c r="C31" s="35">
        <f>AVERAGE(C5:C30)</f>
        <v>8636.1923076923085</v>
      </c>
      <c r="D31" s="33">
        <f>AVERAGE(D5:D30)</f>
        <v>2613.6153846153848</v>
      </c>
      <c r="E31" s="33">
        <f>AVERAGE(E5:E30)</f>
        <v>2281.7307692307691</v>
      </c>
      <c r="F31" s="36">
        <f>AVERAGE(F5:F30)</f>
        <v>163.30769230769232</v>
      </c>
      <c r="G31" s="36">
        <f>AVERAGE(G5:G30)</f>
        <v>5058.6923076923076</v>
      </c>
      <c r="H31" s="33">
        <f>AVERAGE(H5:H30)</f>
        <v>3076.3076923076924</v>
      </c>
      <c r="I31" s="33">
        <f>AVERAGE(I5:I30)</f>
        <v>1503.0769230769231</v>
      </c>
      <c r="J31" s="33">
        <f>AVERAGE(J5:J30)</f>
        <v>8734.3076923076915</v>
      </c>
      <c r="K31" s="33">
        <f>AVERAGE(K5:K30)</f>
        <v>5328.5</v>
      </c>
      <c r="L31" s="33">
        <f>AVERAGE(L5:L30)</f>
        <v>510.84615384615387</v>
      </c>
      <c r="M31" s="33">
        <f>AVERAGE(M5:M30)</f>
        <v>4985.9615384615381</v>
      </c>
      <c r="N31" s="36">
        <f>AVERAGE(N5:N30)</f>
        <v>1540.1538461538462</v>
      </c>
      <c r="O31" s="35">
        <f>AVERAGE(O5:O30)</f>
        <v>25678.807692307691</v>
      </c>
      <c r="P31" s="37">
        <f>AVERAGE(P5:P30)</f>
        <v>62675.5</v>
      </c>
    </row>
    <row r="32" spans="1:29" ht="112.5">
      <c r="A32" s="30" t="s">
        <v>103</v>
      </c>
      <c r="B32" s="35">
        <f>MEDIAN(B5:B30)</f>
        <v>19846</v>
      </c>
      <c r="C32" s="35">
        <f>MEDIAN(C5:C30)</f>
        <v>8715.5</v>
      </c>
      <c r="D32" s="33">
        <f>MEDIAN(D5:D30)</f>
        <v>2678</v>
      </c>
      <c r="E32" s="33">
        <f>MEDIAN(E5:E30)</f>
        <v>2025.5</v>
      </c>
      <c r="F32" s="36">
        <f>MEDIAN(F5:F30)</f>
        <v>151</v>
      </c>
      <c r="G32" s="36">
        <f>MEDIAN(G5:G30)</f>
        <v>4859.5</v>
      </c>
      <c r="H32" s="33">
        <f>MEDIAN(H5:H30)</f>
        <v>3188.5</v>
      </c>
      <c r="I32" s="33">
        <f>MEDIAN(I5:I30)</f>
        <v>1196.5</v>
      </c>
      <c r="J32" s="33">
        <f>MEDIAN(J5:J30)</f>
        <v>8883.5</v>
      </c>
      <c r="K32" s="33">
        <f>MEDIAN(K5:K30)</f>
        <v>4749</v>
      </c>
      <c r="L32" s="33">
        <f>MEDIAN(L5:L30)</f>
        <v>499</v>
      </c>
      <c r="M32" s="33">
        <f>MEDIAN(M5:M30)</f>
        <v>4989.5</v>
      </c>
      <c r="N32" s="36">
        <f>MEDIAN(N5:N30)</f>
        <v>1266.5</v>
      </c>
      <c r="O32" s="35">
        <f>MEDIAN(O5:O30)</f>
        <v>25533.5</v>
      </c>
      <c r="P32" s="37">
        <f>MEDIAN(P5:P30)</f>
        <v>60478.5</v>
      </c>
    </row>
    <row r="33" spans="1:16" ht="112.5">
      <c r="A33" s="30" t="s">
        <v>104</v>
      </c>
      <c r="B33" s="35" t="e">
        <f>MODE(B5:B30)</f>
        <v>#N/A</v>
      </c>
      <c r="C33" s="35">
        <f>MODE(C5:C30)</f>
        <v>5305</v>
      </c>
      <c r="D33" s="33">
        <f>MODE(D5:D30)</f>
        <v>3296</v>
      </c>
      <c r="E33" s="33" t="e">
        <f>MODE(E5:E30)</f>
        <v>#N/A</v>
      </c>
      <c r="F33" s="36">
        <f>MODE(F5:F30)</f>
        <v>73</v>
      </c>
      <c r="G33" s="36" t="e">
        <f>MODE(G5:G30)</f>
        <v>#N/A</v>
      </c>
      <c r="H33" s="33" t="e">
        <f>MODE(H5:H30)</f>
        <v>#N/A</v>
      </c>
      <c r="I33" s="33" t="e">
        <f>MODE(I5:I30)</f>
        <v>#N/A</v>
      </c>
      <c r="J33" s="33" t="e">
        <f>MODE(J5:J30)</f>
        <v>#N/A</v>
      </c>
      <c r="K33" s="33" t="e">
        <f>MODE(K5:K30)</f>
        <v>#N/A</v>
      </c>
      <c r="L33" s="33" t="e">
        <f>MODE(L5:L30)</f>
        <v>#N/A</v>
      </c>
      <c r="M33" s="33" t="e">
        <f>MODE(M5:M30)</f>
        <v>#N/A</v>
      </c>
      <c r="N33" s="36" t="e">
        <f>MODE(N5:N30)</f>
        <v>#N/A</v>
      </c>
      <c r="O33" s="35" t="e">
        <f>MODE(O5:O30)</f>
        <v>#N/A</v>
      </c>
      <c r="P33" s="37" t="e">
        <f>MODE(P5:P30)</f>
        <v>#N/A</v>
      </c>
    </row>
    <row r="34" spans="1:16" ht="137.5">
      <c r="A34" s="30" t="s">
        <v>105</v>
      </c>
      <c r="B34" s="35">
        <f>_xlfn.STDEV.S(B5:B30)</f>
        <v>12315.36673272617</v>
      </c>
      <c r="C34" s="35">
        <f>_xlfn.STDEV.S(C5:C30)</f>
        <v>3395.0424211692052</v>
      </c>
      <c r="D34" s="33">
        <f>_xlfn.STDEV.S(D5:D30)</f>
        <v>501.18069211996368</v>
      </c>
      <c r="E34" s="33">
        <f>_xlfn.STDEV.S(E5:E30)</f>
        <v>963.5538203003423</v>
      </c>
      <c r="F34" s="36">
        <f>_xlfn.STDEV.S(F5:F30)</f>
        <v>105.8254295453675</v>
      </c>
      <c r="G34" s="36">
        <f>_xlfn.STDEV.S(G5:G30)</f>
        <v>1272.6617388522618</v>
      </c>
      <c r="H34" s="33">
        <f>_xlfn.STDEV.S(H5:H30)</f>
        <v>1453.219398968532</v>
      </c>
      <c r="I34" s="33">
        <f>_xlfn.STDEV.S(I5:I30)</f>
        <v>834.15753538894194</v>
      </c>
      <c r="J34" s="33">
        <f>_xlfn.STDEV.S(J5:J30)</f>
        <v>2079.8119678322983</v>
      </c>
      <c r="K34" s="33">
        <f>_xlfn.STDEV.S(K5:K30)</f>
        <v>1524.3703815018187</v>
      </c>
      <c r="L34" s="33">
        <f>_xlfn.STDEV.S(L5:L30)</f>
        <v>133.24164283216939</v>
      </c>
      <c r="M34" s="33">
        <f>_xlfn.STDEV.S(M6:M30)</f>
        <v>1508.8802691620917</v>
      </c>
      <c r="N34" s="36">
        <f>_xlfn.STDEV.S(N5:N30)</f>
        <v>779.65359960986223</v>
      </c>
      <c r="O34" s="35">
        <f>_xlfn.STDEV.S(O5:O30)</f>
        <v>5047.2798695474048</v>
      </c>
      <c r="P34" s="37">
        <f>_xlfn.STDEV.S(P5:P30)</f>
        <v>19252.42941605033</v>
      </c>
    </row>
    <row r="35" spans="1:16" ht="125">
      <c r="A35" s="30" t="s">
        <v>106</v>
      </c>
      <c r="B35" s="35">
        <f>_xlfn.VAR.S(B5:B30)</f>
        <v>151668257.76153848</v>
      </c>
      <c r="C35" s="35">
        <f>_xlfn.VAR.S(C5:C30)</f>
        <v>11526313.041538458</v>
      </c>
      <c r="D35" s="33">
        <f>_xlfn.VAR.S(D5:D30)</f>
        <v>251182.0861538458</v>
      </c>
      <c r="E35" s="33">
        <f>_xlfn.VAR.S(E5:E30)</f>
        <v>928435.96461538435</v>
      </c>
      <c r="F35" s="36">
        <f>_xlfn.VAR.S(F5:F30)</f>
        <v>11199.02153846154</v>
      </c>
      <c r="G35" s="36">
        <f>_xlfn.VAR.S(G5:G30)</f>
        <v>1619667.9015384626</v>
      </c>
      <c r="H35" s="33">
        <f>_xlfn.VAR.S(H5:H30)</f>
        <v>2111846.6215384617</v>
      </c>
      <c r="I35" s="33">
        <f>_xlfn.VAR.S(I5:I30)</f>
        <v>695818.79384615389</v>
      </c>
      <c r="J35" s="33">
        <f>_xlfn.VAR.S(J5:J30)</f>
        <v>4325617.8215384576</v>
      </c>
      <c r="K35" s="33">
        <f>_xlfn.VAR.S(K5:K30)</f>
        <v>2323705.06</v>
      </c>
      <c r="L35" s="33">
        <f>_xlfn.VAR.S(L5:L30)</f>
        <v>17753.335384615399</v>
      </c>
      <c r="M35" s="33">
        <f>_xlfn.VAR.S(M5:M30)</f>
        <v>2244161.4784615375</v>
      </c>
      <c r="N35" s="36">
        <f>_xlfn.VAR.S(N5:N30)</f>
        <v>607859.73538461537</v>
      </c>
      <c r="O35" s="35">
        <f>_xlfn.VAR.S(O5:O30)</f>
        <v>25475034.081538469</v>
      </c>
      <c r="P35" s="37">
        <f>_xlfn.VAR.S(P5:P30)</f>
        <v>370656038.42000002</v>
      </c>
    </row>
    <row r="36" spans="1:16" ht="112.5">
      <c r="A36" s="30" t="s">
        <v>107</v>
      </c>
      <c r="B36" s="35">
        <f>MAX(B5:B30)-MIN(B5:B30)</f>
        <v>42400</v>
      </c>
      <c r="C36" s="35">
        <f>MAX(C5:C30)-MIN(C5:C30)</f>
        <v>11836</v>
      </c>
      <c r="D36" s="33">
        <f>MAX(D5:D30)-MIN(D5:D30)</f>
        <v>1726</v>
      </c>
      <c r="E36" s="33">
        <f>MAX(E5:E30)-MIN(E5:E30)</f>
        <v>3529</v>
      </c>
      <c r="F36" s="36">
        <f>MAX(F5:F30)-MIN(F5:F30)</f>
        <v>424</v>
      </c>
      <c r="G36" s="36">
        <f>MAX(G5:G30)-MIN(G5:G30)</f>
        <v>5160</v>
      </c>
      <c r="H36" s="33">
        <f>MAX(H5:H30)-MIN(H5:H30)</f>
        <v>5400</v>
      </c>
      <c r="I36" s="33">
        <f>MAX(I5:I30)-MIN(I5:I30)</f>
        <v>3640</v>
      </c>
      <c r="J36" s="33">
        <f>MAX(J5:J30)-MIN(J5:J30)</f>
        <v>7795</v>
      </c>
      <c r="K36" s="33">
        <f>MAX(K5:K30)-MIN(K5:K30)</f>
        <v>5212</v>
      </c>
      <c r="L36" s="33">
        <f>MAX(L5:L30)-MIN(L5:L30)</f>
        <v>495</v>
      </c>
      <c r="M36" s="33">
        <f>MAX(M5:M30)-MIN(M5:M30)</f>
        <v>5340</v>
      </c>
      <c r="N36" s="36">
        <f>MAX(N5:N30)-MIN(N5:N30)</f>
        <v>2783</v>
      </c>
      <c r="O36" s="35">
        <f>MAX(O5:O30)-MIN(O5:O30)</f>
        <v>20443</v>
      </c>
      <c r="P36" s="37">
        <f>MAX(P5:P30)-MIN(P5:P30)</f>
        <v>67708</v>
      </c>
    </row>
  </sheetData>
  <mergeCells count="2">
    <mergeCell ref="R2:R30"/>
    <mergeCell ref="S30:AC30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B1CAF-DA99-4F32-823B-49168FCE389E}">
  <dimension ref="A1:O36"/>
  <sheetViews>
    <sheetView topLeftCell="A31" zoomScale="55" zoomScaleNormal="88" workbookViewId="0">
      <selection activeCell="T34" sqref="T34"/>
    </sheetView>
  </sheetViews>
  <sheetFormatPr defaultRowHeight="14.5"/>
  <cols>
    <col min="2" max="2" width="9.54296875" bestFit="1" customWidth="1"/>
    <col min="3" max="3" width="10.6328125" bestFit="1" customWidth="1"/>
    <col min="7" max="7" width="9.54296875" bestFit="1" customWidth="1"/>
    <col min="14" max="14" width="9.54296875" bestFit="1" customWidth="1"/>
    <col min="15" max="15" width="10.6328125" bestFit="1" customWidth="1"/>
  </cols>
  <sheetData>
    <row r="1" spans="1:15" ht="19">
      <c r="A1" s="38" t="s">
        <v>108</v>
      </c>
    </row>
    <row r="2" spans="1:15">
      <c r="A2" s="23" t="s">
        <v>85</v>
      </c>
    </row>
    <row r="3" spans="1:15">
      <c r="A3" s="23"/>
    </row>
    <row r="4" spans="1:15" ht="104.5">
      <c r="A4" s="24" t="s">
        <v>86</v>
      </c>
      <c r="B4" s="25" t="s">
        <v>109</v>
      </c>
      <c r="C4" s="25" t="s">
        <v>110</v>
      </c>
      <c r="D4" s="26" t="s">
        <v>111</v>
      </c>
      <c r="E4" s="26" t="s">
        <v>112</v>
      </c>
      <c r="F4" s="26" t="s">
        <v>113</v>
      </c>
      <c r="G4" s="26" t="s">
        <v>114</v>
      </c>
      <c r="H4" s="26" t="s">
        <v>115</v>
      </c>
      <c r="I4" s="26" t="s">
        <v>116</v>
      </c>
      <c r="J4" s="26" t="s">
        <v>117</v>
      </c>
      <c r="K4" s="26" t="s">
        <v>118</v>
      </c>
      <c r="L4" s="26" t="s">
        <v>119</v>
      </c>
      <c r="M4" s="27" t="s">
        <v>120</v>
      </c>
      <c r="N4" s="28" t="s">
        <v>121</v>
      </c>
      <c r="O4" s="29" t="s">
        <v>122</v>
      </c>
    </row>
    <row r="5" spans="1:15">
      <c r="A5" s="30">
        <v>1998</v>
      </c>
      <c r="B5" s="31">
        <v>881</v>
      </c>
      <c r="C5" s="31">
        <v>2779</v>
      </c>
      <c r="D5" s="7">
        <v>77</v>
      </c>
      <c r="E5" s="7">
        <v>29</v>
      </c>
      <c r="F5" s="7">
        <v>4</v>
      </c>
      <c r="G5" s="7">
        <v>801</v>
      </c>
      <c r="H5" s="7">
        <v>332</v>
      </c>
      <c r="I5" s="7">
        <v>636</v>
      </c>
      <c r="J5" s="7">
        <v>454</v>
      </c>
      <c r="K5" s="7">
        <v>380</v>
      </c>
      <c r="L5" s="7">
        <v>53</v>
      </c>
      <c r="M5" s="19">
        <v>578</v>
      </c>
      <c r="N5" s="31">
        <v>3343</v>
      </c>
      <c r="O5" s="12">
        <v>7003</v>
      </c>
    </row>
    <row r="6" spans="1:15">
      <c r="A6" s="30">
        <v>1999</v>
      </c>
      <c r="B6" s="31">
        <v>824</v>
      </c>
      <c r="C6" s="31">
        <v>2803</v>
      </c>
      <c r="D6" s="7">
        <v>96</v>
      </c>
      <c r="E6" s="7">
        <v>36</v>
      </c>
      <c r="F6" s="7">
        <v>4</v>
      </c>
      <c r="G6" s="7">
        <v>984</v>
      </c>
      <c r="H6" s="7">
        <v>386</v>
      </c>
      <c r="I6" s="7">
        <v>712</v>
      </c>
      <c r="J6" s="7">
        <v>519</v>
      </c>
      <c r="K6" s="7">
        <v>445</v>
      </c>
      <c r="L6" s="7">
        <v>55</v>
      </c>
      <c r="M6" s="19">
        <v>668</v>
      </c>
      <c r="N6" s="31">
        <v>3907</v>
      </c>
      <c r="O6" s="12">
        <v>7534</v>
      </c>
    </row>
    <row r="7" spans="1:15">
      <c r="A7" s="30">
        <v>2000</v>
      </c>
      <c r="B7" s="31">
        <v>1075</v>
      </c>
      <c r="C7" s="31">
        <v>2636</v>
      </c>
      <c r="D7" s="7">
        <v>91</v>
      </c>
      <c r="E7" s="7">
        <v>21</v>
      </c>
      <c r="F7" s="7">
        <v>4</v>
      </c>
      <c r="G7" s="7">
        <v>1014</v>
      </c>
      <c r="H7" s="7">
        <v>369</v>
      </c>
      <c r="I7" s="7">
        <v>755</v>
      </c>
      <c r="J7" s="7">
        <v>399</v>
      </c>
      <c r="K7" s="7">
        <v>455</v>
      </c>
      <c r="L7" s="7">
        <v>90</v>
      </c>
      <c r="M7" s="19">
        <v>668</v>
      </c>
      <c r="N7" s="31">
        <v>3863</v>
      </c>
      <c r="O7" s="12">
        <v>7574</v>
      </c>
    </row>
    <row r="8" spans="1:15">
      <c r="A8" s="30">
        <v>2001</v>
      </c>
      <c r="B8" s="31">
        <v>1174</v>
      </c>
      <c r="C8" s="31">
        <v>3031</v>
      </c>
      <c r="D8" s="7">
        <v>49</v>
      </c>
      <c r="E8" s="7">
        <v>14</v>
      </c>
      <c r="F8" s="7">
        <v>4</v>
      </c>
      <c r="G8" s="7">
        <v>1357</v>
      </c>
      <c r="H8" s="7">
        <v>445</v>
      </c>
      <c r="I8" s="7">
        <v>883</v>
      </c>
      <c r="J8" s="7">
        <v>380</v>
      </c>
      <c r="K8" s="7">
        <v>421</v>
      </c>
      <c r="L8" s="7">
        <v>83</v>
      </c>
      <c r="M8" s="19">
        <v>614</v>
      </c>
      <c r="N8" s="31">
        <v>4253</v>
      </c>
      <c r="O8" s="12">
        <v>8458</v>
      </c>
    </row>
    <row r="9" spans="1:15">
      <c r="A9" s="30">
        <v>2002</v>
      </c>
      <c r="B9" s="31">
        <v>1411</v>
      </c>
      <c r="C9" s="31">
        <v>3999</v>
      </c>
      <c r="D9" s="7">
        <v>53</v>
      </c>
      <c r="E9" s="7">
        <v>9</v>
      </c>
      <c r="F9" s="7">
        <v>4</v>
      </c>
      <c r="G9" s="7">
        <v>1810</v>
      </c>
      <c r="H9" s="7">
        <v>611</v>
      </c>
      <c r="I9" s="7">
        <v>1087</v>
      </c>
      <c r="J9" s="7">
        <v>686</v>
      </c>
      <c r="K9" s="7">
        <v>517</v>
      </c>
      <c r="L9" s="7">
        <v>103</v>
      </c>
      <c r="M9" s="19">
        <v>636</v>
      </c>
      <c r="N9" s="31">
        <v>5517</v>
      </c>
      <c r="O9" s="12">
        <v>10927</v>
      </c>
    </row>
    <row r="10" spans="1:15">
      <c r="A10" s="30">
        <v>2003</v>
      </c>
      <c r="B10" s="31">
        <v>1706</v>
      </c>
      <c r="C10" s="31">
        <v>3939</v>
      </c>
      <c r="D10" s="7">
        <v>130</v>
      </c>
      <c r="E10" s="7">
        <v>23</v>
      </c>
      <c r="F10" s="7">
        <v>3</v>
      </c>
      <c r="G10" s="7">
        <v>2183</v>
      </c>
      <c r="H10" s="7">
        <v>929</v>
      </c>
      <c r="I10" s="7">
        <v>1402</v>
      </c>
      <c r="J10" s="7">
        <v>918</v>
      </c>
      <c r="K10" s="7">
        <v>594</v>
      </c>
      <c r="L10" s="7">
        <v>127</v>
      </c>
      <c r="M10" s="19">
        <v>971</v>
      </c>
      <c r="N10" s="31">
        <v>7280</v>
      </c>
      <c r="O10" s="12">
        <v>12925</v>
      </c>
    </row>
    <row r="11" spans="1:15">
      <c r="A11" s="30">
        <v>2004</v>
      </c>
      <c r="B11" s="31">
        <v>2210</v>
      </c>
      <c r="C11" s="31">
        <v>3143</v>
      </c>
      <c r="D11" s="7">
        <v>118</v>
      </c>
      <c r="E11" s="7">
        <v>35</v>
      </c>
      <c r="F11" s="7">
        <v>4</v>
      </c>
      <c r="G11" s="7">
        <v>3029</v>
      </c>
      <c r="H11" s="7">
        <v>981</v>
      </c>
      <c r="I11" s="7">
        <v>1722</v>
      </c>
      <c r="J11" s="7">
        <v>914</v>
      </c>
      <c r="K11" s="7">
        <v>715</v>
      </c>
      <c r="L11" s="7">
        <v>129</v>
      </c>
      <c r="M11" s="19">
        <v>990</v>
      </c>
      <c r="N11" s="31">
        <v>8638</v>
      </c>
      <c r="O11" s="12">
        <v>13991</v>
      </c>
    </row>
    <row r="12" spans="1:15">
      <c r="A12" s="30">
        <v>2005</v>
      </c>
      <c r="B12" s="31">
        <v>2251</v>
      </c>
      <c r="C12" s="31">
        <v>3081</v>
      </c>
      <c r="D12" s="7">
        <v>77</v>
      </c>
      <c r="E12" s="7">
        <v>32</v>
      </c>
      <c r="F12" s="7">
        <v>3</v>
      </c>
      <c r="G12" s="7">
        <v>3279</v>
      </c>
      <c r="H12" s="7">
        <v>912</v>
      </c>
      <c r="I12" s="7">
        <v>1518</v>
      </c>
      <c r="J12" s="7">
        <v>872</v>
      </c>
      <c r="K12" s="7">
        <v>697</v>
      </c>
      <c r="L12" s="7">
        <v>130</v>
      </c>
      <c r="M12" s="19">
        <v>845</v>
      </c>
      <c r="N12" s="31">
        <v>8362</v>
      </c>
      <c r="O12" s="12">
        <v>13694</v>
      </c>
    </row>
    <row r="13" spans="1:15">
      <c r="A13" s="30">
        <v>2006</v>
      </c>
      <c r="B13" s="31">
        <v>2853</v>
      </c>
      <c r="C13" s="31">
        <v>2873</v>
      </c>
      <c r="D13" s="7">
        <v>67</v>
      </c>
      <c r="E13" s="7">
        <v>29</v>
      </c>
      <c r="F13" s="7">
        <v>2</v>
      </c>
      <c r="G13" s="7">
        <v>3424</v>
      </c>
      <c r="H13" s="7">
        <v>909</v>
      </c>
      <c r="I13" s="7">
        <v>1226</v>
      </c>
      <c r="J13" s="7">
        <v>821</v>
      </c>
      <c r="K13" s="7">
        <v>706</v>
      </c>
      <c r="L13" s="7">
        <v>120</v>
      </c>
      <c r="M13" s="19">
        <v>742</v>
      </c>
      <c r="N13" s="31">
        <v>8047</v>
      </c>
      <c r="O13" s="12">
        <v>13773</v>
      </c>
    </row>
    <row r="14" spans="1:15">
      <c r="A14" s="30">
        <v>2007</v>
      </c>
      <c r="B14" s="31">
        <v>3480</v>
      </c>
      <c r="C14" s="31">
        <v>3061</v>
      </c>
      <c r="D14" s="7">
        <v>77</v>
      </c>
      <c r="E14" s="7">
        <v>26</v>
      </c>
      <c r="F14" s="7">
        <v>1</v>
      </c>
      <c r="G14" s="7">
        <v>3321</v>
      </c>
      <c r="H14" s="7">
        <v>940</v>
      </c>
      <c r="I14" s="7">
        <v>1260</v>
      </c>
      <c r="J14" s="7">
        <v>862</v>
      </c>
      <c r="K14" s="7">
        <v>754</v>
      </c>
      <c r="L14" s="7">
        <v>110</v>
      </c>
      <c r="M14" s="19">
        <v>995</v>
      </c>
      <c r="N14" s="31">
        <v>8347</v>
      </c>
      <c r="O14" s="12">
        <v>14888</v>
      </c>
    </row>
    <row r="15" spans="1:15">
      <c r="A15" s="30">
        <v>2008</v>
      </c>
      <c r="B15" s="31">
        <v>3299</v>
      </c>
      <c r="C15" s="31">
        <v>3393</v>
      </c>
      <c r="D15" s="7">
        <v>55</v>
      </c>
      <c r="E15" s="7">
        <v>25</v>
      </c>
      <c r="F15" s="7">
        <v>11</v>
      </c>
      <c r="G15" s="7">
        <v>4108</v>
      </c>
      <c r="H15" s="7">
        <v>1258</v>
      </c>
      <c r="I15" s="7">
        <v>1665</v>
      </c>
      <c r="J15" s="7">
        <v>879</v>
      </c>
      <c r="K15" s="7">
        <v>969</v>
      </c>
      <c r="L15" s="7">
        <v>113</v>
      </c>
      <c r="M15" s="19">
        <v>903</v>
      </c>
      <c r="N15" s="31">
        <v>9988</v>
      </c>
      <c r="O15" s="12">
        <v>16680</v>
      </c>
    </row>
    <row r="16" spans="1:15">
      <c r="A16" s="30">
        <v>2009</v>
      </c>
      <c r="B16" s="31">
        <v>3327</v>
      </c>
      <c r="C16" s="31">
        <v>4291</v>
      </c>
      <c r="D16" s="7">
        <v>49</v>
      </c>
      <c r="E16" s="7">
        <v>29</v>
      </c>
      <c r="F16" s="7">
        <v>15</v>
      </c>
      <c r="G16" s="7">
        <v>5212</v>
      </c>
      <c r="H16" s="7">
        <v>1042</v>
      </c>
      <c r="I16" s="7">
        <v>2004</v>
      </c>
      <c r="J16" s="7">
        <v>909</v>
      </c>
      <c r="K16" s="7">
        <v>1258</v>
      </c>
      <c r="L16" s="7">
        <v>179</v>
      </c>
      <c r="M16" s="19">
        <v>1161</v>
      </c>
      <c r="N16" s="31">
        <v>11857</v>
      </c>
      <c r="O16" s="12">
        <v>19475</v>
      </c>
    </row>
    <row r="17" spans="1:15">
      <c r="A17" s="30">
        <v>2010</v>
      </c>
      <c r="B17" s="31">
        <v>4893</v>
      </c>
      <c r="C17" s="31">
        <v>5005</v>
      </c>
      <c r="D17" s="7">
        <v>85</v>
      </c>
      <c r="E17" s="7">
        <v>43</v>
      </c>
      <c r="F17" s="7">
        <v>10</v>
      </c>
      <c r="G17" s="7">
        <v>6939</v>
      </c>
      <c r="H17" s="7">
        <v>1134</v>
      </c>
      <c r="I17" s="7">
        <v>2079</v>
      </c>
      <c r="J17" s="7">
        <v>1008</v>
      </c>
      <c r="K17" s="7">
        <v>1581</v>
      </c>
      <c r="L17" s="7">
        <v>402</v>
      </c>
      <c r="M17" s="19">
        <v>1092</v>
      </c>
      <c r="N17" s="31">
        <v>14372</v>
      </c>
      <c r="O17" s="12">
        <v>24270</v>
      </c>
    </row>
    <row r="18" spans="1:15">
      <c r="A18" s="30">
        <v>2011</v>
      </c>
      <c r="B18" s="31">
        <v>4938</v>
      </c>
      <c r="C18" s="31">
        <v>4907</v>
      </c>
      <c r="D18" s="7">
        <v>59</v>
      </c>
      <c r="E18" s="7">
        <v>20</v>
      </c>
      <c r="F18" s="7">
        <v>8</v>
      </c>
      <c r="G18" s="7">
        <v>6026</v>
      </c>
      <c r="H18" s="7">
        <v>1321</v>
      </c>
      <c r="I18" s="7">
        <v>2400</v>
      </c>
      <c r="J18" s="7">
        <v>816</v>
      </c>
      <c r="K18" s="7">
        <v>1076</v>
      </c>
      <c r="L18" s="7">
        <v>182</v>
      </c>
      <c r="M18" s="19">
        <v>1383</v>
      </c>
      <c r="N18" s="31">
        <v>13291</v>
      </c>
      <c r="O18" s="12">
        <v>23136</v>
      </c>
    </row>
    <row r="19" spans="1:15">
      <c r="A19" s="30">
        <v>2012</v>
      </c>
      <c r="B19" s="31">
        <v>4049</v>
      </c>
      <c r="C19" s="31">
        <v>4108</v>
      </c>
      <c r="D19" s="7">
        <v>120</v>
      </c>
      <c r="E19" s="7">
        <v>18</v>
      </c>
      <c r="F19" s="7">
        <v>25</v>
      </c>
      <c r="G19" s="7">
        <v>4983</v>
      </c>
      <c r="H19" s="7">
        <v>843</v>
      </c>
      <c r="I19" s="7">
        <v>1806</v>
      </c>
      <c r="J19" s="7">
        <v>706</v>
      </c>
      <c r="K19" s="7">
        <v>903</v>
      </c>
      <c r="L19" s="7">
        <v>60</v>
      </c>
      <c r="M19" s="19">
        <v>1361</v>
      </c>
      <c r="N19" s="31">
        <v>10826</v>
      </c>
      <c r="O19" s="12">
        <v>18984</v>
      </c>
    </row>
    <row r="20" spans="1:15">
      <c r="A20" s="30">
        <v>2013</v>
      </c>
      <c r="B20" s="31">
        <v>4323</v>
      </c>
      <c r="C20" s="31">
        <v>5566</v>
      </c>
      <c r="D20" s="7">
        <v>85</v>
      </c>
      <c r="E20" s="7">
        <v>33</v>
      </c>
      <c r="F20" s="7">
        <v>42</v>
      </c>
      <c r="G20" s="7">
        <v>4373</v>
      </c>
      <c r="H20" s="7">
        <v>997</v>
      </c>
      <c r="I20" s="7">
        <v>1688</v>
      </c>
      <c r="J20" s="7">
        <v>929</v>
      </c>
      <c r="K20" s="7">
        <v>670</v>
      </c>
      <c r="L20" s="7">
        <v>115</v>
      </c>
      <c r="M20" s="19">
        <v>1332</v>
      </c>
      <c r="N20" s="31">
        <v>10265</v>
      </c>
      <c r="O20" s="12">
        <v>20154</v>
      </c>
    </row>
    <row r="21" spans="1:15">
      <c r="A21" s="30">
        <v>2014</v>
      </c>
      <c r="B21" s="31">
        <v>5809</v>
      </c>
      <c r="C21" s="31">
        <v>5415</v>
      </c>
      <c r="D21" s="7">
        <v>125</v>
      </c>
      <c r="E21" s="7">
        <v>42</v>
      </c>
      <c r="F21" s="7">
        <v>27</v>
      </c>
      <c r="G21" s="7">
        <v>4150</v>
      </c>
      <c r="H21" s="7">
        <v>1518</v>
      </c>
      <c r="I21" s="7">
        <v>1948</v>
      </c>
      <c r="J21" s="7">
        <v>526</v>
      </c>
      <c r="K21" s="7">
        <v>855</v>
      </c>
      <c r="L21" s="7">
        <v>190</v>
      </c>
      <c r="M21" s="19">
        <v>1184</v>
      </c>
      <c r="N21" s="31">
        <v>10564</v>
      </c>
      <c r="O21" s="12">
        <v>21788</v>
      </c>
    </row>
    <row r="22" spans="1:15">
      <c r="A22" s="30">
        <v>2015</v>
      </c>
      <c r="B22" s="31">
        <v>4908</v>
      </c>
      <c r="C22" s="31">
        <v>6792</v>
      </c>
      <c r="D22" s="7">
        <v>91</v>
      </c>
      <c r="E22" s="7">
        <v>7</v>
      </c>
      <c r="F22" s="7">
        <v>11</v>
      </c>
      <c r="G22" s="7">
        <v>4369</v>
      </c>
      <c r="H22" s="7">
        <v>1894</v>
      </c>
      <c r="I22" s="7">
        <v>1631</v>
      </c>
      <c r="J22" s="7">
        <v>457</v>
      </c>
      <c r="K22" s="7">
        <v>877</v>
      </c>
      <c r="L22" s="7">
        <v>218</v>
      </c>
      <c r="M22" s="19">
        <v>1200</v>
      </c>
      <c r="N22" s="31">
        <v>10755</v>
      </c>
      <c r="O22" s="12">
        <v>22455</v>
      </c>
    </row>
    <row r="23" spans="1:15">
      <c r="A23" s="30">
        <v>2016</v>
      </c>
      <c r="B23" s="31">
        <v>4806</v>
      </c>
      <c r="C23" s="31">
        <v>7248</v>
      </c>
      <c r="D23" s="7">
        <v>115</v>
      </c>
      <c r="E23" s="7">
        <v>12</v>
      </c>
      <c r="F23" s="7">
        <v>3</v>
      </c>
      <c r="G23" s="7">
        <v>4828</v>
      </c>
      <c r="H23" s="7">
        <v>1540</v>
      </c>
      <c r="I23" s="7">
        <v>2145</v>
      </c>
      <c r="J23" s="7">
        <v>695</v>
      </c>
      <c r="K23" s="7">
        <v>737</v>
      </c>
      <c r="L23" s="7">
        <v>271</v>
      </c>
      <c r="M23" s="19">
        <v>1162</v>
      </c>
      <c r="N23" s="31">
        <v>11508</v>
      </c>
      <c r="O23" s="12">
        <v>23562</v>
      </c>
    </row>
    <row r="24" spans="1:15">
      <c r="A24" s="30">
        <v>2017</v>
      </c>
      <c r="B24" s="31">
        <v>5826</v>
      </c>
      <c r="C24" s="31">
        <v>7776</v>
      </c>
      <c r="D24" s="7">
        <v>134</v>
      </c>
      <c r="E24" s="7">
        <v>22</v>
      </c>
      <c r="F24" s="7">
        <v>0</v>
      </c>
      <c r="G24" s="7">
        <v>4250</v>
      </c>
      <c r="H24" s="7">
        <v>1537</v>
      </c>
      <c r="I24" s="7">
        <v>1994</v>
      </c>
      <c r="J24" s="7">
        <v>844</v>
      </c>
      <c r="K24" s="7">
        <v>844</v>
      </c>
      <c r="L24" s="7">
        <v>672</v>
      </c>
      <c r="M24" s="19">
        <v>1223</v>
      </c>
      <c r="N24" s="31">
        <v>11521</v>
      </c>
      <c r="O24" s="12">
        <v>25123</v>
      </c>
    </row>
    <row r="25" spans="1:15">
      <c r="A25" s="30">
        <v>2018</v>
      </c>
      <c r="B25" s="31">
        <v>5886</v>
      </c>
      <c r="C25" s="31">
        <v>10386</v>
      </c>
      <c r="D25" s="7">
        <v>136</v>
      </c>
      <c r="E25" s="7">
        <v>19</v>
      </c>
      <c r="F25" s="7">
        <v>5</v>
      </c>
      <c r="G25" s="7">
        <v>3928</v>
      </c>
      <c r="H25" s="7">
        <v>1498</v>
      </c>
      <c r="I25" s="7">
        <v>1512</v>
      </c>
      <c r="J25" s="7">
        <v>692</v>
      </c>
      <c r="K25" s="7">
        <v>1096</v>
      </c>
      <c r="L25" s="7">
        <v>398</v>
      </c>
      <c r="M25" s="19">
        <v>1289</v>
      </c>
      <c r="N25" s="31">
        <v>10572</v>
      </c>
      <c r="O25" s="12">
        <v>26844</v>
      </c>
    </row>
    <row r="26" spans="1:15">
      <c r="A26" s="30">
        <v>2019</v>
      </c>
      <c r="B26" s="31">
        <v>7038</v>
      </c>
      <c r="C26" s="31">
        <v>11325</v>
      </c>
      <c r="D26" s="7">
        <v>62</v>
      </c>
      <c r="E26" s="7">
        <v>41</v>
      </c>
      <c r="F26" s="7">
        <v>44</v>
      </c>
      <c r="G26" s="7">
        <v>4142</v>
      </c>
      <c r="H26" s="7">
        <v>1443</v>
      </c>
      <c r="I26" s="7">
        <v>1788</v>
      </c>
      <c r="J26" s="7">
        <v>813</v>
      </c>
      <c r="K26" s="7">
        <v>867</v>
      </c>
      <c r="L26" s="7">
        <v>334</v>
      </c>
      <c r="M26" s="19">
        <v>1194</v>
      </c>
      <c r="N26" s="31">
        <v>10728</v>
      </c>
      <c r="O26" s="12">
        <v>29092</v>
      </c>
    </row>
    <row r="27" spans="1:15">
      <c r="A27" s="32">
        <v>2020</v>
      </c>
      <c r="B27" s="31">
        <v>4781</v>
      </c>
      <c r="C27" s="31">
        <v>11665</v>
      </c>
      <c r="D27" s="7">
        <v>65</v>
      </c>
      <c r="E27" s="7">
        <v>51</v>
      </c>
      <c r="F27" s="7">
        <v>10</v>
      </c>
      <c r="G27" s="7">
        <v>4185</v>
      </c>
      <c r="H27" s="7">
        <v>1140</v>
      </c>
      <c r="I27" s="7">
        <v>1390</v>
      </c>
      <c r="J27" s="7">
        <v>931</v>
      </c>
      <c r="K27" s="7">
        <v>815</v>
      </c>
      <c r="L27" s="7">
        <v>266</v>
      </c>
      <c r="M27" s="19">
        <v>1097</v>
      </c>
      <c r="N27" s="31">
        <v>9952</v>
      </c>
      <c r="O27" s="12">
        <v>26397</v>
      </c>
    </row>
    <row r="28" spans="1:15">
      <c r="A28" s="30">
        <v>2021</v>
      </c>
      <c r="B28" s="19">
        <v>5027</v>
      </c>
      <c r="C28" s="31">
        <v>15873</v>
      </c>
      <c r="D28" s="7">
        <v>147</v>
      </c>
      <c r="E28" s="7">
        <v>53</v>
      </c>
      <c r="F28" s="7">
        <v>0</v>
      </c>
      <c r="G28" s="7">
        <v>4026</v>
      </c>
      <c r="H28" s="7">
        <v>715</v>
      </c>
      <c r="I28" s="7">
        <v>2213</v>
      </c>
      <c r="J28" s="7">
        <v>841</v>
      </c>
      <c r="K28" s="7">
        <v>1169</v>
      </c>
      <c r="L28" s="7">
        <v>175</v>
      </c>
      <c r="M28" s="19">
        <v>771</v>
      </c>
      <c r="N28" s="31">
        <v>10111</v>
      </c>
      <c r="O28" s="12">
        <v>31010</v>
      </c>
    </row>
    <row r="29" spans="1:15">
      <c r="A29" s="30">
        <v>2022</v>
      </c>
      <c r="B29" s="19">
        <v>6148</v>
      </c>
      <c r="C29" s="31">
        <v>18975</v>
      </c>
      <c r="D29" s="7">
        <v>278</v>
      </c>
      <c r="E29" s="7">
        <v>72</v>
      </c>
      <c r="F29" s="7">
        <v>0</v>
      </c>
      <c r="G29" s="7">
        <v>3793</v>
      </c>
      <c r="H29" s="7">
        <v>500</v>
      </c>
      <c r="I29" s="7">
        <v>2267</v>
      </c>
      <c r="J29" s="7">
        <v>683</v>
      </c>
      <c r="K29" s="7">
        <v>889</v>
      </c>
      <c r="L29" s="7">
        <v>360</v>
      </c>
      <c r="M29" s="19">
        <v>1068</v>
      </c>
      <c r="N29" s="31">
        <v>9911</v>
      </c>
      <c r="O29" s="12">
        <v>35033</v>
      </c>
    </row>
    <row r="30" spans="1:15">
      <c r="A30" s="30">
        <v>2023</v>
      </c>
      <c r="B30" s="31">
        <v>6850</v>
      </c>
      <c r="C30" s="31">
        <v>20053</v>
      </c>
      <c r="D30" s="7">
        <v>237</v>
      </c>
      <c r="E30" s="7">
        <v>59</v>
      </c>
      <c r="F30" s="7">
        <v>0</v>
      </c>
      <c r="G30" s="7">
        <v>3579</v>
      </c>
      <c r="H30" s="7">
        <v>450</v>
      </c>
      <c r="I30" s="7">
        <v>2538</v>
      </c>
      <c r="J30" s="7">
        <v>1025</v>
      </c>
      <c r="K30" s="7">
        <v>1047</v>
      </c>
      <c r="L30" s="7">
        <v>454</v>
      </c>
      <c r="M30" s="19">
        <v>2320</v>
      </c>
      <c r="N30" s="31">
        <v>11708</v>
      </c>
      <c r="O30" s="12">
        <v>38611</v>
      </c>
    </row>
    <row r="31" spans="1:15" ht="125">
      <c r="A31" s="30" t="s">
        <v>102</v>
      </c>
      <c r="B31" s="35">
        <f>AVERAGE(B5:B30)</f>
        <v>3837.4230769230771</v>
      </c>
      <c r="C31" s="35">
        <f>AVERAGE(C5:C30)</f>
        <v>6697.0384615384619</v>
      </c>
      <c r="D31" s="33">
        <f>AVERAGE(D6:D30)</f>
        <v>104.04</v>
      </c>
      <c r="E31" s="33">
        <f>AVERAGE(E5:E30)</f>
        <v>30.76923076923077</v>
      </c>
      <c r="F31" s="33">
        <f>AVERAGE(F5:F30)</f>
        <v>9.384615384615385</v>
      </c>
      <c r="G31" s="33">
        <f>AVERAGE(G6:G30)</f>
        <v>3731.68</v>
      </c>
      <c r="H31" s="33">
        <f>AVERAGE(H5:H30)</f>
        <v>986.30769230769226</v>
      </c>
      <c r="I31" s="33">
        <f>AVERAGE(I5:I30)</f>
        <v>1625.7307692307693</v>
      </c>
      <c r="J31" s="33">
        <f>AVERAGE(J5:J30)</f>
        <v>753.03846153846155</v>
      </c>
      <c r="K31" s="33">
        <f>AVERAGE(K5:K30)</f>
        <v>820.65384615384619</v>
      </c>
      <c r="L31" s="33">
        <f>AVERAGE(L6:L30)</f>
        <v>213.44</v>
      </c>
      <c r="M31" s="36">
        <f>AVERAGE(M5:M30)</f>
        <v>1055.6538461538462</v>
      </c>
      <c r="N31" s="35">
        <f>AVERAGE(N5:N30)</f>
        <v>9211</v>
      </c>
      <c r="O31" s="37">
        <f>AVERAGE(O5:O30)</f>
        <v>19745.423076923078</v>
      </c>
    </row>
    <row r="32" spans="1:15" ht="112.5">
      <c r="A32" s="30" t="s">
        <v>103</v>
      </c>
      <c r="B32" s="35">
        <f>MEDIAN(B5:B30)</f>
        <v>4186</v>
      </c>
      <c r="C32" s="35">
        <f>MEDIAN(C5:C30)</f>
        <v>4599</v>
      </c>
      <c r="D32" s="33">
        <f>MEDIAN(D5:D30)</f>
        <v>88</v>
      </c>
      <c r="E32" s="33">
        <f>MEDIAN(E5:E30)</f>
        <v>29</v>
      </c>
      <c r="F32" s="33">
        <f>MEDIAN(F5:F30)</f>
        <v>4</v>
      </c>
      <c r="G32" s="33">
        <f>MEDIAN(G6:G30)</f>
        <v>4026</v>
      </c>
      <c r="H32" s="33">
        <f>MEDIAN(H5:H30)</f>
        <v>960.5</v>
      </c>
      <c r="I32" s="33">
        <f>MEDIAN(I5:I30)</f>
        <v>1676.5</v>
      </c>
      <c r="J32" s="33">
        <f>MEDIAN(J5:J30)</f>
        <v>818.5</v>
      </c>
      <c r="K32" s="33">
        <f>MEDIAN(K5:K30)</f>
        <v>829.5</v>
      </c>
      <c r="L32" s="33">
        <f>MEDIAN(L5:L30)</f>
        <v>152.5</v>
      </c>
      <c r="M32" s="36">
        <f>MEDIAN(M5:M30)</f>
        <v>1080</v>
      </c>
      <c r="N32" s="35">
        <f>MEDIAN(N5:N30)</f>
        <v>10049.5</v>
      </c>
      <c r="O32" s="37">
        <f>MEDIAN(O5:O30)</f>
        <v>19814.5</v>
      </c>
    </row>
    <row r="33" spans="1:15" ht="112.5">
      <c r="A33" s="30" t="s">
        <v>104</v>
      </c>
      <c r="B33" s="35" t="e">
        <f>MODE(B5:B30)</f>
        <v>#N/A</v>
      </c>
      <c r="C33" s="35" t="e">
        <f>MODE(C5:C30)</f>
        <v>#N/A</v>
      </c>
      <c r="D33" s="33">
        <f>MODE(D5:D30)</f>
        <v>77</v>
      </c>
      <c r="E33" s="33">
        <f>MODE(E5:E30)</f>
        <v>29</v>
      </c>
      <c r="F33" s="33">
        <f>MODE(F5:F30)</f>
        <v>4</v>
      </c>
      <c r="G33" s="33" t="e">
        <f>MODE(G5:G30)</f>
        <v>#N/A</v>
      </c>
      <c r="H33" s="33" t="e">
        <f>MODE(H5:H30)</f>
        <v>#N/A</v>
      </c>
      <c r="I33" s="33" t="e">
        <f>MODE(I5:I30)</f>
        <v>#N/A</v>
      </c>
      <c r="J33" s="33" t="e">
        <f>MODE(J5:J30)</f>
        <v>#N/A</v>
      </c>
      <c r="K33" s="33" t="e">
        <f>MODE(K5:K30)</f>
        <v>#N/A</v>
      </c>
      <c r="L33" s="33" t="e">
        <f>MODE(L5:L30)</f>
        <v>#N/A</v>
      </c>
      <c r="M33" s="36">
        <f>MODE(M5:M30)</f>
        <v>668</v>
      </c>
      <c r="N33" s="35" t="e">
        <f>MODE(N5:N30)</f>
        <v>#N/A</v>
      </c>
      <c r="O33" s="37" t="e">
        <f>MODE(O5:O30)</f>
        <v>#N/A</v>
      </c>
    </row>
    <row r="34" spans="1:15" ht="137.5">
      <c r="A34" s="30" t="s">
        <v>105</v>
      </c>
      <c r="B34" s="35">
        <f>_xlfn.STDEV.S(B5:B30)</f>
        <v>1933.7118331970134</v>
      </c>
      <c r="C34" s="35">
        <f>_xlfn.STDEV.S(C5:C30)</f>
        <v>5042.993805118299</v>
      </c>
      <c r="D34" s="33">
        <f>_xlfn.STDEV.S(D5:D30)</f>
        <v>54.568855586314072</v>
      </c>
      <c r="E34" s="33">
        <f>_xlfn.STDEV.S(E5:E30)</f>
        <v>15.77417558494311</v>
      </c>
      <c r="F34" s="33">
        <f>_xlfn.STDEV.S(F5:F30)</f>
        <v>12.079989811508694</v>
      </c>
      <c r="G34" s="33">
        <f>_xlfn.STDEV.S(G5:G30)</f>
        <v>1527.4180693122421</v>
      </c>
      <c r="H34" s="33">
        <f>_xlfn.STDEV.S(H5:H30)</f>
        <v>431.73925179263188</v>
      </c>
      <c r="I34" s="33">
        <f>_xlfn.STDEV.S(I5:I30)</f>
        <v>527.53294173481174</v>
      </c>
      <c r="J34" s="33">
        <f>_xlfn.STDEV.S(J5:J30)</f>
        <v>191.38620238026169</v>
      </c>
      <c r="K34" s="33">
        <f>_xlfn.STDEV.S(K5:K30)</f>
        <v>280.68216078799054</v>
      </c>
      <c r="L34" s="33">
        <f>_xlfn.STDEV.S(L5:L30)</f>
        <v>150.02627974919801</v>
      </c>
      <c r="M34" s="36">
        <f>_xlfn.STDEV.S(M5:M30)</f>
        <v>357.87907927764564</v>
      </c>
      <c r="N34" s="35">
        <f>_xlfn.STDEV.S(N5:N30)</f>
        <v>2952.5899681466099</v>
      </c>
      <c r="O34" s="37">
        <f>_xlfn.STDEV.S(O5:O30)</f>
        <v>8569.7219519565588</v>
      </c>
    </row>
    <row r="35" spans="1:15" ht="125">
      <c r="A35" s="30" t="s">
        <v>106</v>
      </c>
      <c r="B35" s="35">
        <f>_xlfn.VAR.S(B5:B30)</f>
        <v>3739241.4538461543</v>
      </c>
      <c r="C35" s="35">
        <f>_xlfn.VAR.S(C5:C30)</f>
        <v>25431786.51846154</v>
      </c>
      <c r="D35" s="33">
        <f>_xlfn.VAR.S(D5:D30)</f>
        <v>2977.76</v>
      </c>
      <c r="E35" s="33">
        <f>_xlfn.VAR.S(E5:E30)</f>
        <v>248.82461538461533</v>
      </c>
      <c r="F35" s="33">
        <f>_xlfn.VAR.S(F5:F30)</f>
        <v>145.92615384615385</v>
      </c>
      <c r="G35" s="33">
        <f>_xlfn.VAR.S(G5:G30)</f>
        <v>2333005.9584615375</v>
      </c>
      <c r="H35" s="33">
        <f>_xlfn.VAR.S(H5:H30)</f>
        <v>186398.7815384616</v>
      </c>
      <c r="I35" s="33">
        <f>_xlfn.VAR.S(I5:I30)</f>
        <v>278291.00461538433</v>
      </c>
      <c r="J35" s="33">
        <f>_xlfn.VAR.S(J5:J30)</f>
        <v>36628.678461538482</v>
      </c>
      <c r="K35" s="33">
        <f>_xlfn.VAR.S(K5:K30)</f>
        <v>78782.475384615362</v>
      </c>
      <c r="L35" s="33">
        <f>_xlfn.VAR.S(L5:L30)</f>
        <v>22507.884615384621</v>
      </c>
      <c r="M35" s="36">
        <f>_xlfn.VAR.S(M5:M30)</f>
        <v>128077.43538461537</v>
      </c>
      <c r="N35" s="35">
        <f>_xlfn.VAR.S(N5:N30)</f>
        <v>8717787.5199999996</v>
      </c>
      <c r="O35" s="37">
        <f>_xlfn.VAR.S(O5:O30)</f>
        <v>73440134.333846137</v>
      </c>
    </row>
    <row r="36" spans="1:15" ht="112.5">
      <c r="A36" s="30" t="s">
        <v>107</v>
      </c>
      <c r="B36" s="35">
        <f>MAX(B5:B30)-MIN(B5:B30)</f>
        <v>6214</v>
      </c>
      <c r="C36" s="35">
        <f>MAX(C5:C30)-MIN(C5:C30)</f>
        <v>17417</v>
      </c>
      <c r="D36" s="33">
        <f>MAX(D5:D30)-MIN(D5:D30)</f>
        <v>229</v>
      </c>
      <c r="E36" s="33">
        <f>MAX(E5:E30)-MIN(E5:E30)</f>
        <v>65</v>
      </c>
      <c r="F36" s="33">
        <f>MAX(F5:F30)-MIN(F5:F30)</f>
        <v>44</v>
      </c>
      <c r="G36" s="33">
        <f>MAX(G5:G30)-MIN(G5:G30)</f>
        <v>6138</v>
      </c>
      <c r="H36" s="33">
        <f>MAX(H5:H30)</f>
        <v>1894</v>
      </c>
      <c r="I36" s="33">
        <f>MAX(I5:I30)-MIN(I5:I30)</f>
        <v>1902</v>
      </c>
      <c r="J36" s="33">
        <f>MAX(J5:J30)-MIN(J5:J30)</f>
        <v>645</v>
      </c>
      <c r="K36" s="33">
        <f>MAX(K5:K30)-MIN(K5:K30)</f>
        <v>1201</v>
      </c>
      <c r="L36" s="33">
        <f>MAX(L5:L30)-MIN(L5:L30)</f>
        <v>619</v>
      </c>
      <c r="M36" s="36">
        <f>MAX(M5:M30)-MIN(M5:M30)</f>
        <v>1742</v>
      </c>
      <c r="N36" s="35">
        <f>MAX(N5:N30)-MIN(N5:N30)</f>
        <v>11029</v>
      </c>
      <c r="O36" s="37">
        <f>MAX(O5:O30)-MIN(O5:O30)</f>
        <v>31608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 of firms- By Turnover</vt:lpstr>
      <vt:lpstr>Firm Size</vt:lpstr>
      <vt:lpstr>Private sector value</vt:lpstr>
      <vt:lpstr>Public sector value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Perez Naidoo</dc:creator>
  <cp:lastModifiedBy>Ethan Perez Naidoo</cp:lastModifiedBy>
  <dcterms:created xsi:type="dcterms:W3CDTF">2025-12-09T16:54:40Z</dcterms:created>
  <dcterms:modified xsi:type="dcterms:W3CDTF">2025-12-11T23:09:20Z</dcterms:modified>
</cp:coreProperties>
</file>