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5699_student_uwtsd_ac_uk/Documents/First year/Powertrain/"/>
    </mc:Choice>
  </mc:AlternateContent>
  <xr:revisionPtr revIDLastSave="188" documentId="8_{FE5C75CA-8889-4AA9-8F9B-B65A4FA15620}" xr6:coauthVersionLast="47" xr6:coauthVersionMax="47" xr10:uidLastSave="{97CDC472-95D2-4BAE-BD67-58D09D936215}"/>
  <bookViews>
    <workbookView xWindow="-12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K6" i="1"/>
  <c r="L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6" i="1"/>
  <c r="O1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L3" i="1"/>
  <c r="N3" i="1"/>
  <c r="P3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6" i="1" a="1"/>
  <c r="H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M6" i="1" l="1"/>
  <c r="G26" i="1" l="1"/>
  <c r="E26" i="1" s="1"/>
  <c r="G46" i="1"/>
  <c r="E46" i="1" s="1"/>
  <c r="G66" i="1"/>
  <c r="E66" i="1" s="1"/>
  <c r="G86" i="1"/>
  <c r="E86" i="1" s="1"/>
  <c r="G28" i="1"/>
  <c r="E28" i="1" s="1"/>
  <c r="G88" i="1"/>
  <c r="E88" i="1" s="1"/>
  <c r="G9" i="1"/>
  <c r="E9" i="1" s="1"/>
  <c r="G69" i="1"/>
  <c r="E69" i="1" s="1"/>
  <c r="G70" i="1"/>
  <c r="E70" i="1" s="1"/>
  <c r="G31" i="1"/>
  <c r="E31" i="1" s="1"/>
  <c r="G91" i="1"/>
  <c r="E91" i="1" s="1"/>
  <c r="G32" i="1"/>
  <c r="E32" i="1" s="1"/>
  <c r="G72" i="1"/>
  <c r="E72" i="1" s="1"/>
  <c r="G53" i="1"/>
  <c r="E53" i="1" s="1"/>
  <c r="G34" i="1"/>
  <c r="E34" i="1" s="1"/>
  <c r="G74" i="1"/>
  <c r="E74" i="1" s="1"/>
  <c r="G15" i="1"/>
  <c r="E15" i="1" s="1"/>
  <c r="G55" i="1"/>
  <c r="E55" i="1" s="1"/>
  <c r="G95" i="1"/>
  <c r="E95" i="1" s="1"/>
  <c r="G36" i="1"/>
  <c r="E36" i="1" s="1"/>
  <c r="G96" i="1"/>
  <c r="E96" i="1" s="1"/>
  <c r="G6" i="1"/>
  <c r="E6" i="1" s="1"/>
  <c r="G39" i="1"/>
  <c r="E39" i="1" s="1"/>
  <c r="G7" i="1"/>
  <c r="E7" i="1" s="1"/>
  <c r="G27" i="1"/>
  <c r="E27" i="1" s="1"/>
  <c r="G47" i="1"/>
  <c r="E47" i="1" s="1"/>
  <c r="G67" i="1"/>
  <c r="E67" i="1" s="1"/>
  <c r="G87" i="1"/>
  <c r="E87" i="1" s="1"/>
  <c r="G8" i="1"/>
  <c r="E8" i="1" s="1"/>
  <c r="G68" i="1"/>
  <c r="E68" i="1" s="1"/>
  <c r="G29" i="1"/>
  <c r="E29" i="1" s="1"/>
  <c r="G49" i="1"/>
  <c r="E49" i="1" s="1"/>
  <c r="G10" i="1"/>
  <c r="E10" i="1" s="1"/>
  <c r="G50" i="1"/>
  <c r="E50" i="1" s="1"/>
  <c r="G90" i="1"/>
  <c r="E90" i="1" s="1"/>
  <c r="G51" i="1"/>
  <c r="E51" i="1" s="1"/>
  <c r="G92" i="1"/>
  <c r="E92" i="1" s="1"/>
  <c r="G33" i="1"/>
  <c r="E33" i="1" s="1"/>
  <c r="G93" i="1"/>
  <c r="E93" i="1" s="1"/>
  <c r="G14" i="1"/>
  <c r="E14" i="1" s="1"/>
  <c r="G94" i="1"/>
  <c r="E94" i="1" s="1"/>
  <c r="G16" i="1"/>
  <c r="E16" i="1" s="1"/>
  <c r="G56" i="1"/>
  <c r="E56" i="1" s="1"/>
  <c r="G37" i="1"/>
  <c r="E37" i="1" s="1"/>
  <c r="G57" i="1"/>
  <c r="E57" i="1" s="1"/>
  <c r="G38" i="1"/>
  <c r="E38" i="1" s="1"/>
  <c r="G59" i="1"/>
  <c r="E59" i="1" s="1"/>
  <c r="G48" i="1"/>
  <c r="E48" i="1" s="1"/>
  <c r="G89" i="1"/>
  <c r="E89" i="1" s="1"/>
  <c r="G30" i="1"/>
  <c r="E30" i="1" s="1"/>
  <c r="G11" i="1"/>
  <c r="E11" i="1" s="1"/>
  <c r="G71" i="1"/>
  <c r="E71" i="1" s="1"/>
  <c r="G12" i="1"/>
  <c r="E12" i="1" s="1"/>
  <c r="G52" i="1"/>
  <c r="E52" i="1" s="1"/>
  <c r="G13" i="1"/>
  <c r="E13" i="1" s="1"/>
  <c r="G73" i="1"/>
  <c r="E73" i="1" s="1"/>
  <c r="G54" i="1"/>
  <c r="E54" i="1" s="1"/>
  <c r="G35" i="1"/>
  <c r="E35" i="1" s="1"/>
  <c r="G75" i="1"/>
  <c r="E75" i="1" s="1"/>
  <c r="G76" i="1"/>
  <c r="E76" i="1" s="1"/>
  <c r="G17" i="1"/>
  <c r="E17" i="1" s="1"/>
  <c r="G77" i="1"/>
  <c r="E77" i="1" s="1"/>
  <c r="G18" i="1"/>
  <c r="E18" i="1" s="1"/>
  <c r="G58" i="1"/>
  <c r="E58" i="1" s="1"/>
  <c r="G78" i="1"/>
  <c r="E78" i="1" s="1"/>
  <c r="G19" i="1"/>
  <c r="E19" i="1" s="1"/>
  <c r="G79" i="1"/>
  <c r="E79" i="1" s="1"/>
  <c r="G24" i="1"/>
  <c r="E24" i="1" s="1"/>
  <c r="G44" i="1"/>
  <c r="E44" i="1" s="1"/>
  <c r="G61" i="1"/>
  <c r="E61" i="1" s="1"/>
  <c r="G64" i="1"/>
  <c r="E64" i="1" s="1"/>
  <c r="G20" i="1"/>
  <c r="E20" i="1" s="1"/>
  <c r="G21" i="1"/>
  <c r="E21" i="1" s="1"/>
  <c r="G23" i="1"/>
  <c r="E23" i="1" s="1"/>
  <c r="G25" i="1"/>
  <c r="E25" i="1" s="1"/>
  <c r="G40" i="1"/>
  <c r="E40" i="1" s="1"/>
  <c r="G41" i="1"/>
  <c r="E41" i="1" s="1"/>
  <c r="G42" i="1"/>
  <c r="E42" i="1" s="1"/>
  <c r="G43" i="1"/>
  <c r="E43" i="1" s="1"/>
  <c r="G45" i="1"/>
  <c r="E45" i="1" s="1"/>
  <c r="G60" i="1"/>
  <c r="E60" i="1" s="1"/>
  <c r="G62" i="1"/>
  <c r="E62" i="1" s="1"/>
  <c r="G63" i="1"/>
  <c r="E63" i="1" s="1"/>
  <c r="G22" i="1"/>
  <c r="E22" i="1" s="1"/>
  <c r="G85" i="1"/>
  <c r="E85" i="1" s="1"/>
  <c r="G65" i="1"/>
  <c r="E65" i="1" s="1"/>
  <c r="G80" i="1"/>
  <c r="E80" i="1" s="1"/>
  <c r="G81" i="1"/>
  <c r="E81" i="1" s="1"/>
  <c r="G82" i="1"/>
  <c r="E82" i="1" s="1"/>
  <c r="G83" i="1"/>
  <c r="E83" i="1" s="1"/>
  <c r="G84" i="1"/>
  <c r="E84" i="1" s="1"/>
  <c r="O75" i="1" l="1"/>
  <c r="K75" i="1"/>
  <c r="O42" i="1"/>
  <c r="K42" i="1"/>
  <c r="O41" i="1"/>
  <c r="K41" i="1"/>
  <c r="K55" i="1"/>
  <c r="O55" i="1"/>
  <c r="K15" i="1"/>
  <c r="O15" i="1"/>
  <c r="O74" i="1"/>
  <c r="K74" i="1"/>
  <c r="K90" i="1"/>
  <c r="O90" i="1"/>
  <c r="K12" i="1"/>
  <c r="O12" i="1"/>
  <c r="F15" i="1"/>
  <c r="F35" i="1"/>
  <c r="F55" i="1"/>
  <c r="F75" i="1"/>
  <c r="F95" i="1"/>
  <c r="F57" i="1"/>
  <c r="A3" i="1"/>
  <c r="F38" i="1"/>
  <c r="F39" i="1"/>
  <c r="F60" i="1"/>
  <c r="F41" i="1"/>
  <c r="F22" i="1"/>
  <c r="F43" i="1"/>
  <c r="F64" i="1"/>
  <c r="F65" i="1"/>
  <c r="F86" i="1"/>
  <c r="F7" i="1"/>
  <c r="F87" i="1"/>
  <c r="F8" i="1"/>
  <c r="F68" i="1"/>
  <c r="F16" i="1"/>
  <c r="F36" i="1"/>
  <c r="F56" i="1"/>
  <c r="F76" i="1"/>
  <c r="F96" i="1"/>
  <c r="F37" i="1"/>
  <c r="F6" i="1"/>
  <c r="F18" i="1"/>
  <c r="F78" i="1"/>
  <c r="F59" i="1"/>
  <c r="F20" i="1"/>
  <c r="F80" i="1"/>
  <c r="F61" i="1"/>
  <c r="F42" i="1"/>
  <c r="F82" i="1"/>
  <c r="F63" i="1"/>
  <c r="F24" i="1"/>
  <c r="F25" i="1"/>
  <c r="F85" i="1"/>
  <c r="F26" i="1"/>
  <c r="F66" i="1"/>
  <c r="F27" i="1"/>
  <c r="F67" i="1"/>
  <c r="F28" i="1"/>
  <c r="F88" i="1"/>
  <c r="F17" i="1"/>
  <c r="F77" i="1"/>
  <c r="F58" i="1"/>
  <c r="F19" i="1"/>
  <c r="F79" i="1"/>
  <c r="F40" i="1"/>
  <c r="F21" i="1"/>
  <c r="F81" i="1"/>
  <c r="F62" i="1"/>
  <c r="F23" i="1"/>
  <c r="F83" i="1"/>
  <c r="F44" i="1"/>
  <c r="F84" i="1"/>
  <c r="F45" i="1"/>
  <c r="F46" i="1"/>
  <c r="F47" i="1"/>
  <c r="F48" i="1"/>
  <c r="F9" i="1"/>
  <c r="F71" i="1"/>
  <c r="F11" i="1"/>
  <c r="F12" i="1"/>
  <c r="F13" i="1"/>
  <c r="F14" i="1"/>
  <c r="F30" i="1"/>
  <c r="F92" i="1"/>
  <c r="F31" i="1"/>
  <c r="F94" i="1"/>
  <c r="F51" i="1"/>
  <c r="F52" i="1"/>
  <c r="F69" i="1"/>
  <c r="F10" i="1"/>
  <c r="F72" i="1"/>
  <c r="F73" i="1"/>
  <c r="F74" i="1"/>
  <c r="F89" i="1"/>
  <c r="F90" i="1"/>
  <c r="F29" i="1"/>
  <c r="F93" i="1"/>
  <c r="F50" i="1"/>
  <c r="F53" i="1"/>
  <c r="F54" i="1"/>
  <c r="F91" i="1"/>
  <c r="F32" i="1"/>
  <c r="F33" i="1"/>
  <c r="F34" i="1"/>
  <c r="F49" i="1"/>
  <c r="F70" i="1"/>
  <c r="O84" i="1"/>
  <c r="K84" i="1"/>
  <c r="K49" i="1"/>
  <c r="O49" i="1"/>
  <c r="O61" i="1"/>
  <c r="K61" i="1"/>
  <c r="K91" i="1"/>
  <c r="O91" i="1"/>
  <c r="K30" i="1"/>
  <c r="O30" i="1"/>
  <c r="O81" i="1"/>
  <c r="K81" i="1"/>
  <c r="K70" i="1"/>
  <c r="O70" i="1"/>
  <c r="K48" i="1"/>
  <c r="O48" i="1"/>
  <c r="O65" i="1"/>
  <c r="K65" i="1"/>
  <c r="K47" i="1"/>
  <c r="O47" i="1"/>
  <c r="K43" i="1"/>
  <c r="O43" i="1"/>
  <c r="O36" i="1"/>
  <c r="K36" i="1"/>
  <c r="K93" i="1"/>
  <c r="O93" i="1"/>
  <c r="K54" i="1"/>
  <c r="O54" i="1"/>
  <c r="O40" i="1"/>
  <c r="K40" i="1"/>
  <c r="K92" i="1"/>
  <c r="O92" i="1"/>
  <c r="K13" i="1"/>
  <c r="O13" i="1"/>
  <c r="K23" i="1"/>
  <c r="O23" i="1"/>
  <c r="O34" i="1"/>
  <c r="K34" i="1"/>
  <c r="K50" i="1"/>
  <c r="O50" i="1"/>
  <c r="O20" i="1"/>
  <c r="K20" i="1"/>
  <c r="O72" i="1"/>
  <c r="K72" i="1"/>
  <c r="K71" i="1"/>
  <c r="O71" i="1"/>
  <c r="O83" i="1"/>
  <c r="K83" i="1"/>
  <c r="K29" i="1"/>
  <c r="O29" i="1"/>
  <c r="O44" i="1"/>
  <c r="K44" i="1"/>
  <c r="K31" i="1"/>
  <c r="O31" i="1"/>
  <c r="K89" i="1"/>
  <c r="O89" i="1"/>
  <c r="O80" i="1"/>
  <c r="K80" i="1"/>
  <c r="K87" i="1"/>
  <c r="O87" i="1"/>
  <c r="K19" i="1"/>
  <c r="O19" i="1"/>
  <c r="K67" i="1"/>
  <c r="O67" i="1"/>
  <c r="K85" i="1"/>
  <c r="O85" i="1"/>
  <c r="O38" i="1"/>
  <c r="K38" i="1"/>
  <c r="O22" i="1"/>
  <c r="K22" i="1"/>
  <c r="O57" i="1"/>
  <c r="K57" i="1"/>
  <c r="K28" i="1"/>
  <c r="O28" i="1"/>
  <c r="O18" i="1"/>
  <c r="K18" i="1"/>
  <c r="K7" i="1"/>
  <c r="O7" i="1"/>
  <c r="O62" i="1"/>
  <c r="K62" i="1"/>
  <c r="O56" i="1"/>
  <c r="K56" i="1"/>
  <c r="K39" i="1"/>
  <c r="O39" i="1"/>
  <c r="O17" i="1"/>
  <c r="K17" i="1"/>
  <c r="K16" i="1"/>
  <c r="O6" i="1"/>
  <c r="K46" i="1"/>
  <c r="O46" i="1"/>
  <c r="K14" i="1"/>
  <c r="O14" i="1"/>
  <c r="O35" i="1"/>
  <c r="K35" i="1"/>
  <c r="K95" i="1"/>
  <c r="O95" i="1"/>
  <c r="O33" i="1"/>
  <c r="K33" i="1"/>
  <c r="O73" i="1"/>
  <c r="K73" i="1"/>
  <c r="O25" i="1"/>
  <c r="K25" i="1"/>
  <c r="K51" i="1"/>
  <c r="O51" i="1"/>
  <c r="K52" i="1"/>
  <c r="O52" i="1"/>
  <c r="O21" i="1"/>
  <c r="K21" i="1"/>
  <c r="K53" i="1"/>
  <c r="O53" i="1"/>
  <c r="K10" i="1"/>
  <c r="O10" i="1"/>
  <c r="O64" i="1"/>
  <c r="K64" i="1"/>
  <c r="O32" i="1"/>
  <c r="K32" i="1"/>
  <c r="K11" i="1"/>
  <c r="O11" i="1"/>
  <c r="O82" i="1"/>
  <c r="K82" i="1"/>
  <c r="K68" i="1"/>
  <c r="O68" i="1"/>
  <c r="O24" i="1"/>
  <c r="K24" i="1"/>
  <c r="K8" i="1"/>
  <c r="O8" i="1"/>
  <c r="K79" i="1"/>
  <c r="O79" i="1"/>
  <c r="K69" i="1"/>
  <c r="O69" i="1"/>
  <c r="O59" i="1"/>
  <c r="K59" i="1"/>
  <c r="K9" i="1"/>
  <c r="O9" i="1"/>
  <c r="O78" i="1"/>
  <c r="K78" i="1"/>
  <c r="K88" i="1"/>
  <c r="O88" i="1"/>
  <c r="O58" i="1"/>
  <c r="K58" i="1"/>
  <c r="K27" i="1"/>
  <c r="O27" i="1"/>
  <c r="O63" i="1"/>
  <c r="K63" i="1"/>
  <c r="O37" i="1"/>
  <c r="K37" i="1"/>
  <c r="K86" i="1"/>
  <c r="O86" i="1"/>
  <c r="O77" i="1"/>
  <c r="K77" i="1"/>
  <c r="K66" i="1"/>
  <c r="O66" i="1"/>
  <c r="O60" i="1"/>
  <c r="K60" i="1"/>
  <c r="O45" i="1"/>
  <c r="K45" i="1"/>
  <c r="O76" i="1"/>
  <c r="K76" i="1"/>
  <c r="K94" i="1"/>
  <c r="O94" i="1"/>
  <c r="O96" i="1"/>
  <c r="K96" i="1"/>
  <c r="K26" i="1"/>
  <c r="O26" i="1"/>
  <c r="J42" i="1" l="1"/>
  <c r="J30" i="1"/>
  <c r="J48" i="1"/>
  <c r="J72" i="1"/>
  <c r="J32" i="1"/>
  <c r="J27" i="1"/>
  <c r="J58" i="1"/>
  <c r="J56" i="1"/>
  <c r="J83" i="1"/>
  <c r="J16" i="1"/>
  <c r="J75" i="1"/>
  <c r="J88" i="1"/>
  <c r="J40" i="1"/>
  <c r="J17" i="1"/>
  <c r="J49" i="1"/>
  <c r="J54" i="1"/>
  <c r="J14" i="1"/>
  <c r="J81" i="1"/>
  <c r="J15" i="1"/>
  <c r="J45" i="1"/>
  <c r="J87" i="1"/>
  <c r="J8" i="1"/>
  <c r="J73" i="1"/>
  <c r="J70" i="1"/>
  <c r="J31" i="1"/>
  <c r="J24" i="1"/>
  <c r="J18" i="1"/>
  <c r="J68" i="1"/>
  <c r="J90" i="1"/>
  <c r="J9" i="1"/>
  <c r="J65" i="1"/>
  <c r="J52" i="1"/>
  <c r="J23" i="1"/>
  <c r="J38" i="1"/>
  <c r="J59" i="1"/>
  <c r="J60" i="1"/>
  <c r="J46" i="1"/>
  <c r="J79" i="1"/>
  <c r="J61" i="1"/>
  <c r="J82" i="1"/>
  <c r="J94" i="1"/>
  <c r="J10" i="1"/>
  <c r="J74" i="1"/>
  <c r="J66" i="1"/>
  <c r="J34" i="1"/>
  <c r="J25" i="1"/>
  <c r="J55" i="1"/>
  <c r="J41" i="1"/>
  <c r="J91" i="1"/>
  <c r="J28" i="1"/>
  <c r="J93" i="1"/>
  <c r="J19" i="1"/>
  <c r="J12" i="1"/>
  <c r="J50" i="1"/>
  <c r="J21" i="1"/>
  <c r="J53" i="1"/>
  <c r="J43" i="1"/>
  <c r="J11" i="1"/>
  <c r="J78" i="1"/>
  <c r="J13" i="1"/>
  <c r="J29" i="1"/>
  <c r="J22" i="1"/>
  <c r="J63" i="1"/>
  <c r="J67" i="1"/>
  <c r="J77" i="1"/>
  <c r="J57" i="1"/>
  <c r="J37" i="1"/>
  <c r="J85" i="1"/>
  <c r="J47" i="1"/>
  <c r="J44" i="1"/>
  <c r="J96" i="1"/>
  <c r="J26" i="1"/>
  <c r="J36" i="1"/>
  <c r="J64" i="1"/>
  <c r="J95" i="1"/>
  <c r="J39" i="1"/>
  <c r="J76" i="1"/>
  <c r="J89" i="1"/>
  <c r="J35" i="1"/>
  <c r="J80" i="1"/>
  <c r="J71" i="1"/>
  <c r="J84" i="1"/>
  <c r="J51" i="1"/>
  <c r="J69" i="1"/>
  <c r="J20" i="1"/>
  <c r="J62" i="1"/>
  <c r="J33" i="1"/>
  <c r="J86" i="1"/>
  <c r="J9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<sst xmlns="http://schemas.openxmlformats.org/spreadsheetml/2006/main" count="52" uniqueCount="42">
  <si>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</si>
  <si>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</si>
  <si>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</si>
  <si>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</si>
  <si>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</si>
  <si>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</si>
  <si>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</si>
  <si>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</si>
  <si>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</si>
  <si>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</si>
  <si>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</si>
  <si>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</si>
  <si>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</si>
  <si>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Fuel flow rate</t>
  </si>
  <si>
    <t>L/hour</t>
  </si>
  <si>
    <t>Brake Power</t>
  </si>
  <si>
    <t>Torque</t>
  </si>
  <si>
    <t>N/m</t>
  </si>
  <si>
    <t>Distance from pivot to hook eye</t>
  </si>
  <si>
    <t>mm</t>
  </si>
  <si>
    <t>N/mm</t>
  </si>
  <si>
    <t>m</t>
  </si>
  <si>
    <t>W</t>
  </si>
  <si>
    <t>Area</t>
  </si>
  <si>
    <t>Bore</t>
  </si>
  <si>
    <t>Mass of Fuel</t>
  </si>
  <si>
    <t>Kg/hour</t>
  </si>
  <si>
    <t>BMEP</t>
  </si>
  <si>
    <t>Corrected Power</t>
  </si>
  <si>
    <t>K</t>
  </si>
  <si>
    <t>kw</t>
  </si>
  <si>
    <t xml:space="preserve">Bar </t>
  </si>
  <si>
    <t>Stroke</t>
  </si>
  <si>
    <t xml:space="preserve">Calorific Value </t>
  </si>
  <si>
    <t>mj</t>
  </si>
  <si>
    <t>SFC</t>
  </si>
  <si>
    <t>kg/kWhour</t>
  </si>
  <si>
    <t>Energy per hour from fuel</t>
  </si>
  <si>
    <t>J</t>
  </si>
  <si>
    <t>Mechanical Energy per hour</t>
  </si>
  <si>
    <t>Overall Thermal Efficency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</si>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</sst>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3" borderId="0" xfId="0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467081088548142"/>
          <c:y val="0.14393518518518519"/>
          <c:w val="0.8090813648293963"/>
          <c:h val="0.5152857976086322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BsC'!$L$6:$L$96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0.34037298876228222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0.27781911341973298</c:v>
                </c:pt>
                <c:pt idx="8">
                  <c:v>0.27494560709643073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0.26650142877454003</c:v>
                </c:pt>
                <c:pt idx="13">
                  <c:v>0.26543125591411398</c:v>
                </c:pt>
                <c:pt idx="14">
                  <c:v>0.2612711394483016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0.26607237530528854</c:v>
                </c:pt>
                <c:pt idx="32">
                  <c:v>0.26986901109017625</c:v>
                </c:pt>
                <c:pt idx="33">
                  <c:v>0.27080814350291837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0.2785725439780441</c:v>
                </c:pt>
                <c:pt idx="39">
                  <c:v>0.28219887734068316</c:v>
                </c:pt>
                <c:pt idx="40">
                  <c:v>0.28709266653130938</c:v>
                </c:pt>
                <c:pt idx="41">
                  <c:v>0.29380496594028332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0.29983033490414179</c:v>
                </c:pt>
                <c:pt idx="54">
                  <c:v>0.30407558910629878</c:v>
                </c:pt>
                <c:pt idx="55">
                  <c:v>0.30087532149952079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0.30505749972431456</c:v>
                </c:pt>
                <c:pt idx="59">
                  <c:v>0.31126248152078745</c:v>
                </c:pt>
                <c:pt idx="60">
                  <c:v>0.31225963507624388</c:v>
                </c:pt>
                <c:pt idx="61">
                  <c:v>0.31449666316106351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0.31903539766046191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0.32183022820858276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0.32683458085412881</c:v>
                </c:pt>
                <c:pt idx="75">
                  <c:v>0.3315557116834581</c:v>
                </c:pt>
                <c:pt idx="76">
                  <c:v>0.332629841276188</c:v>
                </c:pt>
                <c:pt idx="77">
                  <c:v>0.33613067842990763</c:v>
                </c:pt>
                <c:pt idx="78">
                  <c:v>0.33993779508429828</c:v>
                </c:pt>
                <c:pt idx="79">
                  <c:v>0.34154886374644905</c:v>
                </c:pt>
                <c:pt idx="80">
                  <c:v>0.34250407446488262</c:v>
                </c:pt>
                <c:pt idx="81">
                  <c:v>0.34643652379044332</c:v>
                </c:pt>
                <c:pt idx="82">
                  <c:v>0.34897494931708034</c:v>
                </c:pt>
                <c:pt idx="83">
                  <c:v>0.35316881982771425</c:v>
                </c:pt>
                <c:pt idx="84">
                  <c:v>0.35667486480148036</c:v>
                </c:pt>
                <c:pt idx="85">
                  <c:v>0.35705623292584165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0.37367628567617983</c:v>
                </c:pt>
                <c:pt idx="90">
                  <c:v>0.37684326323627765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93-46C0-8CE9-B25602EF4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429119"/>
        <c:axId val="1087652527"/>
      </c:lineChart>
      <c:catAx>
        <c:axId val="854429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Dyno Speed(rpm)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layout>
            <c:manualLayout>
              <c:xMode val="edge"/>
              <c:yMode val="edge"/>
              <c:x val="0.38583902012248467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652527"/>
        <c:crosses val="autoZero"/>
        <c:auto val="1"/>
        <c:lblAlgn val="ctr"/>
        <c:lblOffset val="100"/>
        <c:noMultiLvlLbl val="1"/>
      </c:catAx>
      <c:valAx>
        <c:axId val="108765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SFC(kg/kwh)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429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5952218299479"/>
          <c:y val="0.12573117833954964"/>
          <c:w val="0.76742605079367987"/>
          <c:h val="0.6177170306541871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CD3-48D9-88A0-B1A8778CE4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429119"/>
        <c:axId val="1087652527"/>
      </c:lineChart>
      <c:catAx>
        <c:axId val="854429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r>
                  <a:rPr lang="en-GB"/>
                  <a:t>)</a:t>
                </a:r>
              </a:p>
            </c:rich>
          </c:tx>
          <c:layout>
            <c:manualLayout>
              <c:xMode val="edge"/>
              <c:yMode val="edge"/>
              <c:x val="0.38583902012248467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652527"/>
        <c:crosses val="autoZero"/>
        <c:auto val="1"/>
        <c:lblAlgn val="ctr"/>
        <c:lblOffset val="100"/>
        <c:noMultiLvlLbl val="1"/>
      </c:catAx>
      <c:valAx>
        <c:axId val="108765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429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5952218299479"/>
          <c:y val="0.12573117833954964"/>
          <c:w val="0.76742605079367987"/>
          <c:h val="0.6177170306541871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9743.7226498494438</c:v>
                </c:pt>
                <c:pt idx="3">
                  <c:v>10237.704995979102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12159.323616625685</c:v>
                </c:pt>
                <c:pt idx="7">
                  <c:v>12893.281372575198</c:v>
                </c:pt>
                <c:pt idx="8">
                  <c:v>13666.339461398069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15596.684538245248</c:v>
                </c:pt>
                <c:pt idx="12">
                  <c:v>16193.15896295216</c:v>
                </c:pt>
                <c:pt idx="13">
                  <c:v>16741.622928679779</c:v>
                </c:pt>
                <c:pt idx="14">
                  <c:v>17232.098461035235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25460.211223099275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27003.320339969083</c:v>
                </c:pt>
                <c:pt idx="31">
                  <c:v>27500.036377713222</c:v>
                </c:pt>
                <c:pt idx="32">
                  <c:v>28021.928006669459</c:v>
                </c:pt>
                <c:pt idx="33">
                  <c:v>28489.726712804175</c:v>
                </c:pt>
                <c:pt idx="34">
                  <c:v>28811.375430999768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30352.955389122726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31559.201085405115</c:v>
                </c:pt>
                <c:pt idx="42">
                  <c:v>32076.829864000025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39649.313677655686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40892.336068939134</c:v>
                </c:pt>
                <c:pt idx="60">
                  <c:v>41006.741063005109</c:v>
                </c:pt>
                <c:pt idx="61">
                  <c:v>41079.927113196514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43331.852565948917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42113.985263190472</c:v>
                </c:pt>
                <c:pt idx="85">
                  <c:v>41753.927323532822</c:v>
                </c:pt>
                <c:pt idx="86">
                  <c:v>41558.910889427607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41651.268660622802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521-4FF8-9E6E-6710E9AF1E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429119"/>
        <c:axId val="1087652527"/>
      </c:lineChart>
      <c:catAx>
        <c:axId val="854429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r>
                  <a:rPr lang="en-GB"/>
                  <a:t>)</a:t>
                </a:r>
              </a:p>
            </c:rich>
          </c:tx>
          <c:layout>
            <c:manualLayout>
              <c:xMode val="edge"/>
              <c:yMode val="edge"/>
              <c:x val="0.38583902012248467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652527"/>
        <c:crosses val="autoZero"/>
        <c:auto val="1"/>
        <c:lblAlgn val="ctr"/>
        <c:lblOffset val="100"/>
        <c:noMultiLvlLbl val="1"/>
      </c:catAx>
      <c:valAx>
        <c:axId val="108765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429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Flow Rate against Engine Speed</a:t>
            </a:r>
          </a:p>
        </c:rich>
      </c:tx>
      <c:layout>
        <c:manualLayout>
          <c:xMode val="edge"/>
          <c:yMode val="edge"/>
          <c:x val="0.24646912556983008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467081088548142"/>
          <c:y val="0.14393518518518519"/>
          <c:w val="0.8090813648293963"/>
          <c:h val="0.5152857976086322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BsC'!$C$6:$C$96</c:f>
              <c:numCache>
                <c:formatCode>General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BE-4710-8361-79FB2AA81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429119"/>
        <c:axId val="1087652527"/>
      </c:lineChart>
      <c:catAx>
        <c:axId val="854429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Dyno Speed(rpm)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layout>
            <c:manualLayout>
              <c:xMode val="edge"/>
              <c:yMode val="edge"/>
              <c:x val="0.38583902012248467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652527"/>
        <c:crosses val="autoZero"/>
        <c:auto val="1"/>
        <c:lblAlgn val="ctr"/>
        <c:lblOffset val="100"/>
        <c:noMultiLvlLbl val="0"/>
      </c:catAx>
      <c:valAx>
        <c:axId val="108765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Fuel Flow Rate(L/min)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9795321637426898E-2"/>
              <c:y val="0.293904199475065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429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Thermal</a:t>
            </a:r>
            <a:r>
              <a:rPr lang="en-GB" baseline="0"/>
              <a:t> Effeciency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467081088548142"/>
          <c:y val="0.14393518518518519"/>
          <c:w val="0.8090813648293963"/>
          <c:h val="0.5152857976086322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BsC'!$O$6:$O$96</c:f>
              <c:numCache>
                <c:formatCode>General</c:formatCode>
                <c:ptCount val="91"/>
                <c:pt idx="0">
                  <c:v>22.706257003428902</c:v>
                </c:pt>
                <c:pt idx="1">
                  <c:v>23.291992579332572</c:v>
                </c:pt>
                <c:pt idx="2">
                  <c:v>24.188370015428003</c:v>
                </c:pt>
                <c:pt idx="3">
                  <c:v>25.728852045666223</c:v>
                </c:pt>
                <c:pt idx="4">
                  <c:v>26.67398173633752</c:v>
                </c:pt>
                <c:pt idx="5">
                  <c:v>26.604522014431403</c:v>
                </c:pt>
                <c:pt idx="6">
                  <c:v>28.159925649047601</c:v>
                </c:pt>
                <c:pt idx="7">
                  <c:v>29.634634183719989</c:v>
                </c:pt>
                <c:pt idx="8">
                  <c:v>29.944351111424172</c:v>
                </c:pt>
                <c:pt idx="9">
                  <c:v>30.979764369614543</c:v>
                </c:pt>
                <c:pt idx="10">
                  <c:v>30.937941836493476</c:v>
                </c:pt>
                <c:pt idx="11">
                  <c:v>30.617205814842979</c:v>
                </c:pt>
                <c:pt idx="12">
                  <c:v>30.893146927194781</c:v>
                </c:pt>
                <c:pt idx="13">
                  <c:v>31.017702745991553</c:v>
                </c:pt>
                <c:pt idx="14">
                  <c:v>31.511585293439193</c:v>
                </c:pt>
                <c:pt idx="15">
                  <c:v>31.548459121311197</c:v>
                </c:pt>
                <c:pt idx="16">
                  <c:v>30.780391505129472</c:v>
                </c:pt>
                <c:pt idx="17">
                  <c:v>30.379935752304306</c:v>
                </c:pt>
                <c:pt idx="18">
                  <c:v>30.385545998921405</c:v>
                </c:pt>
                <c:pt idx="19">
                  <c:v>30.578403563243363</c:v>
                </c:pt>
                <c:pt idx="20">
                  <c:v>30.41447731078657</c:v>
                </c:pt>
                <c:pt idx="21">
                  <c:v>30.786430178723357</c:v>
                </c:pt>
                <c:pt idx="22">
                  <c:v>31.040948311980404</c:v>
                </c:pt>
                <c:pt idx="23">
                  <c:v>31.213553567650205</c:v>
                </c:pt>
                <c:pt idx="24">
                  <c:v>31.248070070598779</c:v>
                </c:pt>
                <c:pt idx="25">
                  <c:v>31.421375446853983</c:v>
                </c:pt>
                <c:pt idx="26">
                  <c:v>31.412161392604759</c:v>
                </c:pt>
                <c:pt idx="27">
                  <c:v>31.08525489726442</c:v>
                </c:pt>
                <c:pt idx="28">
                  <c:v>30.919212956138825</c:v>
                </c:pt>
                <c:pt idx="29">
                  <c:v>31.133983614917248</c:v>
                </c:pt>
                <c:pt idx="30">
                  <c:v>30.955188953067086</c:v>
                </c:pt>
                <c:pt idx="31">
                  <c:v>30.942963492518405</c:v>
                </c:pt>
                <c:pt idx="32">
                  <c:v>30.507644290763476</c:v>
                </c:pt>
                <c:pt idx="33">
                  <c:v>30.401847185775182</c:v>
                </c:pt>
                <c:pt idx="34">
                  <c:v>30.181761262623329</c:v>
                </c:pt>
                <c:pt idx="35">
                  <c:v>29.857435338106164</c:v>
                </c:pt>
                <c:pt idx="36">
                  <c:v>30.063857491370506</c:v>
                </c:pt>
                <c:pt idx="37">
                  <c:v>30.017994960912926</c:v>
                </c:pt>
                <c:pt idx="38">
                  <c:v>29.554484005746435</c:v>
                </c:pt>
                <c:pt idx="39">
                  <c:v>29.174700739506736</c:v>
                </c:pt>
                <c:pt idx="40">
                  <c:v>28.677388018691619</c:v>
                </c:pt>
                <c:pt idx="41">
                  <c:v>28.022221370868845</c:v>
                </c:pt>
                <c:pt idx="42">
                  <c:v>27.939455149100052</c:v>
                </c:pt>
                <c:pt idx="43">
                  <c:v>27.539449309252177</c:v>
                </c:pt>
                <c:pt idx="44">
                  <c:v>27.674177886090938</c:v>
                </c:pt>
                <c:pt idx="45">
                  <c:v>27.519501974866543</c:v>
                </c:pt>
                <c:pt idx="46">
                  <c:v>27.820666633612724</c:v>
                </c:pt>
                <c:pt idx="47">
                  <c:v>27.996967818324531</c:v>
                </c:pt>
                <c:pt idx="48">
                  <c:v>27.89389915801496</c:v>
                </c:pt>
                <c:pt idx="49">
                  <c:v>28.206087268925007</c:v>
                </c:pt>
                <c:pt idx="50">
                  <c:v>27.906465215495906</c:v>
                </c:pt>
                <c:pt idx="51">
                  <c:v>28.077156059421355</c:v>
                </c:pt>
                <c:pt idx="52">
                  <c:v>27.370244275139143</c:v>
                </c:pt>
                <c:pt idx="53">
                  <c:v>27.459088814583684</c:v>
                </c:pt>
                <c:pt idx="54">
                  <c:v>27.075727517742582</c:v>
                </c:pt>
                <c:pt idx="55">
                  <c:v>27.363719145879873</c:v>
                </c:pt>
                <c:pt idx="56">
                  <c:v>27.239213818971127</c:v>
                </c:pt>
                <c:pt idx="57">
                  <c:v>26.965021301505455</c:v>
                </c:pt>
                <c:pt idx="58">
                  <c:v>26.988576917071565</c:v>
                </c:pt>
                <c:pt idx="59">
                  <c:v>26.45056273796159</c:v>
                </c:pt>
                <c:pt idx="60">
                  <c:v>26.366096896990694</c:v>
                </c:pt>
                <c:pt idx="61">
                  <c:v>26.178553733089338</c:v>
                </c:pt>
                <c:pt idx="62">
                  <c:v>26.045537032999245</c:v>
                </c:pt>
                <c:pt idx="63">
                  <c:v>25.785824142898463</c:v>
                </c:pt>
                <c:pt idx="64">
                  <c:v>25.806126391659411</c:v>
                </c:pt>
                <c:pt idx="65">
                  <c:v>25.715095235922767</c:v>
                </c:pt>
                <c:pt idx="66">
                  <c:v>25.439851524535623</c:v>
                </c:pt>
                <c:pt idx="67">
                  <c:v>25.328612156291719</c:v>
                </c:pt>
                <c:pt idx="68">
                  <c:v>25.326492384846095</c:v>
                </c:pt>
                <c:pt idx="69">
                  <c:v>25.582021431819115</c:v>
                </c:pt>
                <c:pt idx="70">
                  <c:v>25.343263724678177</c:v>
                </c:pt>
                <c:pt idx="71">
                  <c:v>25.358679241430902</c:v>
                </c:pt>
                <c:pt idx="72">
                  <c:v>25.254870325553412</c:v>
                </c:pt>
                <c:pt idx="73">
                  <c:v>25.180681008268174</c:v>
                </c:pt>
                <c:pt idx="74">
                  <c:v>25.190320356932311</c:v>
                </c:pt>
                <c:pt idx="75">
                  <c:v>24.83162710012202</c:v>
                </c:pt>
                <c:pt idx="76">
                  <c:v>24.751440712149304</c:v>
                </c:pt>
                <c:pt idx="77">
                  <c:v>24.493651796070786</c:v>
                </c:pt>
                <c:pt idx="78">
                  <c:v>24.219336344749639</c:v>
                </c:pt>
                <c:pt idx="79">
                  <c:v>24.105094963955345</c:v>
                </c:pt>
                <c:pt idx="80">
                  <c:v>24.037868186830423</c:v>
                </c:pt>
                <c:pt idx="81">
                  <c:v>23.765010990640572</c:v>
                </c:pt>
                <c:pt idx="82">
                  <c:v>23.592145543829833</c:v>
                </c:pt>
                <c:pt idx="83">
                  <c:v>23.311989431727081</c:v>
                </c:pt>
                <c:pt idx="84">
                  <c:v>23.082837081950242</c:v>
                </c:pt>
                <c:pt idx="85">
                  <c:v>23.058182538852797</c:v>
                </c:pt>
                <c:pt idx="86">
                  <c:v>22.8745374286184</c:v>
                </c:pt>
                <c:pt idx="87">
                  <c:v>22.899999771147755</c:v>
                </c:pt>
                <c:pt idx="88">
                  <c:v>22.32997975375217</c:v>
                </c:pt>
                <c:pt idx="89">
                  <c:v>22.032620508794629</c:v>
                </c:pt>
                <c:pt idx="90">
                  <c:v>21.847459139204865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21-446E-8719-7E84932675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429119"/>
        <c:axId val="1087652527"/>
      </c:lineChart>
      <c:catAx>
        <c:axId val="854429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Dyno Speed(rpm)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layout>
            <c:manualLayout>
              <c:xMode val="edge"/>
              <c:yMode val="edge"/>
              <c:x val="0.38583902012248467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652527"/>
        <c:crosses val="autoZero"/>
        <c:auto val="1"/>
        <c:lblAlgn val="ctr"/>
        <c:lblOffset val="100"/>
        <c:noMultiLvlLbl val="0"/>
      </c:catAx>
      <c:valAx>
        <c:axId val="108765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Thermal Efficency(%)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429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467081088548142"/>
          <c:y val="0.14393518518518519"/>
          <c:w val="0.8090813648293963"/>
          <c:h val="0.5152857976086322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BsC'!$K$6:$K$96</c:f>
              <c:numCache>
                <c:formatCode>General</c:formatCode>
                <c:ptCount val="91"/>
                <c:pt idx="0">
                  <c:v>659227.57846913568</c:v>
                </c:pt>
                <c:pt idx="1">
                  <c:v>662327.93012148142</c:v>
                </c:pt>
                <c:pt idx="2">
                  <c:v>668341.70993777772</c:v>
                </c:pt>
                <c:pt idx="3">
                  <c:v>671693.4414538272</c:v>
                </c:pt>
                <c:pt idx="4">
                  <c:v>682019.35277827154</c:v>
                </c:pt>
                <c:pt idx="5">
                  <c:v>692970.49094320985</c:v>
                </c:pt>
                <c:pt idx="6">
                  <c:v>705719.96197925927</c:v>
                </c:pt>
                <c:pt idx="7">
                  <c:v>720602.93903802463</c:v>
                </c:pt>
                <c:pt idx="8">
                  <c:v>736530.10937679012</c:v>
                </c:pt>
                <c:pt idx="9">
                  <c:v>746295.25023604918</c:v>
                </c:pt>
                <c:pt idx="10">
                  <c:v>754042.90654814802</c:v>
                </c:pt>
                <c:pt idx="11">
                  <c:v>759218.75348543189</c:v>
                </c:pt>
                <c:pt idx="12">
                  <c:v>763621.12391901214</c:v>
                </c:pt>
                <c:pt idx="13">
                  <c:v>765561.2608158025</c:v>
                </c:pt>
                <c:pt idx="14">
                  <c:v>764813.56686222216</c:v>
                </c:pt>
                <c:pt idx="15">
                  <c:v>766134.92255604942</c:v>
                </c:pt>
                <c:pt idx="16">
                  <c:v>770795.11849086406</c:v>
                </c:pt>
                <c:pt idx="17">
                  <c:v>773051.09162666649</c:v>
                </c:pt>
                <c:pt idx="18">
                  <c:v>774610.93590913573</c:v>
                </c:pt>
                <c:pt idx="19">
                  <c:v>779586.96808296291</c:v>
                </c:pt>
                <c:pt idx="20">
                  <c:v>787379.74385777756</c:v>
                </c:pt>
                <c:pt idx="21">
                  <c:v>791814.34247901221</c:v>
                </c:pt>
                <c:pt idx="22">
                  <c:v>797944.14377086412</c:v>
                </c:pt>
                <c:pt idx="23">
                  <c:v>804376.89002666646</c:v>
                </c:pt>
                <c:pt idx="24">
                  <c:v>806587.74369975307</c:v>
                </c:pt>
                <c:pt idx="25">
                  <c:v>812330.806739753</c:v>
                </c:pt>
                <c:pt idx="26">
                  <c:v>816404.44965925906</c:v>
                </c:pt>
                <c:pt idx="27">
                  <c:v>817448.6429392593</c:v>
                </c:pt>
                <c:pt idx="28">
                  <c:v>816597.81878518511</c:v>
                </c:pt>
                <c:pt idx="29">
                  <c:v>815708.32080592588</c:v>
                </c:pt>
                <c:pt idx="30">
                  <c:v>814973.5181274073</c:v>
                </c:pt>
                <c:pt idx="31">
                  <c:v>813690.83625876543</c:v>
                </c:pt>
                <c:pt idx="32">
                  <c:v>813188.07653135795</c:v>
                </c:pt>
                <c:pt idx="33">
                  <c:v>811164.1463466665</c:v>
                </c:pt>
                <c:pt idx="34">
                  <c:v>805131.02961777768</c:v>
                </c:pt>
                <c:pt idx="35">
                  <c:v>798788.52228740731</c:v>
                </c:pt>
                <c:pt idx="36">
                  <c:v>797254.46055506158</c:v>
                </c:pt>
                <c:pt idx="37">
                  <c:v>795320.76929580234</c:v>
                </c:pt>
                <c:pt idx="38">
                  <c:v>789713.06464395043</c:v>
                </c:pt>
                <c:pt idx="39">
                  <c:v>785317.13984790118</c:v>
                </c:pt>
                <c:pt idx="40">
                  <c:v>784492.09824395052</c:v>
                </c:pt>
                <c:pt idx="41">
                  <c:v>780714.95465086401</c:v>
                </c:pt>
                <c:pt idx="42">
                  <c:v>780721.40028839489</c:v>
                </c:pt>
                <c:pt idx="43">
                  <c:v>778961.74124246894</c:v>
                </c:pt>
                <c:pt idx="44">
                  <c:v>777318.1036720986</c:v>
                </c:pt>
                <c:pt idx="45">
                  <c:v>778890.83922962961</c:v>
                </c:pt>
                <c:pt idx="46">
                  <c:v>784002.22979160491</c:v>
                </c:pt>
                <c:pt idx="47">
                  <c:v>787534.43915851833</c:v>
                </c:pt>
                <c:pt idx="48">
                  <c:v>792381.55858172826</c:v>
                </c:pt>
                <c:pt idx="49">
                  <c:v>795875.09412345674</c:v>
                </c:pt>
                <c:pt idx="50">
                  <c:v>795572.14915950608</c:v>
                </c:pt>
                <c:pt idx="51">
                  <c:v>800580.40952098754</c:v>
                </c:pt>
                <c:pt idx="52">
                  <c:v>799684.46590419742</c:v>
                </c:pt>
                <c:pt idx="53">
                  <c:v>799046.34778864193</c:v>
                </c:pt>
                <c:pt idx="54">
                  <c:v>798066.61088395049</c:v>
                </c:pt>
                <c:pt idx="55">
                  <c:v>797757.22028246894</c:v>
                </c:pt>
                <c:pt idx="56">
                  <c:v>796094.24579950597</c:v>
                </c:pt>
                <c:pt idx="57">
                  <c:v>790699.24718617287</c:v>
                </c:pt>
                <c:pt idx="58">
                  <c:v>787379.74385777756</c:v>
                </c:pt>
                <c:pt idx="59">
                  <c:v>781108.13854024687</c:v>
                </c:pt>
                <c:pt idx="60">
                  <c:v>773502.28625382704</c:v>
                </c:pt>
                <c:pt idx="61">
                  <c:v>765316.32658962964</c:v>
                </c:pt>
                <c:pt idx="62">
                  <c:v>756988.56289975287</c:v>
                </c:pt>
                <c:pt idx="63">
                  <c:v>750916.77234567888</c:v>
                </c:pt>
                <c:pt idx="64">
                  <c:v>747249.20459061698</c:v>
                </c:pt>
                <c:pt idx="65">
                  <c:v>741467.4677254319</c:v>
                </c:pt>
                <c:pt idx="66">
                  <c:v>737322.92279308639</c:v>
                </c:pt>
                <c:pt idx="67">
                  <c:v>734905.80871901219</c:v>
                </c:pt>
                <c:pt idx="68">
                  <c:v>733971.19127703703</c:v>
                </c:pt>
                <c:pt idx="69">
                  <c:v>734705.99395555537</c:v>
                </c:pt>
                <c:pt idx="70">
                  <c:v>730329.40607209876</c:v>
                </c:pt>
                <c:pt idx="71">
                  <c:v>728834.0181649382</c:v>
                </c:pt>
                <c:pt idx="72">
                  <c:v>723168.30277530837</c:v>
                </c:pt>
                <c:pt idx="73">
                  <c:v>715858.94981530868</c:v>
                </c:pt>
                <c:pt idx="74">
                  <c:v>708846.0961817283</c:v>
                </c:pt>
                <c:pt idx="75">
                  <c:v>700344.30027851835</c:v>
                </c:pt>
                <c:pt idx="76">
                  <c:v>690173.08425481466</c:v>
                </c:pt>
                <c:pt idx="77">
                  <c:v>678338.89374814811</c:v>
                </c:pt>
                <c:pt idx="78">
                  <c:v>667974.30859851837</c:v>
                </c:pt>
                <c:pt idx="79">
                  <c:v>659614.31672098755</c:v>
                </c:pt>
                <c:pt idx="80">
                  <c:v>651692.62819555553</c:v>
                </c:pt>
                <c:pt idx="81">
                  <c:v>640147.84681402473</c:v>
                </c:pt>
                <c:pt idx="82">
                  <c:v>628974.97871802468</c:v>
                </c:pt>
                <c:pt idx="83">
                  <c:v>617805.33344079007</c:v>
                </c:pt>
                <c:pt idx="84">
                  <c:v>611067.70852977771</c:v>
                </c:pt>
                <c:pt idx="85">
                  <c:v>600073.38459338271</c:v>
                </c:pt>
                <c:pt idx="86">
                  <c:v>591636.04506548145</c:v>
                </c:pt>
                <c:pt idx="87">
                  <c:v>583934.79734360485</c:v>
                </c:pt>
                <c:pt idx="88">
                  <c:v>577770.18960908637</c:v>
                </c:pt>
                <c:pt idx="89">
                  <c:v>573182.18481461739</c:v>
                </c:pt>
                <c:pt idx="90">
                  <c:v>571389.00845353084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72-49F8-8354-6B6BB0F7ED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429119"/>
        <c:axId val="1087652527"/>
      </c:lineChart>
      <c:catAx>
        <c:axId val="854429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Dyno Speed(rpm)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layout>
            <c:manualLayout>
              <c:xMode val="edge"/>
              <c:yMode val="edge"/>
              <c:x val="0.38583902012248467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652527"/>
        <c:crosses val="autoZero"/>
        <c:auto val="1"/>
        <c:lblAlgn val="ctr"/>
        <c:lblOffset val="100"/>
        <c:noMultiLvlLbl val="1"/>
      </c:catAx>
      <c:valAx>
        <c:axId val="108765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BMEP(Kpa)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429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933450</xdr:colOff>
      <xdr:row>14</xdr:row>
      <xdr:rowOff>23812</xdr:rowOff>
    </xdr:from>
    <xdr:to>
      <xdr:col>22</xdr:col>
      <xdr:colOff>161925</xdr:colOff>
      <xdr:row>28</xdr:row>
      <xdr:rowOff>100012</xdr:rowOff>
    </xdr:to>
    <xdr:graphicFrame macro="">
      <xdr:nvGraphicFramePr>
        <xdr:cNvPr id="28" name="Chart 3">
          <a:extLst>
            <a:ext uri="{FF2B5EF4-FFF2-40B4-BE49-F238E27FC236}">
              <a16:creationId xmlns:a16="http://schemas.microsoft.com/office/drawing/2014/main" id="{42FE6CD5-280F-9447-8F51-AF7DDB2392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428624</xdr:colOff>
      <xdr:row>31</xdr:row>
      <xdr:rowOff>47625</xdr:rowOff>
    </xdr:from>
    <xdr:to>
      <xdr:col>23</xdr:col>
      <xdr:colOff>533400</xdr:colOff>
      <xdr:row>47</xdr:row>
      <xdr:rowOff>28575</xdr:rowOff>
    </xdr:to>
    <xdr:graphicFrame macro="">
      <xdr:nvGraphicFramePr>
        <xdr:cNvPr id="27" name="Chart 5">
          <a:extLst>
            <a:ext uri="{FF2B5EF4-FFF2-40B4-BE49-F238E27FC236}">
              <a16:creationId xmlns:a16="http://schemas.microsoft.com/office/drawing/2014/main" id="{F1F272A0-BEE3-48A8-88E9-0E631B9C35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54</xdr:row>
      <xdr:rowOff>0</xdr:rowOff>
    </xdr:from>
    <xdr:to>
      <xdr:col>25</xdr:col>
      <xdr:colOff>542926</xdr:colOff>
      <xdr:row>69</xdr:row>
      <xdr:rowOff>171450</xdr:rowOff>
    </xdr:to>
    <xdr:graphicFrame macro="">
      <xdr:nvGraphicFramePr>
        <xdr:cNvPr id="29" name="Chart 5">
          <a:extLst>
            <a:ext uri="{FF2B5EF4-FFF2-40B4-BE49-F238E27FC236}">
              <a16:creationId xmlns:a16="http://schemas.microsoft.com/office/drawing/2014/main" id="{5F635D7B-7396-4B17-8D8A-E84BCAD5A4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381000</xdr:colOff>
      <xdr:row>6</xdr:row>
      <xdr:rowOff>66675</xdr:rowOff>
    </xdr:from>
    <xdr:to>
      <xdr:col>29</xdr:col>
      <xdr:colOff>457200</xdr:colOff>
      <xdr:row>20</xdr:row>
      <xdr:rowOff>142875</xdr:rowOff>
    </xdr:to>
    <xdr:graphicFrame macro="">
      <xdr:nvGraphicFramePr>
        <xdr:cNvPr id="31" name="Chart 3">
          <a:extLst>
            <a:ext uri="{FF2B5EF4-FFF2-40B4-BE49-F238E27FC236}">
              <a16:creationId xmlns:a16="http://schemas.microsoft.com/office/drawing/2014/main" id="{FFBCE067-2C92-4936-B7FB-8E02D48C5B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28</xdr:row>
      <xdr:rowOff>0</xdr:rowOff>
    </xdr:from>
    <xdr:to>
      <xdr:col>33</xdr:col>
      <xdr:colOff>76200</xdr:colOff>
      <xdr:row>42</xdr:row>
      <xdr:rowOff>76200</xdr:rowOff>
    </xdr:to>
    <xdr:graphicFrame macro="">
      <xdr:nvGraphicFramePr>
        <xdr:cNvPr id="32" name="Chart 3">
          <a:extLst>
            <a:ext uri="{FF2B5EF4-FFF2-40B4-BE49-F238E27FC236}">
              <a16:creationId xmlns:a16="http://schemas.microsoft.com/office/drawing/2014/main" id="{F8F18130-B923-49F1-A3D3-0F0713ABC3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0</xdr:colOff>
      <xdr:row>49</xdr:row>
      <xdr:rowOff>0</xdr:rowOff>
    </xdr:from>
    <xdr:to>
      <xdr:col>35</xdr:col>
      <xdr:colOff>72118</xdr:colOff>
      <xdr:row>63</xdr:row>
      <xdr:rowOff>76200</xdr:rowOff>
    </xdr:to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6F6DA9F4-DDF7-442D-82B5-6FEEEDF8E4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6"/>
  <sheetViews>
    <sheetView tabSelected="1" zoomScale="74" zoomScaleNormal="110" workbookViewId="0">
      <selection activeCell="R3" sqref="R3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11.42578125" customWidth="1"/>
    <col min="7" max="7" width="9.140625" style="1"/>
    <col min="8" max="8" width="14.140625" style="1" customWidth="1"/>
    <col min="9" max="9" width="15.28515625" style="1" customWidth="1"/>
    <col min="10" max="10" width="24.140625" customWidth="1"/>
    <col min="11" max="11" width="14.42578125" customWidth="1"/>
    <col min="12" max="12" width="14" customWidth="1"/>
    <col min="13" max="13" width="23.28515625" customWidth="1"/>
    <col min="14" max="14" width="27.5703125" customWidth="1"/>
    <col min="16" max="16" width="15.28515625" customWidth="1"/>
    <col min="17" max="17" width="15.7109375" customWidth="1"/>
  </cols>
  <sheetData>
    <row r="1" spans="1:18" x14ac:dyDescent="0.25">
      <c r="A1" s="2" t="s">
        <v>0</v>
      </c>
      <c r="B1" s="3" t="s">
        <v>0</v>
      </c>
      <c r="C1" s="3" t="s">
        <v>1</v>
      </c>
      <c r="D1" s="3" t="s">
        <v>2</v>
      </c>
      <c r="E1" s="3"/>
      <c r="F1" s="3" t="s">
        <v>18</v>
      </c>
      <c r="G1" s="2"/>
      <c r="H1" s="4"/>
      <c r="I1" s="3" t="s">
        <v>18</v>
      </c>
      <c r="J1" s="4"/>
      <c r="K1" s="4"/>
      <c r="L1" s="4" t="s">
        <v>2</v>
      </c>
      <c r="M1" s="3" t="s">
        <v>24</v>
      </c>
      <c r="N1" s="3" t="s">
        <v>23</v>
      </c>
      <c r="O1" s="4" t="s">
        <v>32</v>
      </c>
      <c r="P1" s="4" t="s">
        <v>33</v>
      </c>
    </row>
    <row r="2" spans="1:18" x14ac:dyDescent="0.25">
      <c r="A2" s="5" t="s">
        <v>31</v>
      </c>
      <c r="B2" s="6" t="s">
        <v>3</v>
      </c>
      <c r="C2" s="6" t="s">
        <v>4</v>
      </c>
      <c r="D2" s="6" t="s">
        <v>5</v>
      </c>
      <c r="E2" s="5"/>
      <c r="F2" s="6" t="s">
        <v>19</v>
      </c>
      <c r="G2" s="5"/>
      <c r="H2" s="7"/>
      <c r="I2" s="8" t="s">
        <v>21</v>
      </c>
      <c r="J2" s="7"/>
      <c r="K2" s="7"/>
      <c r="L2" s="9" t="s">
        <v>29</v>
      </c>
      <c r="M2" s="6" t="s">
        <v>21</v>
      </c>
      <c r="N2" s="6" t="s">
        <v>21</v>
      </c>
      <c r="O2" s="7" t="s">
        <v>21</v>
      </c>
      <c r="P2" s="9" t="s">
        <v>34</v>
      </c>
    </row>
    <row r="3" spans="1:18" x14ac:dyDescent="0.25">
      <c r="A3" s="10">
        <f>B3/1000</f>
        <v>1.0188999999999999</v>
      </c>
      <c r="B3" s="11">
        <v>1018.9</v>
      </c>
      <c r="C3" s="11">
        <v>46</v>
      </c>
      <c r="D3" s="11">
        <v>27</v>
      </c>
      <c r="E3" s="10"/>
      <c r="F3" s="11">
        <v>815.77599999999995</v>
      </c>
      <c r="G3" s="10"/>
      <c r="H3" s="10"/>
      <c r="I3" s="11">
        <v>0.81577599999999995</v>
      </c>
      <c r="J3" s="10"/>
      <c r="K3" s="10"/>
      <c r="L3" s="10">
        <f>D3+273</f>
        <v>300</v>
      </c>
      <c r="M3" s="10">
        <v>7.4999999999999997E-2</v>
      </c>
      <c r="N3" s="10">
        <f>(PI()*M3^2)/4</f>
        <v>4.4178646691106467E-3</v>
      </c>
      <c r="O3" s="10">
        <v>0.09</v>
      </c>
      <c r="P3" s="10">
        <f>44*10^6</f>
        <v>44000000</v>
      </c>
    </row>
    <row r="4" spans="1:18" x14ac:dyDescent="0.25">
      <c r="A4" s="3" t="s">
        <v>6</v>
      </c>
      <c r="B4" s="3" t="s">
        <v>7</v>
      </c>
      <c r="C4" s="3" t="s">
        <v>8</v>
      </c>
      <c r="D4" s="3" t="s">
        <v>9</v>
      </c>
      <c r="E4" s="3" t="s">
        <v>15</v>
      </c>
      <c r="F4" s="3" t="s">
        <v>16</v>
      </c>
      <c r="G4" s="3" t="s">
        <v>16</v>
      </c>
      <c r="H4" s="4" t="s">
        <v>13</v>
      </c>
      <c r="I4" s="3" t="s">
        <v>25</v>
      </c>
      <c r="J4" s="3" t="s">
        <v>28</v>
      </c>
      <c r="K4" s="3" t="s">
        <v>27</v>
      </c>
      <c r="L4" s="3" t="s">
        <v>35</v>
      </c>
      <c r="M4" s="3" t="s">
        <v>37</v>
      </c>
      <c r="N4" s="3" t="s">
        <v>39</v>
      </c>
      <c r="O4" s="3" t="s">
        <v>40</v>
      </c>
      <c r="P4" s="2"/>
      <c r="R4" s="13"/>
    </row>
    <row r="5" spans="1:18" x14ac:dyDescent="0.25">
      <c r="A5" s="6" t="s">
        <v>10</v>
      </c>
      <c r="B5" s="6" t="s">
        <v>11</v>
      </c>
      <c r="C5" s="6" t="s">
        <v>12</v>
      </c>
      <c r="D5" s="6" t="s">
        <v>9</v>
      </c>
      <c r="E5" s="6" t="s">
        <v>22</v>
      </c>
      <c r="F5" s="6" t="s">
        <v>20</v>
      </c>
      <c r="G5" s="6" t="s">
        <v>17</v>
      </c>
      <c r="H5" s="7" t="s">
        <v>14</v>
      </c>
      <c r="I5" s="6" t="s">
        <v>26</v>
      </c>
      <c r="J5" s="6" t="s">
        <v>30</v>
      </c>
      <c r="K5" s="6" t="s">
        <v>41</v>
      </c>
      <c r="L5" s="6" t="s">
        <v>36</v>
      </c>
      <c r="M5" s="6" t="s">
        <v>38</v>
      </c>
      <c r="N5" s="6" t="s">
        <v>38</v>
      </c>
      <c r="O5" s="6" t="s">
        <v>4</v>
      </c>
    </row>
    <row r="6" spans="1:18" x14ac:dyDescent="0.25">
      <c r="A6" s="11">
        <v>102.27500000000001</v>
      </c>
      <c r="B6" s="11">
        <v>1000</v>
      </c>
      <c r="C6" s="11">
        <v>7.0400000000000004E-2</v>
      </c>
      <c r="D6" s="11">
        <v>1.2658</v>
      </c>
      <c r="E6" s="10">
        <f>2*PI()*(B6*G6)/60</f>
        <v>8737.1346834664837</v>
      </c>
      <c r="F6" s="10">
        <f t="shared" ref="F6:F37" si="0">A6*$F$3</f>
        <v>83433.490399999995</v>
      </c>
      <c r="G6" s="11">
        <f t="shared" ref="G6:G37" si="1">A6*($I$3)</f>
        <v>83.433490399999997</v>
      </c>
      <c r="H6" s="10" cm="1">
        <f t="array" ref="H6:H96">C6:C96*60</f>
        <v>4.2240000000000002</v>
      </c>
      <c r="I6" s="11">
        <f>H6*0.75</f>
        <v>3.1680000000000001</v>
      </c>
      <c r="J6" s="10">
        <f>(1.01325/$A$3)*SQRT($L$3/293)*(E6/1000)</f>
        <v>8.7918627117276724</v>
      </c>
      <c r="K6" s="10">
        <f>(E6*60*2)/($O$3*$N$3*B6*4)</f>
        <v>659227.57846913568</v>
      </c>
      <c r="L6" s="11">
        <f>I6/(E6/1000)</f>
        <v>0.36259026726403704</v>
      </c>
      <c r="M6" s="11">
        <f>I6*$P$3</f>
        <v>139392000</v>
      </c>
      <c r="N6" s="11">
        <f t="shared" ref="N6:N37" si="2">(J6*1000)*3600</f>
        <v>31650705.762219619</v>
      </c>
      <c r="O6" s="10">
        <f>(N6/M6)*100</f>
        <v>22.706257003428902</v>
      </c>
    </row>
    <row r="7" spans="1:18" x14ac:dyDescent="0.25">
      <c r="A7" s="11">
        <v>102.756</v>
      </c>
      <c r="B7" s="11">
        <f t="shared" ref="B7:B38" si="3">B6+50</f>
        <v>1050</v>
      </c>
      <c r="C7" s="11">
        <v>7.2400000000000006E-2</v>
      </c>
      <c r="D7" s="11">
        <v>1.26783</v>
      </c>
      <c r="E7" s="10">
        <f t="shared" ref="E7:E70" si="4">2*PI()*(B7*G7)/60</f>
        <v>9217.1367598239667</v>
      </c>
      <c r="F7" s="10">
        <f t="shared" si="0"/>
        <v>83825.878656000001</v>
      </c>
      <c r="G7" s="11">
        <f t="shared" si="1"/>
        <v>83.825878656</v>
      </c>
      <c r="H7" s="10">
        <v>4.3440000000000003</v>
      </c>
      <c r="I7" s="11">
        <f t="shared" ref="I7:I70" si="5">H7*0.75</f>
        <v>3.258</v>
      </c>
      <c r="J7" s="10">
        <f>(1.01325/$A$3)*SQRT($L$3/293)*(E7/1000)</f>
        <v>9.2748714450902305</v>
      </c>
      <c r="K7" s="10">
        <f t="shared" ref="K7:K37" si="6">(E7*60*2)/($O$3*$N$3*B7*4)</f>
        <v>662327.93012148142</v>
      </c>
      <c r="L7" s="11">
        <f t="shared" ref="L7:L70" si="7">I7/(E7/1000)</f>
        <v>0.35347202552110363</v>
      </c>
      <c r="M7" s="11">
        <f t="shared" ref="M7:M70" si="8">I7*$P$3</f>
        <v>143352000</v>
      </c>
      <c r="N7" s="11">
        <f t="shared" si="2"/>
        <v>33389537.202324826</v>
      </c>
      <c r="O7" s="10">
        <f t="shared" ref="O7:O70" si="9">(N7/M7)*100</f>
        <v>23.291992579332572</v>
      </c>
    </row>
    <row r="8" spans="1:18" x14ac:dyDescent="0.25">
      <c r="A8" s="11">
        <v>103.68899999999999</v>
      </c>
      <c r="B8" s="11">
        <f t="shared" si="3"/>
        <v>1100</v>
      </c>
      <c r="C8" s="11">
        <v>7.3700000000000002E-2</v>
      </c>
      <c r="D8" s="11">
        <v>1.2734399999999999</v>
      </c>
      <c r="E8" s="10">
        <f t="shared" si="4"/>
        <v>9743.7226498494438</v>
      </c>
      <c r="F8" s="10">
        <f t="shared" si="0"/>
        <v>84586.997663999995</v>
      </c>
      <c r="G8" s="11">
        <f t="shared" si="1"/>
        <v>84.586997663999995</v>
      </c>
      <c r="H8" s="10">
        <v>4.4219999999999997</v>
      </c>
      <c r="I8" s="11">
        <f t="shared" si="5"/>
        <v>3.3164999999999996</v>
      </c>
      <c r="J8" s="10">
        <f t="shared" ref="J8:J37" si="10">(1.01325/$A$3)*SQRT($L$3/293)*(E8/1000)</f>
        <v>9.8047557857537395</v>
      </c>
      <c r="K8" s="10">
        <f t="shared" si="6"/>
        <v>668341.70993777772</v>
      </c>
      <c r="L8" s="11">
        <f t="shared" si="7"/>
        <v>0.34037298876228222</v>
      </c>
      <c r="M8" s="11">
        <f t="shared" si="8"/>
        <v>145925999.99999997</v>
      </c>
      <c r="N8" s="11">
        <f t="shared" si="2"/>
        <v>35297120.828713462</v>
      </c>
      <c r="O8" s="10">
        <f t="shared" si="9"/>
        <v>24.188370015428003</v>
      </c>
    </row>
    <row r="9" spans="1:18" x14ac:dyDescent="0.25">
      <c r="A9" s="11">
        <v>104.209</v>
      </c>
      <c r="B9" s="11">
        <f t="shared" si="3"/>
        <v>1150</v>
      </c>
      <c r="C9" s="11">
        <v>7.2800000000000004E-2</v>
      </c>
      <c r="D9" s="11">
        <v>1.2847599999999999</v>
      </c>
      <c r="E9" s="10">
        <f t="shared" si="4"/>
        <v>10237.704995979102</v>
      </c>
      <c r="F9" s="10">
        <f t="shared" si="0"/>
        <v>85011.201184000005</v>
      </c>
      <c r="G9" s="11">
        <f t="shared" si="1"/>
        <v>85.011201184000001</v>
      </c>
      <c r="H9" s="10">
        <v>4.3680000000000003</v>
      </c>
      <c r="I9" s="11">
        <f t="shared" si="5"/>
        <v>3.2760000000000002</v>
      </c>
      <c r="J9" s="10">
        <f t="shared" si="10"/>
        <v>10.301832359084756</v>
      </c>
      <c r="K9" s="10">
        <f t="shared" si="6"/>
        <v>671693.4414538272</v>
      </c>
      <c r="L9" s="11">
        <f t="shared" si="7"/>
        <v>0.31999359243958109</v>
      </c>
      <c r="M9" s="11">
        <f t="shared" si="8"/>
        <v>144144000</v>
      </c>
      <c r="N9" s="11">
        <f t="shared" si="2"/>
        <v>37086596.492705122</v>
      </c>
      <c r="O9" s="10">
        <f t="shared" si="9"/>
        <v>25.728852045666223</v>
      </c>
    </row>
    <row r="10" spans="1:18" x14ac:dyDescent="0.25">
      <c r="A10" s="11">
        <v>105.81100000000001</v>
      </c>
      <c r="B10" s="11">
        <f t="shared" si="3"/>
        <v>1200</v>
      </c>
      <c r="C10" s="11">
        <v>7.4399999999999994E-2</v>
      </c>
      <c r="D10" s="11">
        <v>1.2918099999999999</v>
      </c>
      <c r="E10" s="10">
        <f t="shared" si="4"/>
        <v>10847.049128239809</v>
      </c>
      <c r="F10" s="10">
        <f t="shared" si="0"/>
        <v>86318.074336000005</v>
      </c>
      <c r="G10" s="11">
        <f t="shared" si="1"/>
        <v>86.318074335999995</v>
      </c>
      <c r="H10" s="10">
        <v>4.4639999999999995</v>
      </c>
      <c r="I10" s="11">
        <f t="shared" si="5"/>
        <v>3.3479999999999999</v>
      </c>
      <c r="J10" s="10">
        <f t="shared" si="10"/>
        <v>10.914993326509313</v>
      </c>
      <c r="K10" s="10">
        <f t="shared" si="6"/>
        <v>682019.35277827154</v>
      </c>
      <c r="L10" s="11">
        <f t="shared" si="7"/>
        <v>0.30865537349541744</v>
      </c>
      <c r="M10" s="11">
        <f t="shared" si="8"/>
        <v>147312000</v>
      </c>
      <c r="N10" s="11">
        <f t="shared" si="2"/>
        <v>39293975.975433528</v>
      </c>
      <c r="O10" s="10">
        <f t="shared" si="9"/>
        <v>26.67398173633752</v>
      </c>
    </row>
    <row r="11" spans="1:18" x14ac:dyDescent="0.25">
      <c r="A11" s="11">
        <v>107.51</v>
      </c>
      <c r="B11" s="11">
        <f t="shared" si="3"/>
        <v>1250</v>
      </c>
      <c r="C11" s="11">
        <v>7.8950000000000006E-2</v>
      </c>
      <c r="D11" s="11">
        <v>1.2972900000000001</v>
      </c>
      <c r="E11" s="10">
        <f t="shared" si="4"/>
        <v>11480.436932528499</v>
      </c>
      <c r="F11" s="10">
        <f t="shared" si="0"/>
        <v>87704.07776</v>
      </c>
      <c r="G11" s="11">
        <f t="shared" si="1"/>
        <v>87.704077760000004</v>
      </c>
      <c r="H11" s="10">
        <v>4.7370000000000001</v>
      </c>
      <c r="I11" s="11">
        <f t="shared" si="5"/>
        <v>3.5527500000000001</v>
      </c>
      <c r="J11" s="10">
        <f t="shared" si="10"/>
        <v>11.552348571716477</v>
      </c>
      <c r="K11" s="10">
        <f t="shared" si="6"/>
        <v>692970.49094320985</v>
      </c>
      <c r="L11" s="11">
        <f t="shared" si="7"/>
        <v>0.30946121832120271</v>
      </c>
      <c r="M11" s="11">
        <f t="shared" si="8"/>
        <v>156321000</v>
      </c>
      <c r="N11" s="11">
        <f t="shared" si="2"/>
        <v>41588454.858179316</v>
      </c>
      <c r="O11" s="10">
        <f t="shared" si="9"/>
        <v>26.604522014431403</v>
      </c>
    </row>
    <row r="12" spans="1:18" x14ac:dyDescent="0.25">
      <c r="A12" s="11">
        <v>109.488</v>
      </c>
      <c r="B12" s="11">
        <f t="shared" si="3"/>
        <v>1300</v>
      </c>
      <c r="C12" s="11">
        <v>7.9000000000000001E-2</v>
      </c>
      <c r="D12" s="11">
        <v>1.29895</v>
      </c>
      <c r="E12" s="10">
        <f t="shared" si="4"/>
        <v>12159.323616625685</v>
      </c>
      <c r="F12" s="10">
        <f t="shared" si="0"/>
        <v>89317.682688000001</v>
      </c>
      <c r="G12" s="11">
        <f t="shared" si="1"/>
        <v>89.317682687999991</v>
      </c>
      <c r="H12" s="10">
        <v>4.74</v>
      </c>
      <c r="I12" s="11">
        <f t="shared" si="5"/>
        <v>3.5550000000000002</v>
      </c>
      <c r="J12" s="10">
        <f t="shared" si="10"/>
        <v>12.235487694511184</v>
      </c>
      <c r="K12" s="10">
        <f t="shared" si="6"/>
        <v>705719.96197925927</v>
      </c>
      <c r="L12" s="11">
        <f t="shared" si="7"/>
        <v>0.29236823626761427</v>
      </c>
      <c r="M12" s="11">
        <f t="shared" si="8"/>
        <v>156420000</v>
      </c>
      <c r="N12" s="11">
        <f t="shared" si="2"/>
        <v>44047755.700240254</v>
      </c>
      <c r="O12" s="10">
        <f t="shared" si="9"/>
        <v>28.159925649047601</v>
      </c>
    </row>
    <row r="13" spans="1:18" x14ac:dyDescent="0.25">
      <c r="A13" s="11">
        <v>111.797</v>
      </c>
      <c r="B13" s="11">
        <f t="shared" si="3"/>
        <v>1350</v>
      </c>
      <c r="C13" s="11">
        <v>7.9600000000000004E-2</v>
      </c>
      <c r="D13" s="11">
        <v>1.2946899999999999</v>
      </c>
      <c r="E13" s="10">
        <f t="shared" si="4"/>
        <v>12893.281372575198</v>
      </c>
      <c r="F13" s="10">
        <f t="shared" si="0"/>
        <v>91201.309471999994</v>
      </c>
      <c r="G13" s="11">
        <f t="shared" si="1"/>
        <v>91.201309471999991</v>
      </c>
      <c r="H13" s="10">
        <v>4.7759999999999998</v>
      </c>
      <c r="I13" s="11">
        <f t="shared" si="5"/>
        <v>3.5819999999999999</v>
      </c>
      <c r="J13" s="10">
        <f t="shared" si="10"/>
        <v>12.97404284563261</v>
      </c>
      <c r="K13" s="10">
        <f t="shared" si="6"/>
        <v>720602.93903802463</v>
      </c>
      <c r="L13" s="11">
        <f t="shared" si="7"/>
        <v>0.27781911341973298</v>
      </c>
      <c r="M13" s="11">
        <f t="shared" si="8"/>
        <v>157608000</v>
      </c>
      <c r="N13" s="11">
        <f t="shared" si="2"/>
        <v>46706554.244277395</v>
      </c>
      <c r="O13" s="10">
        <f t="shared" si="9"/>
        <v>29.634634183719989</v>
      </c>
    </row>
    <row r="14" spans="1:18" x14ac:dyDescent="0.25">
      <c r="A14" s="11">
        <v>114.268</v>
      </c>
      <c r="B14" s="11">
        <f t="shared" si="3"/>
        <v>1400</v>
      </c>
      <c r="C14" s="11">
        <v>8.3500000000000005E-2</v>
      </c>
      <c r="D14" s="11">
        <v>1.2855000000000001</v>
      </c>
      <c r="E14" s="10">
        <f t="shared" si="4"/>
        <v>13666.339461398069</v>
      </c>
      <c r="F14" s="10">
        <f t="shared" si="0"/>
        <v>93217.091967999993</v>
      </c>
      <c r="G14" s="11">
        <f t="shared" si="1"/>
        <v>93.217091967999991</v>
      </c>
      <c r="H14" s="10">
        <v>5.0100000000000007</v>
      </c>
      <c r="I14" s="11">
        <f t="shared" si="5"/>
        <v>3.7575000000000003</v>
      </c>
      <c r="J14" s="10">
        <f t="shared" si="10"/>
        <v>13.751943247921552</v>
      </c>
      <c r="K14" s="10">
        <f t="shared" si="6"/>
        <v>736530.10937679012</v>
      </c>
      <c r="L14" s="11">
        <f t="shared" si="7"/>
        <v>0.27494560709643073</v>
      </c>
      <c r="M14" s="11">
        <f t="shared" si="8"/>
        <v>165330000</v>
      </c>
      <c r="N14" s="11">
        <f t="shared" si="2"/>
        <v>49506995.692517586</v>
      </c>
      <c r="O14" s="10">
        <f t="shared" si="9"/>
        <v>29.944351111424172</v>
      </c>
    </row>
    <row r="15" spans="1:18" x14ac:dyDescent="0.25">
      <c r="A15" s="11">
        <v>115.783</v>
      </c>
      <c r="B15" s="11">
        <f t="shared" si="3"/>
        <v>1450</v>
      </c>
      <c r="C15" s="11">
        <v>8.4699999999999998E-2</v>
      </c>
      <c r="D15" s="11">
        <v>1.2781800000000001</v>
      </c>
      <c r="E15" s="10">
        <f t="shared" si="4"/>
        <v>14342.08667153175</v>
      </c>
      <c r="F15" s="10">
        <f t="shared" si="0"/>
        <v>94452.992608</v>
      </c>
      <c r="G15" s="11">
        <f t="shared" si="1"/>
        <v>94.452992607999988</v>
      </c>
      <c r="H15" s="10">
        <v>5.0819999999999999</v>
      </c>
      <c r="I15" s="11">
        <f t="shared" si="5"/>
        <v>3.8114999999999997</v>
      </c>
      <c r="J15" s="10">
        <f t="shared" si="10"/>
        <v>14.431923231584936</v>
      </c>
      <c r="K15" s="10">
        <f t="shared" si="6"/>
        <v>746295.25023604918</v>
      </c>
      <c r="L15" s="11">
        <f t="shared" si="7"/>
        <v>0.26575630780182197</v>
      </c>
      <c r="M15" s="11">
        <f t="shared" si="8"/>
        <v>167706000</v>
      </c>
      <c r="N15" s="11">
        <f t="shared" si="2"/>
        <v>51954923.633705765</v>
      </c>
      <c r="O15" s="10">
        <f t="shared" si="9"/>
        <v>30.979764369614543</v>
      </c>
    </row>
    <row r="16" spans="1:18" x14ac:dyDescent="0.25">
      <c r="A16" s="11">
        <v>116.985</v>
      </c>
      <c r="B16" s="11">
        <f t="shared" si="3"/>
        <v>1500</v>
      </c>
      <c r="C16" s="11">
        <v>8.8650000000000007E-2</v>
      </c>
      <c r="D16" s="11">
        <v>1.2795000000000001</v>
      </c>
      <c r="E16" s="10">
        <f t="shared" si="4"/>
        <v>14990.667821246541</v>
      </c>
      <c r="F16" s="10">
        <f t="shared" si="0"/>
        <v>95433.555359999998</v>
      </c>
      <c r="G16" s="11">
        <f t="shared" si="1"/>
        <v>95.43355536</v>
      </c>
      <c r="H16" s="10">
        <v>5.3190000000000008</v>
      </c>
      <c r="I16" s="11">
        <f t="shared" si="5"/>
        <v>3.9892500000000006</v>
      </c>
      <c r="J16" s="10">
        <f t="shared" si="10"/>
        <v>15.084566990928309</v>
      </c>
      <c r="K16" s="10">
        <f t="shared" si="6"/>
        <v>754042.90654814802</v>
      </c>
      <c r="L16" s="11">
        <f t="shared" si="7"/>
        <v>0.26611556253324253</v>
      </c>
      <c r="M16" s="11">
        <f t="shared" si="8"/>
        <v>175527000.00000003</v>
      </c>
      <c r="N16" s="11">
        <f t="shared" si="2"/>
        <v>54304441.167341918</v>
      </c>
      <c r="O16" s="10">
        <f>(N16/M16)*100</f>
        <v>30.937941836493476</v>
      </c>
    </row>
    <row r="17" spans="1:24" x14ac:dyDescent="0.25">
      <c r="A17" s="11">
        <v>117.788</v>
      </c>
      <c r="B17" s="11">
        <f t="shared" si="3"/>
        <v>1550</v>
      </c>
      <c r="C17" s="11">
        <v>9.3200000000000005E-2</v>
      </c>
      <c r="D17" s="11">
        <v>1.27766</v>
      </c>
      <c r="E17" s="10">
        <f t="shared" si="4"/>
        <v>15596.684538245248</v>
      </c>
      <c r="F17" s="10">
        <f t="shared" si="0"/>
        <v>96088.623487999997</v>
      </c>
      <c r="G17" s="11">
        <f t="shared" si="1"/>
        <v>96.088623487999996</v>
      </c>
      <c r="H17" s="10">
        <v>5.5920000000000005</v>
      </c>
      <c r="I17" s="11">
        <f t="shared" si="5"/>
        <v>4.1940000000000008</v>
      </c>
      <c r="J17" s="10">
        <f t="shared" si="10"/>
        <v>15.694379700688513</v>
      </c>
      <c r="K17" s="10">
        <f t="shared" si="6"/>
        <v>759218.75348543189</v>
      </c>
      <c r="L17" s="11">
        <f t="shared" si="7"/>
        <v>0.2689033037576497</v>
      </c>
      <c r="M17" s="11">
        <f t="shared" si="8"/>
        <v>184536000.00000003</v>
      </c>
      <c r="N17" s="11">
        <f t="shared" si="2"/>
        <v>56499766.922478646</v>
      </c>
      <c r="O17" s="10">
        <f t="shared" si="9"/>
        <v>30.617205814842979</v>
      </c>
    </row>
    <row r="18" spans="1:24" x14ac:dyDescent="0.25">
      <c r="A18" s="11">
        <v>118.471</v>
      </c>
      <c r="B18" s="11">
        <f t="shared" si="3"/>
        <v>1600</v>
      </c>
      <c r="C18" s="11">
        <v>9.5899999999999999E-2</v>
      </c>
      <c r="D18" s="11">
        <v>1.2823500000000001</v>
      </c>
      <c r="E18" s="10">
        <f t="shared" si="4"/>
        <v>16193.15896295216</v>
      </c>
      <c r="F18" s="10">
        <f t="shared" si="0"/>
        <v>96645.798496000003</v>
      </c>
      <c r="G18" s="11">
        <f t="shared" si="1"/>
        <v>96.645798495999998</v>
      </c>
      <c r="H18" s="10">
        <v>5.7539999999999996</v>
      </c>
      <c r="I18" s="11">
        <f t="shared" si="5"/>
        <v>4.3155000000000001</v>
      </c>
      <c r="J18" s="10">
        <f t="shared" si="10"/>
        <v>16.294590346748887</v>
      </c>
      <c r="K18" s="10">
        <f t="shared" si="6"/>
        <v>763621.12391901214</v>
      </c>
      <c r="L18" s="11">
        <f t="shared" si="7"/>
        <v>0.26650142877454003</v>
      </c>
      <c r="M18" s="11">
        <f t="shared" si="8"/>
        <v>189882000</v>
      </c>
      <c r="N18" s="11">
        <f t="shared" si="2"/>
        <v>58660525.248295993</v>
      </c>
      <c r="O18" s="10">
        <f t="shared" si="9"/>
        <v>30.893146927194781</v>
      </c>
    </row>
    <row r="19" spans="1:24" x14ac:dyDescent="0.25">
      <c r="A19" s="11">
        <v>118.77200000000001</v>
      </c>
      <c r="B19" s="11">
        <f t="shared" si="3"/>
        <v>1650</v>
      </c>
      <c r="C19" s="11">
        <v>9.8750000000000004E-2</v>
      </c>
      <c r="D19" s="11">
        <v>1.2902800000000001</v>
      </c>
      <c r="E19" s="10">
        <f t="shared" si="4"/>
        <v>16741.622928679779</v>
      </c>
      <c r="F19" s="10">
        <f t="shared" si="0"/>
        <v>96891.347072000004</v>
      </c>
      <c r="G19" s="11">
        <f t="shared" si="1"/>
        <v>96.891347072000002</v>
      </c>
      <c r="H19" s="10">
        <v>5.9250000000000007</v>
      </c>
      <c r="I19" s="11">
        <f t="shared" si="5"/>
        <v>4.4437500000000005</v>
      </c>
      <c r="J19" s="10">
        <f t="shared" si="10"/>
        <v>16.846489803916665</v>
      </c>
      <c r="K19" s="10">
        <f t="shared" si="6"/>
        <v>765561.2608158025</v>
      </c>
      <c r="L19" s="11">
        <f t="shared" si="7"/>
        <v>0.26543125591411398</v>
      </c>
      <c r="M19" s="11">
        <f t="shared" si="8"/>
        <v>195525000.00000003</v>
      </c>
      <c r="N19" s="11">
        <f t="shared" si="2"/>
        <v>60647363.294099994</v>
      </c>
      <c r="O19" s="10">
        <f t="shared" si="9"/>
        <v>31.017702745991553</v>
      </c>
    </row>
    <row r="20" spans="1:24" x14ac:dyDescent="0.25">
      <c r="A20" s="11">
        <v>118.65600000000001</v>
      </c>
      <c r="B20" s="11">
        <f t="shared" si="3"/>
        <v>1700</v>
      </c>
      <c r="C20" s="11">
        <v>0.10005</v>
      </c>
      <c r="D20" s="11">
        <v>1.29942</v>
      </c>
      <c r="E20" s="10">
        <f t="shared" si="4"/>
        <v>17232.098461035235</v>
      </c>
      <c r="F20" s="10">
        <f t="shared" si="0"/>
        <v>96796.717055999994</v>
      </c>
      <c r="G20" s="11">
        <f t="shared" si="1"/>
        <v>96.796717055999991</v>
      </c>
      <c r="H20" s="10">
        <v>6.0030000000000001</v>
      </c>
      <c r="I20" s="11">
        <f t="shared" si="5"/>
        <v>4.5022500000000001</v>
      </c>
      <c r="J20" s="10">
        <f t="shared" si="10"/>
        <v>17.340037597347251</v>
      </c>
      <c r="K20" s="10">
        <f t="shared" si="6"/>
        <v>764813.56686222216</v>
      </c>
      <c r="L20" s="11">
        <f t="shared" si="7"/>
        <v>0.2612711394483016</v>
      </c>
      <c r="M20" s="11">
        <f t="shared" si="8"/>
        <v>198099000</v>
      </c>
      <c r="N20" s="11">
        <f t="shared" si="2"/>
        <v>62424135.350450106</v>
      </c>
      <c r="O20" s="10">
        <f t="shared" si="9"/>
        <v>31.511585293439193</v>
      </c>
    </row>
    <row r="21" spans="1:24" ht="15" customHeight="1" x14ac:dyDescent="0.5">
      <c r="A21" s="11">
        <v>118.861</v>
      </c>
      <c r="B21" s="11">
        <f t="shared" si="3"/>
        <v>1750</v>
      </c>
      <c r="C21" s="11">
        <v>0.10305</v>
      </c>
      <c r="D21" s="11">
        <v>1.31053</v>
      </c>
      <c r="E21" s="10">
        <f t="shared" si="4"/>
        <v>17769.572132194007</v>
      </c>
      <c r="F21" s="10">
        <f t="shared" si="0"/>
        <v>96963.951136000003</v>
      </c>
      <c r="G21" s="11">
        <f t="shared" si="1"/>
        <v>96.963951135999991</v>
      </c>
      <c r="H21" s="10">
        <v>6.1829999999999998</v>
      </c>
      <c r="I21" s="11">
        <f t="shared" si="5"/>
        <v>4.6372499999999999</v>
      </c>
      <c r="J21" s="10">
        <f t="shared" si="10"/>
        <v>17.880877918481154</v>
      </c>
      <c r="K21" s="10">
        <f t="shared" si="6"/>
        <v>766134.92255604942</v>
      </c>
      <c r="L21" s="11">
        <f t="shared" si="7"/>
        <v>0.26096576583284559</v>
      </c>
      <c r="M21" s="11">
        <f t="shared" si="8"/>
        <v>204039000</v>
      </c>
      <c r="N21" s="11">
        <f t="shared" si="2"/>
        <v>64371160.506532155</v>
      </c>
      <c r="O21" s="10">
        <f t="shared" si="9"/>
        <v>31.548459121311197</v>
      </c>
      <c r="V21" s="12"/>
      <c r="W21" s="12"/>
      <c r="X21" s="12"/>
    </row>
    <row r="22" spans="1:24" ht="15" customHeight="1" x14ac:dyDescent="0.5">
      <c r="A22" s="11">
        <v>119.584</v>
      </c>
      <c r="B22" s="11">
        <f t="shared" si="3"/>
        <v>1800</v>
      </c>
      <c r="C22" s="11">
        <v>0.10929999999999999</v>
      </c>
      <c r="D22" s="11">
        <v>1.3149</v>
      </c>
      <c r="E22" s="10">
        <f t="shared" si="4"/>
        <v>18388.45001396021</v>
      </c>
      <c r="F22" s="10">
        <f t="shared" si="0"/>
        <v>97553.757184000002</v>
      </c>
      <c r="G22" s="11">
        <f t="shared" si="1"/>
        <v>97.553757183999991</v>
      </c>
      <c r="H22" s="10">
        <v>6.5579999999999998</v>
      </c>
      <c r="I22" s="11">
        <f t="shared" si="5"/>
        <v>4.9184999999999999</v>
      </c>
      <c r="J22" s="10">
        <f t="shared" si="10"/>
        <v>18.503632353308582</v>
      </c>
      <c r="K22" s="10">
        <f t="shared" si="6"/>
        <v>770795.11849086406</v>
      </c>
      <c r="L22" s="11">
        <f t="shared" si="7"/>
        <v>0.26747768279903716</v>
      </c>
      <c r="M22" s="11">
        <f t="shared" si="8"/>
        <v>216414000</v>
      </c>
      <c r="N22" s="11">
        <f t="shared" si="2"/>
        <v>66613076.471910894</v>
      </c>
      <c r="O22" s="10">
        <f t="shared" si="9"/>
        <v>30.780391505129472</v>
      </c>
      <c r="W22" s="12"/>
      <c r="X22" s="12"/>
    </row>
    <row r="23" spans="1:24" x14ac:dyDescent="0.25">
      <c r="A23" s="11">
        <v>119.934</v>
      </c>
      <c r="B23" s="11">
        <f t="shared" si="3"/>
        <v>1850</v>
      </c>
      <c r="C23" s="11">
        <v>0.11415</v>
      </c>
      <c r="D23" s="11">
        <v>1.3184899999999999</v>
      </c>
      <c r="E23" s="10">
        <f t="shared" si="4"/>
        <v>18954.554833387512</v>
      </c>
      <c r="F23" s="10">
        <f t="shared" si="0"/>
        <v>97839.278783999995</v>
      </c>
      <c r="G23" s="11">
        <f t="shared" si="1"/>
        <v>97.839278783999987</v>
      </c>
      <c r="H23" s="10">
        <v>6.8490000000000002</v>
      </c>
      <c r="I23" s="11">
        <f t="shared" si="5"/>
        <v>5.1367500000000001</v>
      </c>
      <c r="J23" s="10">
        <f t="shared" si="10"/>
        <v>19.073283163690451</v>
      </c>
      <c r="K23" s="10">
        <f t="shared" si="6"/>
        <v>773051.09162666649</v>
      </c>
      <c r="L23" s="11">
        <f t="shared" si="7"/>
        <v>0.27100346302788758</v>
      </c>
      <c r="M23" s="11">
        <f t="shared" si="8"/>
        <v>226017000</v>
      </c>
      <c r="N23" s="11">
        <f t="shared" si="2"/>
        <v>68663819.389285624</v>
      </c>
      <c r="O23" s="10">
        <f t="shared" si="9"/>
        <v>30.379935752304306</v>
      </c>
    </row>
    <row r="24" spans="1:24" x14ac:dyDescent="0.25">
      <c r="A24" s="11">
        <v>120.176</v>
      </c>
      <c r="B24" s="11">
        <f t="shared" si="3"/>
        <v>1900</v>
      </c>
      <c r="C24" s="11">
        <v>0.11745</v>
      </c>
      <c r="D24" s="11">
        <v>1.3189200000000001</v>
      </c>
      <c r="E24" s="10">
        <f t="shared" si="4"/>
        <v>19506.119830540305</v>
      </c>
      <c r="F24" s="10">
        <f t="shared" si="0"/>
        <v>98036.696576000002</v>
      </c>
      <c r="G24" s="11">
        <f t="shared" si="1"/>
        <v>98.036696575999997</v>
      </c>
      <c r="H24" s="10">
        <v>7.0469999999999997</v>
      </c>
      <c r="I24" s="11">
        <f t="shared" si="5"/>
        <v>5.2852499999999996</v>
      </c>
      <c r="J24" s="10">
        <f t="shared" si="10"/>
        <v>19.628303076653253</v>
      </c>
      <c r="K24" s="10">
        <f t="shared" si="6"/>
        <v>774610.93590913573</v>
      </c>
      <c r="L24" s="11">
        <f t="shared" si="7"/>
        <v>0.27095342620242691</v>
      </c>
      <c r="M24" s="11">
        <f t="shared" si="8"/>
        <v>232550999.99999997</v>
      </c>
      <c r="N24" s="11">
        <f t="shared" si="2"/>
        <v>70661891.07595171</v>
      </c>
      <c r="O24" s="10">
        <f t="shared" si="9"/>
        <v>30.385545998921405</v>
      </c>
    </row>
    <row r="25" spans="1:24" x14ac:dyDescent="0.25">
      <c r="A25" s="11">
        <v>120.94799999999999</v>
      </c>
      <c r="B25" s="11">
        <f t="shared" si="3"/>
        <v>1950</v>
      </c>
      <c r="C25" s="11">
        <v>0.12055</v>
      </c>
      <c r="D25" s="11">
        <v>1.31484</v>
      </c>
      <c r="E25" s="10">
        <f t="shared" si="4"/>
        <v>20148.041878337946</v>
      </c>
      <c r="F25" s="10">
        <f t="shared" si="0"/>
        <v>98666.475647999992</v>
      </c>
      <c r="G25" s="11">
        <f t="shared" si="1"/>
        <v>98.666475647999988</v>
      </c>
      <c r="H25" s="10">
        <v>7.2330000000000005</v>
      </c>
      <c r="I25" s="11">
        <f t="shared" si="5"/>
        <v>5.4247500000000004</v>
      </c>
      <c r="J25" s="10">
        <f t="shared" si="10"/>
        <v>20.274246022519435</v>
      </c>
      <c r="K25" s="10">
        <f t="shared" si="6"/>
        <v>779586.96808296291</v>
      </c>
      <c r="L25" s="11">
        <f t="shared" si="7"/>
        <v>0.26924452672655946</v>
      </c>
      <c r="M25" s="11">
        <f t="shared" si="8"/>
        <v>238689000.00000003</v>
      </c>
      <c r="N25" s="11">
        <f t="shared" si="2"/>
        <v>72987285.681069955</v>
      </c>
      <c r="O25" s="10">
        <f t="shared" si="9"/>
        <v>30.578403563243363</v>
      </c>
    </row>
    <row r="26" spans="1:24" x14ac:dyDescent="0.25">
      <c r="A26" s="11">
        <v>122.157</v>
      </c>
      <c r="B26" s="11">
        <f t="shared" si="3"/>
        <v>2000</v>
      </c>
      <c r="C26" s="11">
        <v>0.12554999999999999</v>
      </c>
      <c r="D26" s="11">
        <v>1.31653</v>
      </c>
      <c r="E26" s="10">
        <f t="shared" si="4"/>
        <v>20871.222909376</v>
      </c>
      <c r="F26" s="10">
        <f t="shared" si="0"/>
        <v>99652.748831999997</v>
      </c>
      <c r="G26" s="11">
        <f t="shared" si="1"/>
        <v>99.652748831999986</v>
      </c>
      <c r="H26" s="10">
        <v>7.5329999999999995</v>
      </c>
      <c r="I26" s="11">
        <f t="shared" si="5"/>
        <v>5.6497499999999992</v>
      </c>
      <c r="J26" s="10">
        <f t="shared" si="10"/>
        <v>21.001956945030891</v>
      </c>
      <c r="K26" s="10">
        <f t="shared" si="6"/>
        <v>787379.74385777756</v>
      </c>
      <c r="L26" s="11">
        <f t="shared" si="7"/>
        <v>0.2706956858508735</v>
      </c>
      <c r="M26" s="11">
        <f t="shared" si="8"/>
        <v>248588999.99999997</v>
      </c>
      <c r="N26" s="11">
        <f t="shared" si="2"/>
        <v>75607045.002111211</v>
      </c>
      <c r="O26" s="10">
        <f t="shared" si="9"/>
        <v>30.41447731078657</v>
      </c>
    </row>
    <row r="27" spans="1:24" x14ac:dyDescent="0.25">
      <c r="A27" s="11">
        <v>122.845</v>
      </c>
      <c r="B27" s="11">
        <f t="shared" si="3"/>
        <v>2050</v>
      </c>
      <c r="C27" s="11">
        <v>0.12784999999999999</v>
      </c>
      <c r="D27" s="11">
        <v>1.32098</v>
      </c>
      <c r="E27" s="10">
        <f t="shared" si="4"/>
        <v>21513.490940018601</v>
      </c>
      <c r="F27" s="10">
        <f t="shared" si="0"/>
        <v>100214.00271999999</v>
      </c>
      <c r="G27" s="11">
        <f t="shared" si="1"/>
        <v>100.21400272</v>
      </c>
      <c r="H27" s="10">
        <v>7.6709999999999994</v>
      </c>
      <c r="I27" s="11">
        <f t="shared" si="5"/>
        <v>5.7532499999999995</v>
      </c>
      <c r="J27" s="10">
        <f t="shared" si="10"/>
        <v>21.648248040923793</v>
      </c>
      <c r="K27" s="10">
        <f t="shared" si="6"/>
        <v>791814.34247901221</v>
      </c>
      <c r="L27" s="11">
        <f t="shared" si="7"/>
        <v>0.26742521778731954</v>
      </c>
      <c r="M27" s="11">
        <f t="shared" si="8"/>
        <v>253142999.99999997</v>
      </c>
      <c r="N27" s="11">
        <f t="shared" si="2"/>
        <v>77933692.947325662</v>
      </c>
      <c r="O27" s="10">
        <f t="shared" si="9"/>
        <v>30.786430178723357</v>
      </c>
    </row>
    <row r="28" spans="1:24" x14ac:dyDescent="0.25">
      <c r="A28" s="11">
        <v>123.79600000000001</v>
      </c>
      <c r="B28" s="11">
        <f t="shared" si="3"/>
        <v>2100</v>
      </c>
      <c r="C28" s="11">
        <v>0.13089999999999999</v>
      </c>
      <c r="D28" s="11">
        <v>1.32287</v>
      </c>
      <c r="E28" s="10">
        <f t="shared" si="4"/>
        <v>22208.818216340998</v>
      </c>
      <c r="F28" s="10">
        <f t="shared" si="0"/>
        <v>100989.805696</v>
      </c>
      <c r="G28" s="11">
        <f t="shared" si="1"/>
        <v>100.989805696</v>
      </c>
      <c r="H28" s="10">
        <v>7.8539999999999992</v>
      </c>
      <c r="I28" s="11">
        <f t="shared" si="5"/>
        <v>5.8904999999999994</v>
      </c>
      <c r="J28" s="10">
        <f t="shared" si="10"/>
        <v>22.347930737210287</v>
      </c>
      <c r="K28" s="10">
        <f t="shared" si="6"/>
        <v>797944.14377086412</v>
      </c>
      <c r="L28" s="11">
        <f t="shared" si="7"/>
        <v>0.26523248299929064</v>
      </c>
      <c r="M28" s="11">
        <f t="shared" si="8"/>
        <v>259181999.99999997</v>
      </c>
      <c r="N28" s="11">
        <f t="shared" si="2"/>
        <v>80452550.653957039</v>
      </c>
      <c r="O28" s="10">
        <f t="shared" si="9"/>
        <v>31.040948311980404</v>
      </c>
    </row>
    <row r="29" spans="1:24" x14ac:dyDescent="0.25">
      <c r="A29" s="11">
        <v>124.794</v>
      </c>
      <c r="B29" s="11">
        <f t="shared" si="3"/>
        <v>2150</v>
      </c>
      <c r="C29" s="11">
        <v>0.13435</v>
      </c>
      <c r="D29" s="11">
        <v>1.3216399999999999</v>
      </c>
      <c r="E29" s="10">
        <f t="shared" si="4"/>
        <v>22920.902167981523</v>
      </c>
      <c r="F29" s="10">
        <f t="shared" si="0"/>
        <v>101803.95014399999</v>
      </c>
      <c r="G29" s="11">
        <f t="shared" si="1"/>
        <v>101.80395014399998</v>
      </c>
      <c r="H29" s="10">
        <v>8.0609999999999999</v>
      </c>
      <c r="I29" s="11">
        <f t="shared" si="5"/>
        <v>6.04575</v>
      </c>
      <c r="J29" s="10">
        <f t="shared" si="10"/>
        <v>23.064475069975927</v>
      </c>
      <c r="K29" s="10">
        <f t="shared" si="6"/>
        <v>804376.89002666646</v>
      </c>
      <c r="L29" s="11">
        <f t="shared" si="7"/>
        <v>0.26376579576546422</v>
      </c>
      <c r="M29" s="11">
        <f t="shared" si="8"/>
        <v>266013000</v>
      </c>
      <c r="N29" s="11">
        <f t="shared" si="2"/>
        <v>83032110.251913339</v>
      </c>
      <c r="O29" s="10">
        <f t="shared" si="9"/>
        <v>31.213553567650205</v>
      </c>
    </row>
    <row r="30" spans="1:24" x14ac:dyDescent="0.25">
      <c r="A30" s="11">
        <v>125.137</v>
      </c>
      <c r="B30" s="11">
        <f t="shared" si="3"/>
        <v>2200</v>
      </c>
      <c r="C30" s="11">
        <v>0.13769999999999999</v>
      </c>
      <c r="D30" s="11">
        <v>1.3165199999999999</v>
      </c>
      <c r="E30" s="10">
        <f t="shared" si="4"/>
        <v>23518.410269830161</v>
      </c>
      <c r="F30" s="10">
        <f t="shared" si="0"/>
        <v>102083.76131199999</v>
      </c>
      <c r="G30" s="11">
        <f t="shared" si="1"/>
        <v>102.08376131199999</v>
      </c>
      <c r="H30" s="10">
        <v>8.2619999999999987</v>
      </c>
      <c r="I30" s="11">
        <f t="shared" si="5"/>
        <v>6.1964999999999986</v>
      </c>
      <c r="J30" s="10">
        <f t="shared" si="10"/>
        <v>23.665725867967975</v>
      </c>
      <c r="K30" s="10">
        <f t="shared" si="6"/>
        <v>806587.74369975307</v>
      </c>
      <c r="L30" s="11">
        <f t="shared" si="7"/>
        <v>0.26347444104030193</v>
      </c>
      <c r="M30" s="11">
        <f t="shared" si="8"/>
        <v>272645999.99999994</v>
      </c>
      <c r="N30" s="11">
        <f t="shared" si="2"/>
        <v>85196613.124684721</v>
      </c>
      <c r="O30" s="10">
        <f t="shared" si="9"/>
        <v>31.248070070598779</v>
      </c>
    </row>
    <row r="31" spans="1:24" x14ac:dyDescent="0.25">
      <c r="A31" s="11">
        <v>126.02800000000001</v>
      </c>
      <c r="B31" s="11">
        <f t="shared" si="3"/>
        <v>2250</v>
      </c>
      <c r="C31" s="11">
        <v>0.14105000000000001</v>
      </c>
      <c r="D31" s="11">
        <v>1.3046500000000001</v>
      </c>
      <c r="E31" s="10">
        <f t="shared" si="4"/>
        <v>24224.181102398499</v>
      </c>
      <c r="F31" s="10">
        <f t="shared" si="0"/>
        <v>102810.617728</v>
      </c>
      <c r="G31" s="11">
        <f t="shared" si="1"/>
        <v>102.810617728</v>
      </c>
      <c r="H31" s="10">
        <v>8.463000000000001</v>
      </c>
      <c r="I31" s="11">
        <f t="shared" si="5"/>
        <v>6.3472500000000007</v>
      </c>
      <c r="J31" s="10">
        <f t="shared" si="10"/>
        <v>24.375917537283151</v>
      </c>
      <c r="K31" s="10">
        <f t="shared" si="6"/>
        <v>812330.806739753</v>
      </c>
      <c r="L31" s="11">
        <f t="shared" si="7"/>
        <v>0.26202124122047382</v>
      </c>
      <c r="M31" s="11">
        <f t="shared" si="8"/>
        <v>279279000.00000006</v>
      </c>
      <c r="N31" s="11">
        <f t="shared" si="2"/>
        <v>87753303.134219348</v>
      </c>
      <c r="O31" s="10">
        <f t="shared" si="9"/>
        <v>31.421375446853983</v>
      </c>
    </row>
    <row r="32" spans="1:24" x14ac:dyDescent="0.25">
      <c r="A32" s="11">
        <v>126.66</v>
      </c>
      <c r="B32" s="11">
        <f t="shared" si="3"/>
        <v>2300</v>
      </c>
      <c r="C32" s="11">
        <v>0.14495</v>
      </c>
      <c r="D32" s="11">
        <v>1.2964599999999999</v>
      </c>
      <c r="E32" s="10">
        <f t="shared" si="4"/>
        <v>24886.674179595098</v>
      </c>
      <c r="F32" s="10">
        <f t="shared" si="0"/>
        <v>103326.18815999999</v>
      </c>
      <c r="G32" s="11">
        <f t="shared" si="1"/>
        <v>103.32618815999999</v>
      </c>
      <c r="H32" s="10">
        <v>8.6969999999999992</v>
      </c>
      <c r="I32" s="11">
        <f t="shared" si="5"/>
        <v>6.5227499999999994</v>
      </c>
      <c r="J32" s="10">
        <f t="shared" si="10"/>
        <v>25.042560366219327</v>
      </c>
      <c r="K32" s="10">
        <f t="shared" si="6"/>
        <v>816404.44965925906</v>
      </c>
      <c r="L32" s="11">
        <f t="shared" si="7"/>
        <v>0.26209809928512207</v>
      </c>
      <c r="M32" s="11">
        <f t="shared" si="8"/>
        <v>287001000</v>
      </c>
      <c r="N32" s="11">
        <f t="shared" si="2"/>
        <v>90153217.31838958</v>
      </c>
      <c r="O32" s="10">
        <f t="shared" si="9"/>
        <v>31.412161392604759</v>
      </c>
    </row>
    <row r="33" spans="1:15" x14ac:dyDescent="0.25">
      <c r="A33" s="11">
        <v>126.822</v>
      </c>
      <c r="B33" s="11">
        <f t="shared" si="3"/>
        <v>2350</v>
      </c>
      <c r="C33" s="11">
        <v>0.14985000000000001</v>
      </c>
      <c r="D33" s="11">
        <v>1.2822899999999999</v>
      </c>
      <c r="E33" s="10">
        <f t="shared" si="4"/>
        <v>25460.211223099275</v>
      </c>
      <c r="F33" s="10">
        <f t="shared" si="0"/>
        <v>103458.343872</v>
      </c>
      <c r="G33" s="11">
        <f t="shared" si="1"/>
        <v>103.458343872</v>
      </c>
      <c r="H33" s="10">
        <v>8.9910000000000014</v>
      </c>
      <c r="I33" s="11">
        <f t="shared" si="5"/>
        <v>6.7432500000000015</v>
      </c>
      <c r="J33" s="10">
        <f t="shared" si="10"/>
        <v>25.619689954952907</v>
      </c>
      <c r="K33" s="10">
        <f t="shared" si="6"/>
        <v>817448.6429392593</v>
      </c>
      <c r="L33" s="11">
        <f t="shared" si="7"/>
        <v>0.26485444055868851</v>
      </c>
      <c r="M33" s="11">
        <f t="shared" si="8"/>
        <v>296703000.00000006</v>
      </c>
      <c r="N33" s="11">
        <f t="shared" si="2"/>
        <v>92230883.837830469</v>
      </c>
      <c r="O33" s="10">
        <f t="shared" si="9"/>
        <v>31.08525489726442</v>
      </c>
    </row>
    <row r="34" spans="1:15" x14ac:dyDescent="0.25">
      <c r="A34" s="11">
        <v>126.69</v>
      </c>
      <c r="B34" s="11">
        <f t="shared" si="3"/>
        <v>2400</v>
      </c>
      <c r="C34" s="11">
        <v>0.1537</v>
      </c>
      <c r="D34" s="11">
        <v>1.2730399999999999</v>
      </c>
      <c r="E34" s="10">
        <f t="shared" si="4"/>
        <v>25974.854297883991</v>
      </c>
      <c r="F34" s="10">
        <f t="shared" si="0"/>
        <v>103350.66144</v>
      </c>
      <c r="G34" s="11">
        <f t="shared" si="1"/>
        <v>103.35066144</v>
      </c>
      <c r="H34" s="10">
        <v>9.2219999999999995</v>
      </c>
      <c r="I34" s="11">
        <f t="shared" si="5"/>
        <v>6.9164999999999992</v>
      </c>
      <c r="J34" s="10">
        <f t="shared" si="10"/>
        <v>26.137556672471955</v>
      </c>
      <c r="K34" s="10">
        <f t="shared" si="6"/>
        <v>816597.81878518511</v>
      </c>
      <c r="L34" s="11">
        <f t="shared" si="7"/>
        <v>0.26627675830941788</v>
      </c>
      <c r="M34" s="11">
        <f t="shared" si="8"/>
        <v>304325999.99999994</v>
      </c>
      <c r="N34" s="11">
        <f t="shared" si="2"/>
        <v>94095204.020899028</v>
      </c>
      <c r="O34" s="10">
        <f t="shared" si="9"/>
        <v>30.919212956138825</v>
      </c>
    </row>
    <row r="35" spans="1:15" x14ac:dyDescent="0.25">
      <c r="A35" s="11">
        <v>126.55200000000001</v>
      </c>
      <c r="B35" s="11">
        <f t="shared" si="3"/>
        <v>2450</v>
      </c>
      <c r="C35" s="11">
        <v>0.15565000000000001</v>
      </c>
      <c r="D35" s="11">
        <v>1.2698400000000001</v>
      </c>
      <c r="E35" s="10">
        <f t="shared" si="4"/>
        <v>26487.113935292338</v>
      </c>
      <c r="F35" s="10">
        <f t="shared" si="0"/>
        <v>103238.08435200001</v>
      </c>
      <c r="G35" s="11">
        <f t="shared" si="1"/>
        <v>103.238084352</v>
      </c>
      <c r="H35" s="10">
        <v>9.3390000000000004</v>
      </c>
      <c r="I35" s="11">
        <f t="shared" si="5"/>
        <v>7.0042500000000008</v>
      </c>
      <c r="J35" s="10">
        <f t="shared" si="10"/>
        <v>26.653025023140291</v>
      </c>
      <c r="K35" s="10">
        <f t="shared" si="6"/>
        <v>815708.32080592588</v>
      </c>
      <c r="L35" s="11">
        <f t="shared" si="7"/>
        <v>0.26443990904827491</v>
      </c>
      <c r="M35" s="11">
        <f t="shared" si="8"/>
        <v>308187000.00000006</v>
      </c>
      <c r="N35" s="11">
        <f t="shared" si="2"/>
        <v>95950890.083305046</v>
      </c>
      <c r="O35" s="10">
        <f t="shared" si="9"/>
        <v>31.133983614917248</v>
      </c>
    </row>
    <row r="36" spans="1:15" x14ac:dyDescent="0.25">
      <c r="A36" s="11">
        <v>126.438</v>
      </c>
      <c r="B36" s="11">
        <f t="shared" si="3"/>
        <v>2500</v>
      </c>
      <c r="C36" s="11">
        <v>0.15959999999999999</v>
      </c>
      <c r="D36" s="11">
        <v>1.2744599999999999</v>
      </c>
      <c r="E36" s="10">
        <f t="shared" si="4"/>
        <v>27003.320339969083</v>
      </c>
      <c r="F36" s="10">
        <f t="shared" si="0"/>
        <v>103145.085888</v>
      </c>
      <c r="G36" s="11">
        <f t="shared" si="1"/>
        <v>103.145085888</v>
      </c>
      <c r="H36" s="10">
        <v>9.5759999999999987</v>
      </c>
      <c r="I36" s="11">
        <f t="shared" si="5"/>
        <v>7.1819999999999986</v>
      </c>
      <c r="J36" s="10">
        <f t="shared" si="10"/>
        <v>27.172464863002283</v>
      </c>
      <c r="K36" s="10">
        <f t="shared" si="6"/>
        <v>814973.5181274073</v>
      </c>
      <c r="L36" s="11">
        <f t="shared" si="7"/>
        <v>0.26596729252474666</v>
      </c>
      <c r="M36" s="11">
        <f t="shared" si="8"/>
        <v>316007999.99999994</v>
      </c>
      <c r="N36" s="11">
        <f t="shared" si="2"/>
        <v>97820873.506808221</v>
      </c>
      <c r="O36" s="10">
        <f t="shared" si="9"/>
        <v>30.955188953067086</v>
      </c>
    </row>
    <row r="37" spans="1:15" x14ac:dyDescent="0.25">
      <c r="A37" s="11">
        <v>126.239</v>
      </c>
      <c r="B37" s="11">
        <f t="shared" si="3"/>
        <v>2550</v>
      </c>
      <c r="C37" s="11">
        <v>0.16259999999999999</v>
      </c>
      <c r="D37" s="11">
        <v>1.2787599999999999</v>
      </c>
      <c r="E37" s="10">
        <f t="shared" si="4"/>
        <v>27500.036377713222</v>
      </c>
      <c r="F37" s="10">
        <f t="shared" si="0"/>
        <v>102982.746464</v>
      </c>
      <c r="G37" s="11">
        <f t="shared" si="1"/>
        <v>102.982746464</v>
      </c>
      <c r="H37" s="10">
        <v>9.7560000000000002</v>
      </c>
      <c r="I37" s="11">
        <f t="shared" si="5"/>
        <v>7.3170000000000002</v>
      </c>
      <c r="J37" s="10">
        <f t="shared" si="10"/>
        <v>27.672292251359213</v>
      </c>
      <c r="K37" s="10">
        <f t="shared" si="6"/>
        <v>813690.83625876543</v>
      </c>
      <c r="L37" s="11">
        <f t="shared" si="7"/>
        <v>0.26607237530528854</v>
      </c>
      <c r="M37" s="11">
        <f t="shared" si="8"/>
        <v>321948000</v>
      </c>
      <c r="N37" s="11">
        <f t="shared" si="2"/>
        <v>99620252.104893163</v>
      </c>
      <c r="O37" s="10">
        <f t="shared" si="9"/>
        <v>30.942963492518405</v>
      </c>
    </row>
    <row r="38" spans="1:15" x14ac:dyDescent="0.25">
      <c r="A38" s="11">
        <v>126.161</v>
      </c>
      <c r="B38" s="11">
        <f t="shared" si="3"/>
        <v>2600</v>
      </c>
      <c r="C38" s="11">
        <v>0.16805</v>
      </c>
      <c r="D38" s="11">
        <v>1.27634</v>
      </c>
      <c r="E38" s="10">
        <f t="shared" si="4"/>
        <v>28021.928006669459</v>
      </c>
      <c r="F38" s="10">
        <f t="shared" ref="F38:F69" si="11">A38*$F$3</f>
        <v>102919.115936</v>
      </c>
      <c r="G38" s="11">
        <f t="shared" ref="G38:G69" si="12">A38*($I$3)</f>
        <v>102.919115936</v>
      </c>
      <c r="H38" s="10">
        <v>10.083</v>
      </c>
      <c r="I38" s="11">
        <f t="shared" si="5"/>
        <v>7.5622500000000006</v>
      </c>
      <c r="J38" s="10">
        <f t="shared" ref="J38:J69" si="13">(1.01325/$A$3)*SQRT($L$3/293)*(E38/1000)</f>
        <v>28.197452926845411</v>
      </c>
      <c r="K38" s="10">
        <f t="shared" ref="K38:K69" si="14">(E38*60*2)/($O$3*$N$3*B38*4)</f>
        <v>813188.07653135795</v>
      </c>
      <c r="L38" s="11">
        <f t="shared" si="7"/>
        <v>0.26986901109017625</v>
      </c>
      <c r="M38" s="11">
        <f t="shared" si="8"/>
        <v>332739000</v>
      </c>
      <c r="N38" s="11">
        <f t="shared" ref="N38:N69" si="15">(J38*1000)*3600</f>
        <v>101510830.53664348</v>
      </c>
      <c r="O38" s="10">
        <f t="shared" si="9"/>
        <v>30.507644290763476</v>
      </c>
    </row>
    <row r="39" spans="1:15" x14ac:dyDescent="0.25">
      <c r="A39" s="11">
        <v>125.84699999999999</v>
      </c>
      <c r="B39" s="11">
        <f t="shared" ref="B39:B70" si="16">B38+50</f>
        <v>2650</v>
      </c>
      <c r="C39" s="11">
        <v>0.17144999999999999</v>
      </c>
      <c r="D39" s="11">
        <v>1.28027</v>
      </c>
      <c r="E39" s="10">
        <f t="shared" si="4"/>
        <v>28489.726712804175</v>
      </c>
      <c r="F39" s="10">
        <f t="shared" si="11"/>
        <v>102662.96227199999</v>
      </c>
      <c r="G39" s="11">
        <f t="shared" si="12"/>
        <v>102.66296227199999</v>
      </c>
      <c r="H39" s="10">
        <v>10.286999999999999</v>
      </c>
      <c r="I39" s="11">
        <f t="shared" si="5"/>
        <v>7.7152499999999993</v>
      </c>
      <c r="J39" s="10">
        <f t="shared" si="13"/>
        <v>28.668181850006349</v>
      </c>
      <c r="K39" s="10">
        <f t="shared" si="14"/>
        <v>811164.1463466665</v>
      </c>
      <c r="L39" s="11">
        <f t="shared" si="7"/>
        <v>0.27080814350291837</v>
      </c>
      <c r="M39" s="11">
        <f t="shared" si="8"/>
        <v>339470999.99999994</v>
      </c>
      <c r="N39" s="11">
        <f t="shared" si="15"/>
        <v>103205454.66002285</v>
      </c>
      <c r="O39" s="10">
        <f t="shared" si="9"/>
        <v>30.401847185775182</v>
      </c>
    </row>
    <row r="40" spans="1:15" x14ac:dyDescent="0.25">
      <c r="A40" s="11">
        <v>124.911</v>
      </c>
      <c r="B40" s="11">
        <f t="shared" si="16"/>
        <v>2700</v>
      </c>
      <c r="C40" s="11">
        <v>0.17465</v>
      </c>
      <c r="D40" s="11">
        <v>1.2837099999999999</v>
      </c>
      <c r="E40" s="10">
        <f t="shared" si="4"/>
        <v>28811.375430999768</v>
      </c>
      <c r="F40" s="10">
        <f t="shared" si="11"/>
        <v>101899.395936</v>
      </c>
      <c r="G40" s="11">
        <f t="shared" si="12"/>
        <v>101.89939593599999</v>
      </c>
      <c r="H40" s="10">
        <v>10.478999999999999</v>
      </c>
      <c r="I40" s="11">
        <f t="shared" si="5"/>
        <v>7.8592499999999994</v>
      </c>
      <c r="J40" s="10">
        <f t="shared" si="13"/>
        <v>28.991845324844402</v>
      </c>
      <c r="K40" s="10">
        <f t="shared" si="14"/>
        <v>805131.02961777768</v>
      </c>
      <c r="L40" s="11">
        <f t="shared" si="7"/>
        <v>0.27278288115130367</v>
      </c>
      <c r="M40" s="11">
        <f t="shared" si="8"/>
        <v>345807000</v>
      </c>
      <c r="N40" s="11">
        <f t="shared" si="15"/>
        <v>104370643.16943985</v>
      </c>
      <c r="O40" s="10">
        <f t="shared" si="9"/>
        <v>30.181761262623329</v>
      </c>
    </row>
    <row r="41" spans="1:15" x14ac:dyDescent="0.25">
      <c r="A41" s="11">
        <v>123.92700000000001</v>
      </c>
      <c r="B41" s="11">
        <f t="shared" si="16"/>
        <v>2750</v>
      </c>
      <c r="C41" s="11">
        <v>0.1784</v>
      </c>
      <c r="D41" s="11">
        <v>1.2811999999999999</v>
      </c>
      <c r="E41" s="10">
        <f t="shared" si="4"/>
        <v>29113.751623313274</v>
      </c>
      <c r="F41" s="10">
        <f t="shared" si="11"/>
        <v>101096.67235199999</v>
      </c>
      <c r="G41" s="11">
        <f t="shared" si="12"/>
        <v>101.096672352</v>
      </c>
      <c r="H41" s="10">
        <v>10.704000000000001</v>
      </c>
      <c r="I41" s="11">
        <f t="shared" si="5"/>
        <v>8.0280000000000005</v>
      </c>
      <c r="J41" s="10">
        <f t="shared" si="13"/>
        <v>29.296115553749765</v>
      </c>
      <c r="K41" s="10">
        <f t="shared" si="14"/>
        <v>798788.52228740731</v>
      </c>
      <c r="L41" s="11">
        <f t="shared" si="7"/>
        <v>0.27574598093264829</v>
      </c>
      <c r="M41" s="11">
        <f t="shared" si="8"/>
        <v>353232000</v>
      </c>
      <c r="N41" s="11">
        <f t="shared" si="15"/>
        <v>105466015.99349916</v>
      </c>
      <c r="O41" s="10">
        <f t="shared" si="9"/>
        <v>29.857435338106164</v>
      </c>
    </row>
    <row r="42" spans="1:15" x14ac:dyDescent="0.25">
      <c r="A42" s="11">
        <v>123.68899999999999</v>
      </c>
      <c r="B42" s="11">
        <f t="shared" si="16"/>
        <v>2800</v>
      </c>
      <c r="C42" s="11">
        <v>0.18004999999999999</v>
      </c>
      <c r="D42" s="11">
        <v>1.2744800000000001</v>
      </c>
      <c r="E42" s="10">
        <f t="shared" si="4"/>
        <v>29586.163434047423</v>
      </c>
      <c r="F42" s="10">
        <f t="shared" si="11"/>
        <v>100902.51766399998</v>
      </c>
      <c r="G42" s="11">
        <f t="shared" si="12"/>
        <v>100.90251766399999</v>
      </c>
      <c r="H42" s="10">
        <v>10.802999999999999</v>
      </c>
      <c r="I42" s="11">
        <f t="shared" si="5"/>
        <v>8.1022499999999997</v>
      </c>
      <c r="J42" s="10">
        <f t="shared" si="13"/>
        <v>29.771486477266929</v>
      </c>
      <c r="K42" s="10">
        <f t="shared" si="14"/>
        <v>797254.46055506158</v>
      </c>
      <c r="L42" s="11">
        <f t="shared" si="7"/>
        <v>0.27385267502024346</v>
      </c>
      <c r="M42" s="11">
        <f t="shared" si="8"/>
        <v>356499000</v>
      </c>
      <c r="N42" s="11">
        <f t="shared" si="15"/>
        <v>107177351.31816094</v>
      </c>
      <c r="O42" s="10">
        <f t="shared" si="9"/>
        <v>30.063857491370506</v>
      </c>
    </row>
    <row r="43" spans="1:15" x14ac:dyDescent="0.25">
      <c r="A43" s="11">
        <v>123.389</v>
      </c>
      <c r="B43" s="11">
        <f t="shared" si="16"/>
        <v>2850</v>
      </c>
      <c r="C43" s="11">
        <v>0.18310000000000001</v>
      </c>
      <c r="D43" s="11">
        <v>1.2603599999999999</v>
      </c>
      <c r="E43" s="10">
        <f t="shared" si="4"/>
        <v>30041.446958259603</v>
      </c>
      <c r="F43" s="10">
        <f t="shared" si="11"/>
        <v>100657.78486399999</v>
      </c>
      <c r="G43" s="11">
        <f t="shared" si="12"/>
        <v>100.65778486399999</v>
      </c>
      <c r="H43" s="10">
        <v>10.986000000000001</v>
      </c>
      <c r="I43" s="11">
        <f t="shared" si="5"/>
        <v>8.2394999999999996</v>
      </c>
      <c r="J43" s="10">
        <f t="shared" si="13"/>
        <v>30.229621825387362</v>
      </c>
      <c r="K43" s="10">
        <f t="shared" si="14"/>
        <v>795320.76929580234</v>
      </c>
      <c r="L43" s="11">
        <f t="shared" si="7"/>
        <v>0.27427107660453853</v>
      </c>
      <c r="M43" s="11">
        <f t="shared" si="8"/>
        <v>362538000</v>
      </c>
      <c r="N43" s="11">
        <f t="shared" si="15"/>
        <v>108826638.5713945</v>
      </c>
      <c r="O43" s="10">
        <f t="shared" si="9"/>
        <v>30.017994960912926</v>
      </c>
    </row>
    <row r="44" spans="1:15" x14ac:dyDescent="0.25">
      <c r="A44" s="11">
        <v>122.51900000000001</v>
      </c>
      <c r="B44" s="11">
        <f t="shared" si="16"/>
        <v>2900</v>
      </c>
      <c r="C44" s="11">
        <v>0.18790000000000001</v>
      </c>
      <c r="D44" s="11">
        <v>1.2531000000000001</v>
      </c>
      <c r="E44" s="10">
        <f t="shared" si="4"/>
        <v>30352.955389122726</v>
      </c>
      <c r="F44" s="10">
        <f t="shared" si="11"/>
        <v>99948.059743999998</v>
      </c>
      <c r="G44" s="11">
        <f t="shared" si="12"/>
        <v>99.948059743999991</v>
      </c>
      <c r="H44" s="10">
        <v>11.274000000000001</v>
      </c>
      <c r="I44" s="11">
        <f t="shared" si="5"/>
        <v>8.4555000000000007</v>
      </c>
      <c r="J44" s="10">
        <f t="shared" si="13"/>
        <v>30.543081495738658</v>
      </c>
      <c r="K44" s="10">
        <f t="shared" si="14"/>
        <v>789713.06464395043</v>
      </c>
      <c r="L44" s="11">
        <f t="shared" si="7"/>
        <v>0.2785725439780441</v>
      </c>
      <c r="M44" s="11">
        <f t="shared" si="8"/>
        <v>372042000.00000006</v>
      </c>
      <c r="N44" s="11">
        <f t="shared" si="15"/>
        <v>109955093.38465917</v>
      </c>
      <c r="O44" s="10">
        <f t="shared" si="9"/>
        <v>29.554484005746435</v>
      </c>
    </row>
    <row r="45" spans="1:15" x14ac:dyDescent="0.25">
      <c r="A45" s="11">
        <v>121.837</v>
      </c>
      <c r="B45" s="11">
        <f t="shared" si="16"/>
        <v>2950</v>
      </c>
      <c r="C45" s="11">
        <v>0.19255</v>
      </c>
      <c r="D45" s="11">
        <v>1.23943</v>
      </c>
      <c r="E45" s="10">
        <f t="shared" si="4"/>
        <v>30704.409888702448</v>
      </c>
      <c r="F45" s="10">
        <f t="shared" si="11"/>
        <v>99391.700511999996</v>
      </c>
      <c r="G45" s="11">
        <f t="shared" si="12"/>
        <v>99.391700512</v>
      </c>
      <c r="H45" s="10">
        <v>11.553000000000001</v>
      </c>
      <c r="I45" s="11">
        <f t="shared" si="5"/>
        <v>8.6647500000000015</v>
      </c>
      <c r="J45" s="10">
        <f t="shared" si="13"/>
        <v>30.896737450656126</v>
      </c>
      <c r="K45" s="10">
        <f t="shared" si="14"/>
        <v>785317.13984790118</v>
      </c>
      <c r="L45" s="11">
        <f t="shared" si="7"/>
        <v>0.28219887734068316</v>
      </c>
      <c r="M45" s="11">
        <f t="shared" si="8"/>
        <v>381249000.00000006</v>
      </c>
      <c r="N45" s="11">
        <f t="shared" si="15"/>
        <v>111228254.82236205</v>
      </c>
      <c r="O45" s="10">
        <f t="shared" si="9"/>
        <v>29.174700739506736</v>
      </c>
    </row>
    <row r="46" spans="1:15" x14ac:dyDescent="0.25">
      <c r="A46" s="11">
        <v>121.709</v>
      </c>
      <c r="B46" s="11">
        <f t="shared" si="16"/>
        <v>3000</v>
      </c>
      <c r="C46" s="11">
        <v>0.19900000000000001</v>
      </c>
      <c r="D46" s="11">
        <v>1.2273499999999999</v>
      </c>
      <c r="E46" s="10">
        <f t="shared" si="4"/>
        <v>31192.01931625585</v>
      </c>
      <c r="F46" s="10">
        <f t="shared" si="11"/>
        <v>99287.281183999992</v>
      </c>
      <c r="G46" s="11">
        <f t="shared" si="12"/>
        <v>99.287281183999994</v>
      </c>
      <c r="H46" s="10">
        <v>11.940000000000001</v>
      </c>
      <c r="I46" s="11">
        <f t="shared" si="5"/>
        <v>8.9550000000000018</v>
      </c>
      <c r="J46" s="10">
        <f t="shared" si="13"/>
        <v>31.387401186457982</v>
      </c>
      <c r="K46" s="10">
        <f t="shared" si="14"/>
        <v>784492.09824395052</v>
      </c>
      <c r="L46" s="11">
        <f t="shared" si="7"/>
        <v>0.28709266653130938</v>
      </c>
      <c r="M46" s="11">
        <f t="shared" si="8"/>
        <v>394020000.00000006</v>
      </c>
      <c r="N46" s="11">
        <f t="shared" si="15"/>
        <v>112994644.27124873</v>
      </c>
      <c r="O46" s="10">
        <f t="shared" si="9"/>
        <v>28.677388018691619</v>
      </c>
    </row>
    <row r="47" spans="1:15" x14ac:dyDescent="0.25">
      <c r="A47" s="11">
        <v>121.123</v>
      </c>
      <c r="B47" s="11">
        <f t="shared" si="16"/>
        <v>3050</v>
      </c>
      <c r="C47" s="11">
        <v>0.20605000000000001</v>
      </c>
      <c r="D47" s="11">
        <v>1.2193000000000001</v>
      </c>
      <c r="E47" s="10">
        <f t="shared" si="4"/>
        <v>31559.201085405115</v>
      </c>
      <c r="F47" s="10">
        <f t="shared" si="11"/>
        <v>98809.236447999996</v>
      </c>
      <c r="G47" s="11">
        <f t="shared" si="12"/>
        <v>98.809236447999993</v>
      </c>
      <c r="H47" s="10">
        <v>12.363000000000001</v>
      </c>
      <c r="I47" s="11">
        <f t="shared" si="5"/>
        <v>9.2722500000000014</v>
      </c>
      <c r="J47" s="10">
        <f t="shared" si="13"/>
        <v>31.756882924071395</v>
      </c>
      <c r="K47" s="10">
        <f t="shared" si="14"/>
        <v>780714.95465086401</v>
      </c>
      <c r="L47" s="11">
        <f t="shared" si="7"/>
        <v>0.29380496594028332</v>
      </c>
      <c r="M47" s="11">
        <f t="shared" si="8"/>
        <v>407979000.00000006</v>
      </c>
      <c r="N47" s="11">
        <f t="shared" si="15"/>
        <v>114324778.52665702</v>
      </c>
      <c r="O47" s="10">
        <f t="shared" si="9"/>
        <v>28.022221370868845</v>
      </c>
    </row>
    <row r="48" spans="1:15" x14ac:dyDescent="0.25">
      <c r="A48" s="11">
        <v>121.124</v>
      </c>
      <c r="B48" s="11">
        <f t="shared" si="16"/>
        <v>3100</v>
      </c>
      <c r="C48" s="11">
        <v>0.21004999999999999</v>
      </c>
      <c r="D48" s="11">
        <v>1.20692</v>
      </c>
      <c r="E48" s="10">
        <f t="shared" si="4"/>
        <v>32076.829864000025</v>
      </c>
      <c r="F48" s="10">
        <f t="shared" si="11"/>
        <v>98810.052223999985</v>
      </c>
      <c r="G48" s="11">
        <f t="shared" si="12"/>
        <v>98.810052223999989</v>
      </c>
      <c r="H48" s="10">
        <v>12.603</v>
      </c>
      <c r="I48" s="11">
        <f t="shared" si="5"/>
        <v>9.4522499999999994</v>
      </c>
      <c r="J48" s="10">
        <f t="shared" si="13"/>
        <v>32.277754047376561</v>
      </c>
      <c r="K48" s="10">
        <f t="shared" si="14"/>
        <v>780721.40028839489</v>
      </c>
      <c r="L48" s="11">
        <f t="shared" si="7"/>
        <v>0.29467531673409858</v>
      </c>
      <c r="M48" s="11">
        <f t="shared" si="8"/>
        <v>415899000</v>
      </c>
      <c r="N48" s="11">
        <f t="shared" si="15"/>
        <v>116199914.57055563</v>
      </c>
      <c r="O48" s="10">
        <f t="shared" si="9"/>
        <v>27.939455149100052</v>
      </c>
    </row>
    <row r="49" spans="1:15" x14ac:dyDescent="0.25">
      <c r="A49" s="11">
        <v>120.851</v>
      </c>
      <c r="B49" s="11">
        <f t="shared" si="16"/>
        <v>3150</v>
      </c>
      <c r="C49" s="11">
        <v>0.21604999999999999</v>
      </c>
      <c r="D49" s="11">
        <v>1.1927399999999999</v>
      </c>
      <c r="E49" s="10">
        <f t="shared" si="4"/>
        <v>32520.734396866927</v>
      </c>
      <c r="F49" s="10">
        <f t="shared" si="11"/>
        <v>98587.345375999997</v>
      </c>
      <c r="G49" s="11">
        <f t="shared" si="12"/>
        <v>98.587345375999988</v>
      </c>
      <c r="H49" s="10">
        <v>12.962999999999999</v>
      </c>
      <c r="I49" s="11">
        <f t="shared" si="5"/>
        <v>9.7222499999999989</v>
      </c>
      <c r="J49" s="10">
        <f t="shared" si="13"/>
        <v>32.724439127951626</v>
      </c>
      <c r="K49" s="10">
        <f t="shared" si="14"/>
        <v>778961.74124246894</v>
      </c>
      <c r="L49" s="11">
        <f t="shared" si="7"/>
        <v>0.29895542583246976</v>
      </c>
      <c r="M49" s="11">
        <f t="shared" si="8"/>
        <v>427778999.99999994</v>
      </c>
      <c r="N49" s="11">
        <f t="shared" si="15"/>
        <v>117807980.86062586</v>
      </c>
      <c r="O49" s="10">
        <f t="shared" si="9"/>
        <v>27.539449309252177</v>
      </c>
    </row>
    <row r="50" spans="1:15" x14ac:dyDescent="0.25">
      <c r="A50" s="11">
        <v>120.596</v>
      </c>
      <c r="B50" s="11">
        <f t="shared" si="16"/>
        <v>3200</v>
      </c>
      <c r="C50" s="11">
        <v>0.21795</v>
      </c>
      <c r="D50" s="11">
        <v>1.1848099999999999</v>
      </c>
      <c r="E50" s="10">
        <f t="shared" si="4"/>
        <v>32967.227393981295</v>
      </c>
      <c r="F50" s="10">
        <f t="shared" si="11"/>
        <v>98379.322495999993</v>
      </c>
      <c r="G50" s="11">
        <f t="shared" si="12"/>
        <v>98.379322496</v>
      </c>
      <c r="H50" s="10">
        <v>13.077</v>
      </c>
      <c r="I50" s="11">
        <f t="shared" si="5"/>
        <v>9.8077500000000004</v>
      </c>
      <c r="J50" s="10">
        <f t="shared" si="13"/>
        <v>33.173728886504357</v>
      </c>
      <c r="K50" s="10">
        <f t="shared" si="14"/>
        <v>777318.1036720986</v>
      </c>
      <c r="L50" s="11">
        <f t="shared" si="7"/>
        <v>0.29749999545884059</v>
      </c>
      <c r="M50" s="11">
        <f t="shared" si="8"/>
        <v>431541000</v>
      </c>
      <c r="N50" s="11">
        <f t="shared" si="15"/>
        <v>119425423.99141569</v>
      </c>
      <c r="O50" s="10">
        <f t="shared" si="9"/>
        <v>27.674177886090938</v>
      </c>
    </row>
    <row r="51" spans="1:15" x14ac:dyDescent="0.25">
      <c r="A51" s="11">
        <v>120.84</v>
      </c>
      <c r="B51" s="11">
        <f t="shared" si="16"/>
        <v>3250</v>
      </c>
      <c r="C51" s="11">
        <v>0.22305</v>
      </c>
      <c r="D51" s="11">
        <v>1.17378</v>
      </c>
      <c r="E51" s="10">
        <f t="shared" si="4"/>
        <v>33550.084617333589</v>
      </c>
      <c r="F51" s="10">
        <f t="shared" si="11"/>
        <v>98578.371839999993</v>
      </c>
      <c r="G51" s="11">
        <f t="shared" si="12"/>
        <v>98.578371840000003</v>
      </c>
      <c r="H51" s="10">
        <v>13.382999999999999</v>
      </c>
      <c r="I51" s="11">
        <f t="shared" si="5"/>
        <v>10.03725</v>
      </c>
      <c r="J51" s="10">
        <f t="shared" si="13"/>
        <v>33.76023703521691</v>
      </c>
      <c r="K51" s="10">
        <f t="shared" si="14"/>
        <v>778890.83922962961</v>
      </c>
      <c r="L51" s="11">
        <f t="shared" si="7"/>
        <v>0.29917212175418101</v>
      </c>
      <c r="M51" s="11">
        <f t="shared" si="8"/>
        <v>441639000</v>
      </c>
      <c r="N51" s="11">
        <f t="shared" si="15"/>
        <v>121536853.32678087</v>
      </c>
      <c r="O51" s="10">
        <f t="shared" si="9"/>
        <v>27.519501974866543</v>
      </c>
    </row>
    <row r="52" spans="1:15" x14ac:dyDescent="0.25">
      <c r="A52" s="11">
        <v>121.633</v>
      </c>
      <c r="B52" s="11">
        <f t="shared" si="16"/>
        <v>3300</v>
      </c>
      <c r="C52" s="11">
        <v>0.22550000000000001</v>
      </c>
      <c r="D52" s="11">
        <v>1.1611800000000001</v>
      </c>
      <c r="E52" s="10">
        <f t="shared" si="4"/>
        <v>34289.795939852949</v>
      </c>
      <c r="F52" s="10">
        <f t="shared" si="11"/>
        <v>99225.28220799999</v>
      </c>
      <c r="G52" s="11">
        <f t="shared" si="12"/>
        <v>99.225282207999996</v>
      </c>
      <c r="H52" s="10">
        <v>13.530000000000001</v>
      </c>
      <c r="I52" s="11">
        <f t="shared" si="5"/>
        <v>10.147500000000001</v>
      </c>
      <c r="J52" s="10">
        <f t="shared" si="13"/>
        <v>34.504581792338186</v>
      </c>
      <c r="K52" s="10">
        <f t="shared" si="14"/>
        <v>784002.22979160491</v>
      </c>
      <c r="L52" s="11">
        <f t="shared" si="7"/>
        <v>0.29593351963364056</v>
      </c>
      <c r="M52" s="11">
        <f t="shared" si="8"/>
        <v>446490000.00000006</v>
      </c>
      <c r="N52" s="11">
        <f t="shared" si="15"/>
        <v>124216494.45241746</v>
      </c>
      <c r="O52" s="10">
        <f t="shared" si="9"/>
        <v>27.820666633612724</v>
      </c>
    </row>
    <row r="53" spans="1:15" x14ac:dyDescent="0.25">
      <c r="A53" s="11">
        <v>122.181</v>
      </c>
      <c r="B53" s="11">
        <f t="shared" si="16"/>
        <v>3350</v>
      </c>
      <c r="C53" s="11">
        <v>0.22850000000000001</v>
      </c>
      <c r="D53" s="11">
        <v>1.1510400000000001</v>
      </c>
      <c r="E53" s="10">
        <f t="shared" si="4"/>
        <v>34966.166773386183</v>
      </c>
      <c r="F53" s="10">
        <f t="shared" si="11"/>
        <v>99672.327455999999</v>
      </c>
      <c r="G53" s="11">
        <f t="shared" si="12"/>
        <v>99.672327455999991</v>
      </c>
      <c r="H53" s="10">
        <v>13.71</v>
      </c>
      <c r="I53" s="11">
        <f t="shared" si="5"/>
        <v>10.282500000000001</v>
      </c>
      <c r="J53" s="10">
        <f t="shared" si="13"/>
        <v>35.185189305679359</v>
      </c>
      <c r="K53" s="10">
        <f t="shared" si="14"/>
        <v>787534.43915851833</v>
      </c>
      <c r="L53" s="11">
        <f t="shared" si="7"/>
        <v>0.29406998103739312</v>
      </c>
      <c r="M53" s="11">
        <f t="shared" si="8"/>
        <v>452430000</v>
      </c>
      <c r="N53" s="11">
        <f t="shared" si="15"/>
        <v>126666681.50044568</v>
      </c>
      <c r="O53" s="10">
        <f t="shared" si="9"/>
        <v>27.996967818324531</v>
      </c>
    </row>
    <row r="54" spans="1:15" x14ac:dyDescent="0.25">
      <c r="A54" s="11">
        <v>122.93300000000001</v>
      </c>
      <c r="B54" s="11">
        <f t="shared" si="16"/>
        <v>3400</v>
      </c>
      <c r="C54" s="11">
        <v>0.23419999999999999</v>
      </c>
      <c r="D54" s="11">
        <v>1.14117</v>
      </c>
      <c r="E54" s="10">
        <f t="shared" si="4"/>
        <v>35706.471819553066</v>
      </c>
      <c r="F54" s="10">
        <f t="shared" si="11"/>
        <v>100285.791008</v>
      </c>
      <c r="G54" s="11">
        <f t="shared" si="12"/>
        <v>100.285791008</v>
      </c>
      <c r="H54" s="10">
        <v>14.052</v>
      </c>
      <c r="I54" s="11">
        <f t="shared" si="5"/>
        <v>10.539</v>
      </c>
      <c r="J54" s="10">
        <f t="shared" si="13"/>
        <v>35.930131505439071</v>
      </c>
      <c r="K54" s="10">
        <f t="shared" si="14"/>
        <v>792381.55858172826</v>
      </c>
      <c r="L54" s="11">
        <f t="shared" si="7"/>
        <v>0.29515657702783121</v>
      </c>
      <c r="M54" s="11">
        <f t="shared" si="8"/>
        <v>463716000</v>
      </c>
      <c r="N54" s="11">
        <f t="shared" si="15"/>
        <v>129348473.41958067</v>
      </c>
      <c r="O54" s="10">
        <f t="shared" si="9"/>
        <v>27.89389915801496</v>
      </c>
    </row>
    <row r="55" spans="1:15" x14ac:dyDescent="0.25">
      <c r="A55" s="11">
        <v>123.47499999999999</v>
      </c>
      <c r="B55" s="11">
        <f t="shared" si="16"/>
        <v>3450</v>
      </c>
      <c r="C55" s="11">
        <v>0.23605000000000001</v>
      </c>
      <c r="D55" s="11">
        <v>1.12669</v>
      </c>
      <c r="E55" s="10">
        <f t="shared" si="4"/>
        <v>36391.308554304895</v>
      </c>
      <c r="F55" s="10">
        <f t="shared" si="11"/>
        <v>100727.94159999999</v>
      </c>
      <c r="G55" s="11">
        <f t="shared" si="12"/>
        <v>100.72794159999999</v>
      </c>
      <c r="H55" s="10">
        <v>14.163</v>
      </c>
      <c r="I55" s="11">
        <f t="shared" si="5"/>
        <v>10.622250000000001</v>
      </c>
      <c r="J55" s="10">
        <f t="shared" si="13"/>
        <v>36.619257949063616</v>
      </c>
      <c r="K55" s="10">
        <f t="shared" si="14"/>
        <v>795875.09412345674</v>
      </c>
      <c r="L55" s="11">
        <f t="shared" si="7"/>
        <v>0.29188975120663657</v>
      </c>
      <c r="M55" s="11">
        <f t="shared" si="8"/>
        <v>467379000.00000006</v>
      </c>
      <c r="N55" s="11">
        <f t="shared" si="15"/>
        <v>131829328.61662903</v>
      </c>
      <c r="O55" s="10">
        <f t="shared" si="9"/>
        <v>28.206087268925007</v>
      </c>
    </row>
    <row r="56" spans="1:15" x14ac:dyDescent="0.25">
      <c r="A56" s="11">
        <v>123.428</v>
      </c>
      <c r="B56" s="11">
        <f t="shared" si="16"/>
        <v>3500</v>
      </c>
      <c r="C56" s="11">
        <v>0.24195</v>
      </c>
      <c r="D56" s="11">
        <v>1.11975</v>
      </c>
      <c r="E56" s="10">
        <f t="shared" si="4"/>
        <v>36904.665939752173</v>
      </c>
      <c r="F56" s="10">
        <f t="shared" si="11"/>
        <v>100689.60012799999</v>
      </c>
      <c r="G56" s="11">
        <f t="shared" si="12"/>
        <v>100.689600128</v>
      </c>
      <c r="H56" s="10">
        <v>14.516999999999999</v>
      </c>
      <c r="I56" s="11">
        <f t="shared" si="5"/>
        <v>10.88775</v>
      </c>
      <c r="J56" s="10">
        <f t="shared" si="13"/>
        <v>37.135830923890786</v>
      </c>
      <c r="K56" s="10">
        <f t="shared" si="14"/>
        <v>795572.14915950608</v>
      </c>
      <c r="L56" s="11">
        <f t="shared" si="7"/>
        <v>0.29502367038830635</v>
      </c>
      <c r="M56" s="11">
        <f t="shared" si="8"/>
        <v>479061000</v>
      </c>
      <c r="N56" s="11">
        <f t="shared" si="15"/>
        <v>133688991.32600684</v>
      </c>
      <c r="O56" s="10">
        <f t="shared" si="9"/>
        <v>27.906465215495906</v>
      </c>
    </row>
    <row r="57" spans="1:15" x14ac:dyDescent="0.25">
      <c r="A57" s="11">
        <v>124.205</v>
      </c>
      <c r="B57" s="11">
        <f t="shared" si="16"/>
        <v>3550</v>
      </c>
      <c r="C57" s="11">
        <v>0.24545</v>
      </c>
      <c r="D57" s="11">
        <v>1.10622</v>
      </c>
      <c r="E57" s="10">
        <f t="shared" si="4"/>
        <v>37667.515398952222</v>
      </c>
      <c r="F57" s="10">
        <f t="shared" si="11"/>
        <v>101323.45808</v>
      </c>
      <c r="G57" s="11">
        <f t="shared" si="12"/>
        <v>101.32345807999999</v>
      </c>
      <c r="H57" s="10">
        <v>14.727</v>
      </c>
      <c r="I57" s="11">
        <f t="shared" si="5"/>
        <v>11.045249999999999</v>
      </c>
      <c r="J57" s="10">
        <f t="shared" si="13"/>
        <v>37.903458751317345</v>
      </c>
      <c r="K57" s="10">
        <f t="shared" si="14"/>
        <v>800580.40952098754</v>
      </c>
      <c r="L57" s="11">
        <f t="shared" si="7"/>
        <v>0.29323011839286961</v>
      </c>
      <c r="M57" s="11">
        <f t="shared" si="8"/>
        <v>485991000</v>
      </c>
      <c r="N57" s="11">
        <f t="shared" si="15"/>
        <v>136452451.50474244</v>
      </c>
      <c r="O57" s="10">
        <f t="shared" si="9"/>
        <v>28.077156059421355</v>
      </c>
    </row>
    <row r="58" spans="1:15" x14ac:dyDescent="0.25">
      <c r="A58" s="11">
        <v>124.066</v>
      </c>
      <c r="B58" s="11">
        <f t="shared" si="16"/>
        <v>3600</v>
      </c>
      <c r="C58" s="11">
        <v>0.25505</v>
      </c>
      <c r="D58" s="11">
        <v>1.09697</v>
      </c>
      <c r="E58" s="10">
        <f t="shared" si="4"/>
        <v>38155.295682231532</v>
      </c>
      <c r="F58" s="10">
        <f t="shared" si="11"/>
        <v>101210.065216</v>
      </c>
      <c r="G58" s="11">
        <f t="shared" si="12"/>
        <v>101.21006521599999</v>
      </c>
      <c r="H58" s="10">
        <v>15.303000000000001</v>
      </c>
      <c r="I58" s="11">
        <f t="shared" si="5"/>
        <v>11.477250000000002</v>
      </c>
      <c r="J58" s="10">
        <f t="shared" si="13"/>
        <v>38.394294413058319</v>
      </c>
      <c r="K58" s="10">
        <f t="shared" si="14"/>
        <v>799684.46590419742</v>
      </c>
      <c r="L58" s="11">
        <f t="shared" si="7"/>
        <v>0.30080359213006491</v>
      </c>
      <c r="M58" s="11">
        <f t="shared" si="8"/>
        <v>504999000.00000006</v>
      </c>
      <c r="N58" s="11">
        <f t="shared" si="15"/>
        <v>138219459.88700995</v>
      </c>
      <c r="O58" s="10">
        <f t="shared" si="9"/>
        <v>27.370244275139143</v>
      </c>
    </row>
    <row r="59" spans="1:15" x14ac:dyDescent="0.25">
      <c r="A59" s="11">
        <v>123.967</v>
      </c>
      <c r="B59" s="11">
        <f t="shared" si="16"/>
        <v>3650</v>
      </c>
      <c r="C59" s="11">
        <v>0.25755</v>
      </c>
      <c r="D59" s="11">
        <v>1.0940099999999999</v>
      </c>
      <c r="E59" s="10">
        <f t="shared" si="4"/>
        <v>38654.36098620687</v>
      </c>
      <c r="F59" s="10">
        <f t="shared" si="11"/>
        <v>101129.30339199999</v>
      </c>
      <c r="G59" s="11">
        <f t="shared" si="12"/>
        <v>101.129303392</v>
      </c>
      <c r="H59" s="10">
        <v>15.452999999999999</v>
      </c>
      <c r="I59" s="11">
        <f t="shared" si="5"/>
        <v>11.589749999999999</v>
      </c>
      <c r="J59" s="10">
        <f t="shared" si="13"/>
        <v>38.896485783078148</v>
      </c>
      <c r="K59" s="10">
        <f t="shared" si="14"/>
        <v>799046.34778864193</v>
      </c>
      <c r="L59" s="11">
        <f t="shared" si="7"/>
        <v>0.29983033490414179</v>
      </c>
      <c r="M59" s="11">
        <f t="shared" si="8"/>
        <v>509948999.99999994</v>
      </c>
      <c r="N59" s="11">
        <f t="shared" si="15"/>
        <v>140027348.81908134</v>
      </c>
      <c r="O59" s="10">
        <f t="shared" si="9"/>
        <v>27.459088814583684</v>
      </c>
    </row>
    <row r="60" spans="1:15" x14ac:dyDescent="0.25">
      <c r="A60" s="11">
        <v>123.815</v>
      </c>
      <c r="B60" s="11">
        <f t="shared" si="16"/>
        <v>3700</v>
      </c>
      <c r="C60" s="11">
        <v>0.26445000000000002</v>
      </c>
      <c r="D60" s="11">
        <v>1.09659</v>
      </c>
      <c r="E60" s="10">
        <f t="shared" si="4"/>
        <v>39135.828150413974</v>
      </c>
      <c r="F60" s="10">
        <f t="shared" si="11"/>
        <v>101005.30544</v>
      </c>
      <c r="G60" s="11">
        <f t="shared" si="12"/>
        <v>101.00530543999999</v>
      </c>
      <c r="H60" s="10">
        <v>15.867000000000001</v>
      </c>
      <c r="I60" s="11">
        <f t="shared" si="5"/>
        <v>11.90025</v>
      </c>
      <c r="J60" s="10">
        <f t="shared" si="13"/>
        <v>39.380968781368637</v>
      </c>
      <c r="K60" s="10">
        <f t="shared" si="14"/>
        <v>798066.61088395049</v>
      </c>
      <c r="L60" s="11">
        <f t="shared" si="7"/>
        <v>0.30407558910629878</v>
      </c>
      <c r="M60" s="11">
        <f t="shared" si="8"/>
        <v>523611000</v>
      </c>
      <c r="N60" s="11">
        <f t="shared" si="15"/>
        <v>141771487.61292711</v>
      </c>
      <c r="O60" s="10">
        <f t="shared" si="9"/>
        <v>27.075727517742582</v>
      </c>
    </row>
    <row r="61" spans="1:15" x14ac:dyDescent="0.25">
      <c r="A61" s="11">
        <v>123.767</v>
      </c>
      <c r="B61" s="11">
        <f t="shared" si="16"/>
        <v>3750</v>
      </c>
      <c r="C61" s="11">
        <v>0.2651</v>
      </c>
      <c r="D61" s="11">
        <v>1.0980799999999999</v>
      </c>
      <c r="E61" s="10">
        <f t="shared" si="4"/>
        <v>39649.313677655686</v>
      </c>
      <c r="F61" s="10">
        <f t="shared" si="11"/>
        <v>100966.14819199999</v>
      </c>
      <c r="G61" s="11">
        <f t="shared" si="12"/>
        <v>100.96614819199999</v>
      </c>
      <c r="H61" s="10">
        <v>15.906000000000001</v>
      </c>
      <c r="I61" s="11">
        <f t="shared" si="5"/>
        <v>11.929500000000001</v>
      </c>
      <c r="J61" s="10">
        <f t="shared" si="13"/>
        <v>39.897670700650153</v>
      </c>
      <c r="K61" s="10">
        <f t="shared" si="14"/>
        <v>797757.22028246894</v>
      </c>
      <c r="L61" s="11">
        <f t="shared" si="7"/>
        <v>0.30087532149952079</v>
      </c>
      <c r="M61" s="11">
        <f t="shared" si="8"/>
        <v>524898000.00000006</v>
      </c>
      <c r="N61" s="11">
        <f t="shared" si="15"/>
        <v>143631614.52234054</v>
      </c>
      <c r="O61" s="10">
        <f t="shared" si="9"/>
        <v>27.363719145879873</v>
      </c>
    </row>
    <row r="62" spans="1:15" x14ac:dyDescent="0.25">
      <c r="A62" s="11">
        <v>123.509</v>
      </c>
      <c r="B62" s="11">
        <f t="shared" si="16"/>
        <v>3800</v>
      </c>
      <c r="C62" s="11">
        <v>0.26929999999999998</v>
      </c>
      <c r="D62" s="11">
        <v>1.09907</v>
      </c>
      <c r="E62" s="10">
        <f t="shared" si="4"/>
        <v>40094.217716519139</v>
      </c>
      <c r="F62" s="10">
        <f t="shared" si="11"/>
        <v>100755.67798399999</v>
      </c>
      <c r="G62" s="11">
        <f t="shared" si="12"/>
        <v>100.75567798399999</v>
      </c>
      <c r="H62" s="10">
        <v>16.157999999999998</v>
      </c>
      <c r="I62" s="11">
        <f t="shared" si="5"/>
        <v>12.118499999999997</v>
      </c>
      <c r="J62" s="10">
        <f t="shared" si="13"/>
        <v>40.345361547969077</v>
      </c>
      <c r="K62" s="10">
        <f t="shared" si="14"/>
        <v>796094.24579950597</v>
      </c>
      <c r="L62" s="11">
        <f t="shared" si="7"/>
        <v>0.30225056604626255</v>
      </c>
      <c r="M62" s="11">
        <f t="shared" si="8"/>
        <v>533213999.99999988</v>
      </c>
      <c r="N62" s="11">
        <f t="shared" si="15"/>
        <v>145243301.57268867</v>
      </c>
      <c r="O62" s="10">
        <f t="shared" si="9"/>
        <v>27.239213818971127</v>
      </c>
    </row>
    <row r="63" spans="1:15" x14ac:dyDescent="0.25">
      <c r="A63" s="11">
        <v>122.672</v>
      </c>
      <c r="B63" s="11">
        <f t="shared" si="16"/>
        <v>3850</v>
      </c>
      <c r="C63" s="11">
        <v>0.27374999999999999</v>
      </c>
      <c r="D63" s="11">
        <v>1.1053299999999999</v>
      </c>
      <c r="E63" s="10">
        <f t="shared" si="4"/>
        <v>40346.486195817866</v>
      </c>
      <c r="F63" s="10">
        <f t="shared" si="11"/>
        <v>100072.87347199999</v>
      </c>
      <c r="G63" s="11">
        <f t="shared" si="12"/>
        <v>100.072873472</v>
      </c>
      <c r="H63" s="10">
        <v>16.425000000000001</v>
      </c>
      <c r="I63" s="11">
        <f t="shared" si="5"/>
        <v>12.318750000000001</v>
      </c>
      <c r="J63" s="10">
        <f t="shared" si="13"/>
        <v>40.599210197079152</v>
      </c>
      <c r="K63" s="10">
        <f t="shared" si="14"/>
        <v>790699.24718617287</v>
      </c>
      <c r="L63" s="11">
        <f t="shared" si="7"/>
        <v>0.30532398633705321</v>
      </c>
      <c r="M63" s="11">
        <f t="shared" si="8"/>
        <v>542025000.00000012</v>
      </c>
      <c r="N63" s="11">
        <f t="shared" si="15"/>
        <v>146157156.70948496</v>
      </c>
      <c r="O63" s="10">
        <f t="shared" si="9"/>
        <v>26.965021301505455</v>
      </c>
    </row>
    <row r="64" spans="1:15" x14ac:dyDescent="0.25">
      <c r="A64" s="11">
        <v>122.157</v>
      </c>
      <c r="B64" s="11">
        <f t="shared" si="16"/>
        <v>3900</v>
      </c>
      <c r="C64" s="11">
        <v>0.27589999999999998</v>
      </c>
      <c r="D64" s="11">
        <v>1.11704</v>
      </c>
      <c r="E64" s="10">
        <f t="shared" si="4"/>
        <v>40698.884673283195</v>
      </c>
      <c r="F64" s="10">
        <f t="shared" si="11"/>
        <v>99652.748831999997</v>
      </c>
      <c r="G64" s="11">
        <f t="shared" si="12"/>
        <v>99.652748831999986</v>
      </c>
      <c r="H64" s="10">
        <v>16.553999999999998</v>
      </c>
      <c r="I64" s="11">
        <f t="shared" si="5"/>
        <v>12.415499999999998</v>
      </c>
      <c r="J64" s="10">
        <f t="shared" si="13"/>
        <v>40.953816042810239</v>
      </c>
      <c r="K64" s="10">
        <f t="shared" si="14"/>
        <v>787379.74385777756</v>
      </c>
      <c r="L64" s="11">
        <f t="shared" si="7"/>
        <v>0.30505749972431456</v>
      </c>
      <c r="M64" s="11">
        <f t="shared" si="8"/>
        <v>546281999.99999988</v>
      </c>
      <c r="N64" s="11">
        <f t="shared" si="15"/>
        <v>147433737.75411686</v>
      </c>
      <c r="O64" s="10">
        <f t="shared" si="9"/>
        <v>26.988576917071565</v>
      </c>
    </row>
    <row r="65" spans="1:15" x14ac:dyDescent="0.25">
      <c r="A65" s="11">
        <v>121.184</v>
      </c>
      <c r="B65" s="11">
        <f t="shared" si="16"/>
        <v>3950</v>
      </c>
      <c r="C65" s="11">
        <v>0.28284999999999999</v>
      </c>
      <c r="D65" s="11">
        <v>1.12259</v>
      </c>
      <c r="E65" s="10">
        <f t="shared" si="4"/>
        <v>40892.336068939134</v>
      </c>
      <c r="F65" s="10">
        <f t="shared" si="11"/>
        <v>98858.998783999996</v>
      </c>
      <c r="G65" s="11">
        <f t="shared" si="12"/>
        <v>98.858998783999994</v>
      </c>
      <c r="H65" s="10">
        <v>16.971</v>
      </c>
      <c r="I65" s="11">
        <f t="shared" si="5"/>
        <v>12.728249999999999</v>
      </c>
      <c r="J65" s="10">
        <f t="shared" si="13"/>
        <v>41.148479187378399</v>
      </c>
      <c r="K65" s="10">
        <f t="shared" si="14"/>
        <v>781108.13854024687</v>
      </c>
      <c r="L65" s="11">
        <f t="shared" si="7"/>
        <v>0.31126248152078745</v>
      </c>
      <c r="M65" s="11">
        <f t="shared" si="8"/>
        <v>560043000</v>
      </c>
      <c r="N65" s="11">
        <f t="shared" si="15"/>
        <v>148134525.07456222</v>
      </c>
      <c r="O65" s="10">
        <f t="shared" si="9"/>
        <v>26.45056273796159</v>
      </c>
    </row>
    <row r="66" spans="1:15" x14ac:dyDescent="0.25">
      <c r="A66" s="11">
        <v>120.004</v>
      </c>
      <c r="B66" s="11">
        <f t="shared" si="16"/>
        <v>4000</v>
      </c>
      <c r="C66" s="11">
        <v>0.28455000000000003</v>
      </c>
      <c r="D66" s="11">
        <v>1.1246100000000001</v>
      </c>
      <c r="E66" s="10">
        <f t="shared" si="4"/>
        <v>41006.741063005109</v>
      </c>
      <c r="F66" s="10">
        <f t="shared" si="11"/>
        <v>97896.383103999993</v>
      </c>
      <c r="G66" s="11">
        <f t="shared" si="12"/>
        <v>97.896383103999995</v>
      </c>
      <c r="H66" s="10">
        <v>17.073</v>
      </c>
      <c r="I66" s="11">
        <f t="shared" si="5"/>
        <v>12.80475</v>
      </c>
      <c r="J66" s="10">
        <f t="shared" si="13"/>
        <v>41.263600796212863</v>
      </c>
      <c r="K66" s="10">
        <f t="shared" si="14"/>
        <v>773502.28625382704</v>
      </c>
      <c r="L66" s="11">
        <f t="shared" si="7"/>
        <v>0.31225963507624388</v>
      </c>
      <c r="M66" s="11">
        <f t="shared" si="8"/>
        <v>563409000</v>
      </c>
      <c r="N66" s="11">
        <f t="shared" si="15"/>
        <v>148548962.8663663</v>
      </c>
      <c r="O66" s="10">
        <f t="shared" si="9"/>
        <v>26.366096896990694</v>
      </c>
    </row>
    <row r="67" spans="1:15" x14ac:dyDescent="0.25">
      <c r="A67" s="11">
        <v>118.73399999999999</v>
      </c>
      <c r="B67" s="11">
        <f t="shared" si="16"/>
        <v>4050</v>
      </c>
      <c r="C67" s="11">
        <v>0.28710000000000002</v>
      </c>
      <c r="D67" s="11">
        <v>1.1222000000000001</v>
      </c>
      <c r="E67" s="10">
        <f t="shared" si="4"/>
        <v>41079.927113196514</v>
      </c>
      <c r="F67" s="10">
        <f t="shared" si="11"/>
        <v>96860.347583999988</v>
      </c>
      <c r="G67" s="11">
        <f t="shared" si="12"/>
        <v>96.860347583999996</v>
      </c>
      <c r="H67" s="10">
        <v>17.226000000000003</v>
      </c>
      <c r="I67" s="11">
        <f t="shared" si="5"/>
        <v>12.919500000000003</v>
      </c>
      <c r="J67" s="10">
        <f t="shared" si="13"/>
        <v>41.337245272234732</v>
      </c>
      <c r="K67" s="10">
        <f t="shared" si="14"/>
        <v>765316.32658962964</v>
      </c>
      <c r="L67" s="11">
        <f t="shared" si="7"/>
        <v>0.31449666316106351</v>
      </c>
      <c r="M67" s="11">
        <f t="shared" si="8"/>
        <v>568458000.00000012</v>
      </c>
      <c r="N67" s="11">
        <f t="shared" si="15"/>
        <v>148814082.98004502</v>
      </c>
      <c r="O67" s="10">
        <f t="shared" si="9"/>
        <v>26.178553733089338</v>
      </c>
    </row>
    <row r="68" spans="1:15" x14ac:dyDescent="0.25">
      <c r="A68" s="11">
        <v>117.44199999999999</v>
      </c>
      <c r="B68" s="11">
        <f t="shared" si="16"/>
        <v>4100</v>
      </c>
      <c r="C68" s="11">
        <v>0.28894999999999998</v>
      </c>
      <c r="D68" s="11">
        <v>1.1239399999999999</v>
      </c>
      <c r="E68" s="10">
        <f t="shared" si="4"/>
        <v>41134.558231554627</v>
      </c>
      <c r="F68" s="10">
        <f t="shared" si="11"/>
        <v>95806.364991999988</v>
      </c>
      <c r="G68" s="11">
        <f t="shared" si="12"/>
        <v>95.806364991999985</v>
      </c>
      <c r="H68" s="10">
        <v>17.337</v>
      </c>
      <c r="I68" s="11">
        <f t="shared" si="5"/>
        <v>13.002749999999999</v>
      </c>
      <c r="J68" s="10">
        <f t="shared" si="13"/>
        <v>41.392218591268218</v>
      </c>
      <c r="K68" s="10">
        <f t="shared" si="14"/>
        <v>756988.56289975287</v>
      </c>
      <c r="L68" s="11">
        <f t="shared" si="7"/>
        <v>0.31610282348979968</v>
      </c>
      <c r="M68" s="11">
        <f t="shared" si="8"/>
        <v>572121000</v>
      </c>
      <c r="N68" s="11">
        <f t="shared" si="15"/>
        <v>149011986.92856559</v>
      </c>
      <c r="O68" s="10">
        <f t="shared" si="9"/>
        <v>26.045537032999245</v>
      </c>
    </row>
    <row r="69" spans="1:15" x14ac:dyDescent="0.25">
      <c r="A69" s="11">
        <v>116.5</v>
      </c>
      <c r="B69" s="11">
        <f t="shared" si="16"/>
        <v>4150</v>
      </c>
      <c r="C69" s="11">
        <v>0.29304999999999998</v>
      </c>
      <c r="D69" s="11">
        <v>1.12233</v>
      </c>
      <c r="E69" s="10">
        <f t="shared" si="4"/>
        <v>41302.236040957789</v>
      </c>
      <c r="F69" s="10">
        <f t="shared" si="11"/>
        <v>95037.903999999995</v>
      </c>
      <c r="G69" s="11">
        <f t="shared" si="12"/>
        <v>95.037903999999997</v>
      </c>
      <c r="H69" s="10">
        <v>17.582999999999998</v>
      </c>
      <c r="I69" s="11">
        <f t="shared" si="5"/>
        <v>13.187249999999999</v>
      </c>
      <c r="J69" s="10">
        <f t="shared" si="13"/>
        <v>41.560946707920174</v>
      </c>
      <c r="K69" s="10">
        <f t="shared" si="14"/>
        <v>750916.77234567888</v>
      </c>
      <c r="L69" s="11">
        <f t="shared" si="7"/>
        <v>0.3192865874603672</v>
      </c>
      <c r="M69" s="11">
        <f t="shared" si="8"/>
        <v>580239000</v>
      </c>
      <c r="N69" s="11">
        <f t="shared" si="15"/>
        <v>149619408.1485126</v>
      </c>
      <c r="O69" s="10">
        <f t="shared" si="9"/>
        <v>25.785824142898463</v>
      </c>
    </row>
    <row r="70" spans="1:15" x14ac:dyDescent="0.25">
      <c r="A70" s="11">
        <v>115.931</v>
      </c>
      <c r="B70" s="11">
        <f t="shared" si="16"/>
        <v>4200</v>
      </c>
      <c r="C70" s="11">
        <v>0.2949</v>
      </c>
      <c r="D70" s="11">
        <v>1.1217900000000001</v>
      </c>
      <c r="E70" s="10">
        <f t="shared" si="4"/>
        <v>41595.697835772196</v>
      </c>
      <c r="F70" s="10">
        <f t="shared" ref="F70:F96" si="17">A70*$F$3</f>
        <v>94573.727455999993</v>
      </c>
      <c r="G70" s="11">
        <f t="shared" ref="G70:G96" si="18">A70*($I$3)</f>
        <v>94.573727455999986</v>
      </c>
      <c r="H70" s="10">
        <v>17.693999999999999</v>
      </c>
      <c r="I70" s="11">
        <f t="shared" si="5"/>
        <v>13.270499999999998</v>
      </c>
      <c r="J70" s="10">
        <f t="shared" ref="J70:J96" si="19">(1.01325/$A$3)*SQRT($L$3/293)*(E70/1000)</f>
        <v>41.856246700951971</v>
      </c>
      <c r="K70" s="10">
        <f t="shared" ref="K70:K96" si="20">(E70*60*2)/($O$3*$N$3*B70*4)</f>
        <v>747249.20459061698</v>
      </c>
      <c r="L70" s="11">
        <f t="shared" si="7"/>
        <v>0.31903539766046191</v>
      </c>
      <c r="M70" s="11">
        <f t="shared" si="8"/>
        <v>583901999.99999988</v>
      </c>
      <c r="N70" s="11">
        <f t="shared" ref="N70:N96" si="21">(J70*1000)*3600</f>
        <v>150682488.12342709</v>
      </c>
      <c r="O70" s="10">
        <f t="shared" si="9"/>
        <v>25.806126391659411</v>
      </c>
    </row>
    <row r="71" spans="1:15" x14ac:dyDescent="0.25">
      <c r="A71" s="11">
        <v>115.03400000000001</v>
      </c>
      <c r="B71" s="11">
        <f t="shared" ref="B71:B96" si="22">B70+50</f>
        <v>4250</v>
      </c>
      <c r="C71" s="11">
        <v>0.29715000000000003</v>
      </c>
      <c r="D71" s="11">
        <v>1.12456</v>
      </c>
      <c r="E71" s="10">
        <f t="shared" ref="E71:E96" si="23">2*PI()*(B71*G71)/60</f>
        <v>41765.212344228843</v>
      </c>
      <c r="F71" s="10">
        <f t="shared" si="17"/>
        <v>93841.976383999994</v>
      </c>
      <c r="G71" s="11">
        <f t="shared" si="18"/>
        <v>93.841976383999992</v>
      </c>
      <c r="H71" s="10">
        <v>17.829000000000001</v>
      </c>
      <c r="I71" s="11">
        <f t="shared" ref="I71:I96" si="24">H71*0.75</f>
        <v>13.37175</v>
      </c>
      <c r="J71" s="10">
        <f t="shared" si="19"/>
        <v>42.026823021449474</v>
      </c>
      <c r="K71" s="10">
        <f t="shared" si="20"/>
        <v>741467.4677254319</v>
      </c>
      <c r="L71" s="11">
        <f t="shared" ref="L71:L96" si="25">I71/(E71/1000)</f>
        <v>0.32016477947699751</v>
      </c>
      <c r="M71" s="11">
        <f t="shared" ref="M71:M96" si="26">I71*$P$3</f>
        <v>588357000</v>
      </c>
      <c r="N71" s="11">
        <f t="shared" si="21"/>
        <v>151296562.87721813</v>
      </c>
      <c r="O71" s="10">
        <f t="shared" ref="O71:O96" si="27">(N71/M71)*100</f>
        <v>25.715095235922767</v>
      </c>
    </row>
    <row r="72" spans="1:15" x14ac:dyDescent="0.25">
      <c r="A72" s="11">
        <v>114.39100000000001</v>
      </c>
      <c r="B72" s="11">
        <f t="shared" si="22"/>
        <v>4300</v>
      </c>
      <c r="C72" s="11">
        <v>0.30220000000000002</v>
      </c>
      <c r="D72" s="11">
        <v>1.1227799999999999</v>
      </c>
      <c r="E72" s="10">
        <f t="shared" si="23"/>
        <v>42020.368285295357</v>
      </c>
      <c r="F72" s="10">
        <f t="shared" si="17"/>
        <v>93317.432415999996</v>
      </c>
      <c r="G72" s="11">
        <f t="shared" si="18"/>
        <v>93.317432416000003</v>
      </c>
      <c r="H72" s="10">
        <v>18.132000000000001</v>
      </c>
      <c r="I72" s="11">
        <f t="shared" si="24"/>
        <v>13.599</v>
      </c>
      <c r="J72" s="10">
        <f t="shared" si="19"/>
        <v>42.283577218930652</v>
      </c>
      <c r="K72" s="10">
        <f t="shared" si="20"/>
        <v>737322.92279308639</v>
      </c>
      <c r="L72" s="11">
        <f t="shared" si="25"/>
        <v>0.32362876754601999</v>
      </c>
      <c r="M72" s="11">
        <f t="shared" si="26"/>
        <v>598356000</v>
      </c>
      <c r="N72" s="11">
        <f t="shared" si="21"/>
        <v>152220877.98815036</v>
      </c>
      <c r="O72" s="10">
        <f t="shared" si="27"/>
        <v>25.439851524535623</v>
      </c>
    </row>
    <row r="73" spans="1:15" x14ac:dyDescent="0.25">
      <c r="A73" s="11">
        <v>114.01600000000001</v>
      </c>
      <c r="B73" s="11">
        <f t="shared" si="22"/>
        <v>4350</v>
      </c>
      <c r="C73" s="11">
        <v>0.30604999999999999</v>
      </c>
      <c r="D73" s="11">
        <v>1.1194299999999999</v>
      </c>
      <c r="E73" s="10">
        <f t="shared" si="23"/>
        <v>42369.623017404039</v>
      </c>
      <c r="F73" s="10">
        <f t="shared" si="17"/>
        <v>93011.516415999999</v>
      </c>
      <c r="G73" s="11">
        <f t="shared" si="18"/>
        <v>93.011516415999992</v>
      </c>
      <c r="H73" s="10">
        <v>18.363</v>
      </c>
      <c r="I73" s="11">
        <f t="shared" si="24"/>
        <v>13.77225</v>
      </c>
      <c r="J73" s="10">
        <f t="shared" si="19"/>
        <v>42.635019627381944</v>
      </c>
      <c r="K73" s="10">
        <f t="shared" si="20"/>
        <v>734905.80871901219</v>
      </c>
      <c r="L73" s="11">
        <f t="shared" si="25"/>
        <v>0.3250500953086794</v>
      </c>
      <c r="M73" s="11">
        <f t="shared" si="26"/>
        <v>605979000</v>
      </c>
      <c r="N73" s="11">
        <f t="shared" si="21"/>
        <v>153486070.658575</v>
      </c>
      <c r="O73" s="10">
        <f t="shared" si="27"/>
        <v>25.328612156291719</v>
      </c>
    </row>
    <row r="74" spans="1:15" x14ac:dyDescent="0.25">
      <c r="A74" s="11">
        <v>113.871</v>
      </c>
      <c r="B74" s="11">
        <f t="shared" si="22"/>
        <v>4400</v>
      </c>
      <c r="C74" s="11">
        <v>0.30919999999999997</v>
      </c>
      <c r="D74" s="11">
        <v>1.1198600000000001</v>
      </c>
      <c r="E74" s="10">
        <f t="shared" si="23"/>
        <v>42802.127201959942</v>
      </c>
      <c r="F74" s="10">
        <f t="shared" si="17"/>
        <v>92893.228895999986</v>
      </c>
      <c r="G74" s="11">
        <f t="shared" si="18"/>
        <v>92.893228895999997</v>
      </c>
      <c r="H74" s="10">
        <v>18.552</v>
      </c>
      <c r="I74" s="11">
        <f t="shared" si="24"/>
        <v>13.914</v>
      </c>
      <c r="J74" s="10">
        <f t="shared" si="19"/>
        <v>43.070232949669268</v>
      </c>
      <c r="K74" s="10">
        <f t="shared" si="20"/>
        <v>733971.19127703703</v>
      </c>
      <c r="L74" s="11">
        <f t="shared" si="25"/>
        <v>0.3250773012833546</v>
      </c>
      <c r="M74" s="11">
        <f t="shared" si="26"/>
        <v>612216000</v>
      </c>
      <c r="N74" s="11">
        <f t="shared" si="21"/>
        <v>155052838.61880937</v>
      </c>
      <c r="O74" s="10">
        <f t="shared" si="27"/>
        <v>25.326492384846095</v>
      </c>
    </row>
    <row r="75" spans="1:15" x14ac:dyDescent="0.25">
      <c r="A75" s="11">
        <v>113.985</v>
      </c>
      <c r="B75" s="11">
        <f t="shared" si="22"/>
        <v>4450</v>
      </c>
      <c r="C75" s="11">
        <v>0.30990000000000001</v>
      </c>
      <c r="D75" s="11">
        <v>1.11873</v>
      </c>
      <c r="E75" s="10">
        <f t="shared" si="23"/>
        <v>43331.852565948917</v>
      </c>
      <c r="F75" s="10">
        <f t="shared" si="17"/>
        <v>92986.22735999999</v>
      </c>
      <c r="G75" s="11">
        <f t="shared" si="18"/>
        <v>92.986227359999987</v>
      </c>
      <c r="H75" s="10">
        <v>18.594000000000001</v>
      </c>
      <c r="I75" s="11">
        <f t="shared" si="24"/>
        <v>13.945500000000001</v>
      </c>
      <c r="J75" s="10">
        <f t="shared" si="19"/>
        <v>43.603276429464088</v>
      </c>
      <c r="K75" s="10">
        <f t="shared" si="20"/>
        <v>734705.99395555537</v>
      </c>
      <c r="L75" s="11">
        <f t="shared" si="25"/>
        <v>0.32183022820858276</v>
      </c>
      <c r="M75" s="11">
        <f t="shared" si="26"/>
        <v>613602000</v>
      </c>
      <c r="N75" s="11">
        <f t="shared" si="21"/>
        <v>156971795.14607072</v>
      </c>
      <c r="O75" s="10">
        <f t="shared" si="27"/>
        <v>25.582021431819115</v>
      </c>
    </row>
    <row r="76" spans="1:15" x14ac:dyDescent="0.25">
      <c r="A76" s="11">
        <v>113.306</v>
      </c>
      <c r="B76" s="11">
        <f t="shared" si="22"/>
        <v>4500</v>
      </c>
      <c r="C76" s="11">
        <v>0.31445000000000001</v>
      </c>
      <c r="D76" s="11">
        <v>1.1156299999999999</v>
      </c>
      <c r="E76" s="10">
        <f t="shared" si="23"/>
        <v>43557.702478629581</v>
      </c>
      <c r="F76" s="10">
        <f t="shared" si="17"/>
        <v>92432.315455999997</v>
      </c>
      <c r="G76" s="11">
        <f t="shared" si="18"/>
        <v>92.432315455999998</v>
      </c>
      <c r="H76" s="10">
        <v>18.867000000000001</v>
      </c>
      <c r="I76" s="11">
        <f t="shared" si="24"/>
        <v>14.15025</v>
      </c>
      <c r="J76" s="10">
        <f t="shared" si="19"/>
        <v>43.830541030237796</v>
      </c>
      <c r="K76" s="10">
        <f t="shared" si="20"/>
        <v>730329.40607209876</v>
      </c>
      <c r="L76" s="11">
        <f t="shared" si="25"/>
        <v>0.32486217579869925</v>
      </c>
      <c r="M76" s="11">
        <f t="shared" si="26"/>
        <v>622611000</v>
      </c>
      <c r="N76" s="11">
        <f t="shared" si="21"/>
        <v>157789947.70885605</v>
      </c>
      <c r="O76" s="10">
        <f t="shared" si="27"/>
        <v>25.343263724678177</v>
      </c>
    </row>
    <row r="77" spans="1:15" x14ac:dyDescent="0.25">
      <c r="A77" s="11">
        <v>113.074</v>
      </c>
      <c r="B77" s="11">
        <f t="shared" si="22"/>
        <v>4550</v>
      </c>
      <c r="C77" s="11">
        <v>0.31709999999999999</v>
      </c>
      <c r="D77" s="11">
        <v>1.1095299999999999</v>
      </c>
      <c r="E77" s="10">
        <f t="shared" si="23"/>
        <v>43951.4992984817</v>
      </c>
      <c r="F77" s="10">
        <f t="shared" si="17"/>
        <v>92243.055423999991</v>
      </c>
      <c r="G77" s="11">
        <f t="shared" si="18"/>
        <v>92.243055423999991</v>
      </c>
      <c r="H77" s="10">
        <v>19.026</v>
      </c>
      <c r="I77" s="11">
        <f t="shared" si="24"/>
        <v>14.269500000000001</v>
      </c>
      <c r="J77" s="10">
        <f t="shared" si="19"/>
        <v>44.226804531017564</v>
      </c>
      <c r="K77" s="10">
        <f t="shared" si="20"/>
        <v>728834.0181649382</v>
      </c>
      <c r="L77" s="11">
        <f t="shared" si="25"/>
        <v>0.3246646923940758</v>
      </c>
      <c r="M77" s="11">
        <f t="shared" si="26"/>
        <v>627858000</v>
      </c>
      <c r="N77" s="11">
        <f t="shared" si="21"/>
        <v>159216496.31166324</v>
      </c>
      <c r="O77" s="10">
        <f t="shared" si="27"/>
        <v>25.358679241430902</v>
      </c>
    </row>
    <row r="78" spans="1:15" x14ac:dyDescent="0.25">
      <c r="A78" s="11">
        <v>112.19499999999999</v>
      </c>
      <c r="B78" s="11">
        <f t="shared" si="22"/>
        <v>4600</v>
      </c>
      <c r="C78" s="11">
        <v>0.31940000000000002</v>
      </c>
      <c r="D78" s="11">
        <v>1.1056900000000001</v>
      </c>
      <c r="E78" s="10">
        <f t="shared" si="23"/>
        <v>44089.063786194092</v>
      </c>
      <c r="F78" s="10">
        <f t="shared" si="17"/>
        <v>91525.988319999989</v>
      </c>
      <c r="G78" s="11">
        <f t="shared" si="18"/>
        <v>91.525988319999982</v>
      </c>
      <c r="H78" s="10">
        <v>19.164000000000001</v>
      </c>
      <c r="I78" s="11">
        <f t="shared" si="24"/>
        <v>14.373000000000001</v>
      </c>
      <c r="J78" s="10">
        <f t="shared" si="19"/>
        <v>44.365230700899687</v>
      </c>
      <c r="K78" s="10">
        <f t="shared" si="20"/>
        <v>723168.30277530837</v>
      </c>
      <c r="L78" s="11">
        <f t="shared" si="25"/>
        <v>0.32599921081791527</v>
      </c>
      <c r="M78" s="11">
        <f t="shared" si="26"/>
        <v>632412000</v>
      </c>
      <c r="N78" s="11">
        <f t="shared" si="21"/>
        <v>159714830.52323887</v>
      </c>
      <c r="O78" s="10">
        <f t="shared" si="27"/>
        <v>25.254870325553412</v>
      </c>
    </row>
    <row r="79" spans="1:15" x14ac:dyDescent="0.25">
      <c r="A79" s="11">
        <v>111.06100000000001</v>
      </c>
      <c r="B79" s="11">
        <f t="shared" si="22"/>
        <v>4650</v>
      </c>
      <c r="C79" s="11">
        <v>0.32055</v>
      </c>
      <c r="D79" s="11">
        <v>1.09782</v>
      </c>
      <c r="E79" s="10">
        <f t="shared" si="23"/>
        <v>44117.82307625706</v>
      </c>
      <c r="F79" s="10">
        <f t="shared" si="17"/>
        <v>90600.898335999998</v>
      </c>
      <c r="G79" s="11">
        <f t="shared" si="18"/>
        <v>90.600898336</v>
      </c>
      <c r="H79" s="10">
        <v>19.233000000000001</v>
      </c>
      <c r="I79" s="11">
        <f t="shared" si="24"/>
        <v>14.42475</v>
      </c>
      <c r="J79" s="10">
        <f t="shared" si="19"/>
        <v>44.394170134602</v>
      </c>
      <c r="K79" s="10">
        <f t="shared" si="20"/>
        <v>715858.94981530868</v>
      </c>
      <c r="L79" s="11">
        <f t="shared" si="25"/>
        <v>0.32695969551958659</v>
      </c>
      <c r="M79" s="11">
        <f t="shared" si="26"/>
        <v>634689000</v>
      </c>
      <c r="N79" s="11">
        <f t="shared" si="21"/>
        <v>159819012.4845672</v>
      </c>
      <c r="O79" s="10">
        <f t="shared" si="27"/>
        <v>25.180681008268174</v>
      </c>
    </row>
    <row r="80" spans="1:15" x14ac:dyDescent="0.25">
      <c r="A80" s="11">
        <v>109.973</v>
      </c>
      <c r="B80" s="11">
        <f t="shared" si="22"/>
        <v>4700</v>
      </c>
      <c r="C80" s="11">
        <v>0.32069999999999999</v>
      </c>
      <c r="D80" s="11">
        <v>1.09558</v>
      </c>
      <c r="E80" s="10">
        <f t="shared" si="23"/>
        <v>44155.364350631527</v>
      </c>
      <c r="F80" s="10">
        <f t="shared" si="17"/>
        <v>89713.33404799999</v>
      </c>
      <c r="G80" s="11">
        <f t="shared" si="18"/>
        <v>89.713334047999993</v>
      </c>
      <c r="H80" s="10">
        <v>19.241999999999997</v>
      </c>
      <c r="I80" s="11">
        <f t="shared" si="24"/>
        <v>14.431499999999998</v>
      </c>
      <c r="J80" s="10">
        <f t="shared" si="19"/>
        <v>44.431946561575046</v>
      </c>
      <c r="K80" s="10">
        <f t="shared" si="20"/>
        <v>708846.0961817283</v>
      </c>
      <c r="L80" s="11">
        <f t="shared" si="25"/>
        <v>0.32683458085412881</v>
      </c>
      <c r="M80" s="11">
        <f t="shared" si="26"/>
        <v>634985999.99999988</v>
      </c>
      <c r="N80" s="11">
        <f t="shared" si="21"/>
        <v>159955007.62167016</v>
      </c>
      <c r="O80" s="10">
        <f t="shared" si="27"/>
        <v>25.190320356932311</v>
      </c>
    </row>
    <row r="81" spans="1:15" x14ac:dyDescent="0.25">
      <c r="A81" s="11">
        <v>108.654</v>
      </c>
      <c r="B81" s="11">
        <f t="shared" si="22"/>
        <v>4750</v>
      </c>
      <c r="C81" s="11">
        <v>0.32485000000000003</v>
      </c>
      <c r="D81" s="11">
        <v>1.0882700000000001</v>
      </c>
      <c r="E81" s="10">
        <f t="shared" si="23"/>
        <v>44089.875350892151</v>
      </c>
      <c r="F81" s="10">
        <f t="shared" si="17"/>
        <v>88637.325503999993</v>
      </c>
      <c r="G81" s="11">
        <f t="shared" si="18"/>
        <v>88.637325503999989</v>
      </c>
      <c r="H81" s="10">
        <v>19.491000000000003</v>
      </c>
      <c r="I81" s="11">
        <f t="shared" si="24"/>
        <v>14.618250000000003</v>
      </c>
      <c r="J81" s="10">
        <f t="shared" si="19"/>
        <v>44.366047349110517</v>
      </c>
      <c r="K81" s="10">
        <f t="shared" si="20"/>
        <v>700344.30027851835</v>
      </c>
      <c r="L81" s="11">
        <f t="shared" si="25"/>
        <v>0.3315557116834581</v>
      </c>
      <c r="M81" s="11">
        <f t="shared" si="26"/>
        <v>643203000.00000012</v>
      </c>
      <c r="N81" s="11">
        <f t="shared" si="21"/>
        <v>159717770.45679787</v>
      </c>
      <c r="O81" s="10">
        <f t="shared" si="27"/>
        <v>24.83162710012202</v>
      </c>
    </row>
    <row r="82" spans="1:15" x14ac:dyDescent="0.25">
      <c r="A82" s="11">
        <v>107.07599999999999</v>
      </c>
      <c r="B82" s="11">
        <f t="shared" si="22"/>
        <v>4800</v>
      </c>
      <c r="C82" s="11">
        <v>0.32455000000000001</v>
      </c>
      <c r="D82" s="11">
        <v>1.08396</v>
      </c>
      <c r="E82" s="10">
        <f t="shared" si="23"/>
        <v>43906.914496806785</v>
      </c>
      <c r="F82" s="10">
        <f t="shared" si="17"/>
        <v>87350.030975999995</v>
      </c>
      <c r="G82" s="11">
        <f t="shared" si="18"/>
        <v>87.350030975999985</v>
      </c>
      <c r="H82" s="10">
        <v>19.472999999999999</v>
      </c>
      <c r="I82" s="11">
        <f t="shared" si="24"/>
        <v>14.604749999999999</v>
      </c>
      <c r="J82" s="10">
        <f t="shared" si="19"/>
        <v>44.181940457204306</v>
      </c>
      <c r="K82" s="10">
        <f t="shared" si="20"/>
        <v>690173.08425481466</v>
      </c>
      <c r="L82" s="11">
        <f t="shared" si="25"/>
        <v>0.332629841276188</v>
      </c>
      <c r="M82" s="11">
        <f t="shared" si="26"/>
        <v>642609000</v>
      </c>
      <c r="N82" s="11">
        <f t="shared" si="21"/>
        <v>159054985.64593551</v>
      </c>
      <c r="O82" s="10">
        <f t="shared" si="27"/>
        <v>24.751440712149304</v>
      </c>
    </row>
    <row r="83" spans="1:15" x14ac:dyDescent="0.25">
      <c r="A83" s="11">
        <v>105.24</v>
      </c>
      <c r="B83" s="11">
        <f t="shared" si="22"/>
        <v>4850</v>
      </c>
      <c r="C83" s="11">
        <v>0.32569999999999999</v>
      </c>
      <c r="D83" s="11">
        <v>1.0822099999999999</v>
      </c>
      <c r="E83" s="10">
        <f t="shared" si="23"/>
        <v>43603.577241035069</v>
      </c>
      <c r="F83" s="10">
        <f t="shared" si="17"/>
        <v>85852.266239999997</v>
      </c>
      <c r="G83" s="11">
        <f t="shared" si="18"/>
        <v>85.852266239999992</v>
      </c>
      <c r="H83" s="10">
        <v>19.541999999999998</v>
      </c>
      <c r="I83" s="11">
        <f t="shared" si="24"/>
        <v>14.656499999999998</v>
      </c>
      <c r="J83" s="10">
        <f t="shared" si="19"/>
        <v>43.876703144891401</v>
      </c>
      <c r="K83" s="10">
        <f t="shared" si="20"/>
        <v>678338.89374814811</v>
      </c>
      <c r="L83" s="11">
        <f t="shared" si="25"/>
        <v>0.33613067842990763</v>
      </c>
      <c r="M83" s="11">
        <f t="shared" si="26"/>
        <v>644885999.99999988</v>
      </c>
      <c r="N83" s="11">
        <f t="shared" si="21"/>
        <v>157956131.32160902</v>
      </c>
      <c r="O83" s="10">
        <f t="shared" si="27"/>
        <v>24.493651796070786</v>
      </c>
    </row>
    <row r="84" spans="1:15" x14ac:dyDescent="0.25">
      <c r="A84" s="11">
        <v>103.63200000000001</v>
      </c>
      <c r="B84" s="11">
        <f t="shared" si="22"/>
        <v>4900</v>
      </c>
      <c r="C84" s="11">
        <v>0.32769999999999999</v>
      </c>
      <c r="D84" s="11">
        <v>1.0846</v>
      </c>
      <c r="E84" s="10">
        <f t="shared" si="23"/>
        <v>43379.995438115795</v>
      </c>
      <c r="F84" s="10">
        <f t="shared" si="17"/>
        <v>84540.498431999993</v>
      </c>
      <c r="G84" s="11">
        <f t="shared" si="18"/>
        <v>84.540498431999993</v>
      </c>
      <c r="H84" s="10">
        <v>19.661999999999999</v>
      </c>
      <c r="I84" s="11">
        <f t="shared" si="24"/>
        <v>14.746499999999999</v>
      </c>
      <c r="J84" s="10">
        <f t="shared" si="19"/>
        <v>43.651720860959507</v>
      </c>
      <c r="K84" s="10">
        <f t="shared" si="20"/>
        <v>667974.30859851837</v>
      </c>
      <c r="L84" s="11">
        <f t="shared" si="25"/>
        <v>0.33993779508429828</v>
      </c>
      <c r="M84" s="11">
        <f t="shared" si="26"/>
        <v>648846000</v>
      </c>
      <c r="N84" s="11">
        <f t="shared" si="21"/>
        <v>157146195.09945425</v>
      </c>
      <c r="O84" s="10">
        <f t="shared" si="27"/>
        <v>24.219336344749639</v>
      </c>
    </row>
    <row r="85" spans="1:15" x14ac:dyDescent="0.25">
      <c r="A85" s="11">
        <v>102.33499999999999</v>
      </c>
      <c r="B85" s="11">
        <f t="shared" si="22"/>
        <v>4950</v>
      </c>
      <c r="C85" s="11">
        <v>0.32845000000000002</v>
      </c>
      <c r="D85" s="11">
        <v>1.08823</v>
      </c>
      <c r="E85" s="10">
        <f t="shared" si="23"/>
        <v>43274.188758455988</v>
      </c>
      <c r="F85" s="10">
        <f t="shared" si="17"/>
        <v>83482.436959999992</v>
      </c>
      <c r="G85" s="11">
        <f t="shared" si="18"/>
        <v>83.482436959999987</v>
      </c>
      <c r="H85" s="10">
        <v>19.707000000000001</v>
      </c>
      <c r="I85" s="11">
        <f t="shared" si="24"/>
        <v>14.780250000000001</v>
      </c>
      <c r="J85" s="10">
        <f t="shared" si="19"/>
        <v>43.545251425011237</v>
      </c>
      <c r="K85" s="10">
        <f t="shared" si="20"/>
        <v>659614.31672098755</v>
      </c>
      <c r="L85" s="11">
        <f t="shared" si="25"/>
        <v>0.34154886374644905</v>
      </c>
      <c r="M85" s="11">
        <f t="shared" si="26"/>
        <v>650331000</v>
      </c>
      <c r="N85" s="11">
        <f t="shared" si="21"/>
        <v>156762905.13004044</v>
      </c>
      <c r="O85" s="10">
        <f t="shared" si="27"/>
        <v>24.105094963955345</v>
      </c>
    </row>
    <row r="86" spans="1:15" x14ac:dyDescent="0.25">
      <c r="A86" s="11">
        <v>101.10599999999999</v>
      </c>
      <c r="B86" s="11">
        <f t="shared" si="22"/>
        <v>5000</v>
      </c>
      <c r="C86" s="11">
        <v>0.32869999999999999</v>
      </c>
      <c r="D86" s="11">
        <v>1.08687</v>
      </c>
      <c r="E86" s="10">
        <f t="shared" si="23"/>
        <v>43186.347558375084</v>
      </c>
      <c r="F86" s="10">
        <f t="shared" si="17"/>
        <v>82479.848255999997</v>
      </c>
      <c r="G86" s="11">
        <f t="shared" si="18"/>
        <v>82.479848255999997</v>
      </c>
      <c r="H86" s="10">
        <v>19.722000000000001</v>
      </c>
      <c r="I86" s="11">
        <f t="shared" si="24"/>
        <v>14.791500000000001</v>
      </c>
      <c r="J86" s="10">
        <f t="shared" si="19"/>
        <v>43.456860001561381</v>
      </c>
      <c r="K86" s="10">
        <f t="shared" si="20"/>
        <v>651692.62819555553</v>
      </c>
      <c r="L86" s="11">
        <f t="shared" si="25"/>
        <v>0.34250407446488262</v>
      </c>
      <c r="M86" s="11">
        <f t="shared" si="26"/>
        <v>650826000</v>
      </c>
      <c r="N86" s="11">
        <f t="shared" si="21"/>
        <v>156444696.00562096</v>
      </c>
      <c r="O86" s="10">
        <f t="shared" si="27"/>
        <v>24.037868186830423</v>
      </c>
    </row>
    <row r="87" spans="1:15" x14ac:dyDescent="0.25">
      <c r="A87" s="11">
        <v>99.314899999999994</v>
      </c>
      <c r="B87" s="11">
        <f t="shared" si="22"/>
        <v>5050</v>
      </c>
      <c r="C87" s="11">
        <v>0.32984999999999998</v>
      </c>
      <c r="D87" s="11">
        <v>1.0891</v>
      </c>
      <c r="E87" s="10">
        <f t="shared" si="23"/>
        <v>42845.511315021053</v>
      </c>
      <c r="F87" s="10">
        <f t="shared" si="17"/>
        <v>81018.711862399985</v>
      </c>
      <c r="G87" s="11">
        <f t="shared" si="18"/>
        <v>81.018711862399996</v>
      </c>
      <c r="H87" s="10">
        <v>19.790999999999997</v>
      </c>
      <c r="I87" s="11">
        <f t="shared" si="24"/>
        <v>14.843249999999998</v>
      </c>
      <c r="J87" s="10">
        <f t="shared" si="19"/>
        <v>43.113888813945358</v>
      </c>
      <c r="K87" s="10">
        <f t="shared" si="20"/>
        <v>640147.84681402473</v>
      </c>
      <c r="L87" s="11">
        <f t="shared" si="25"/>
        <v>0.34643652379044332</v>
      </c>
      <c r="M87" s="11">
        <f t="shared" si="26"/>
        <v>653102999.99999988</v>
      </c>
      <c r="N87" s="11">
        <f t="shared" si="21"/>
        <v>155209999.73020327</v>
      </c>
      <c r="O87" s="10">
        <f t="shared" si="27"/>
        <v>23.765010990640572</v>
      </c>
    </row>
    <row r="88" spans="1:15" x14ac:dyDescent="0.25">
      <c r="A88" s="11">
        <v>97.581500000000005</v>
      </c>
      <c r="B88" s="11">
        <f t="shared" si="22"/>
        <v>5100</v>
      </c>
      <c r="C88" s="11">
        <v>0.32969999999999999</v>
      </c>
      <c r="D88" s="11">
        <v>1.09185</v>
      </c>
      <c r="E88" s="10">
        <f t="shared" si="23"/>
        <v>42514.512944364622</v>
      </c>
      <c r="F88" s="10">
        <f t="shared" si="17"/>
        <v>79604.645743999994</v>
      </c>
      <c r="G88" s="11">
        <f t="shared" si="18"/>
        <v>79.604645743999995</v>
      </c>
      <c r="H88" s="10">
        <v>19.782</v>
      </c>
      <c r="I88" s="11">
        <f t="shared" si="24"/>
        <v>14.836500000000001</v>
      </c>
      <c r="J88" s="10">
        <f t="shared" si="19"/>
        <v>42.780817121903837</v>
      </c>
      <c r="K88" s="10">
        <f t="shared" si="20"/>
        <v>628974.97871802468</v>
      </c>
      <c r="L88" s="11">
        <f t="shared" si="25"/>
        <v>0.34897494931708034</v>
      </c>
      <c r="M88" s="11">
        <f t="shared" si="26"/>
        <v>652806000</v>
      </c>
      <c r="N88" s="11">
        <f t="shared" si="21"/>
        <v>154010941.63885379</v>
      </c>
      <c r="O88" s="10">
        <f t="shared" si="27"/>
        <v>23.592145543829833</v>
      </c>
    </row>
    <row r="89" spans="1:15" x14ac:dyDescent="0.25">
      <c r="A89" s="11">
        <v>95.848600000000005</v>
      </c>
      <c r="B89" s="11">
        <f t="shared" si="22"/>
        <v>5150</v>
      </c>
      <c r="C89" s="11">
        <v>0.33095000000000002</v>
      </c>
      <c r="D89" s="11">
        <v>1.0940700000000001</v>
      </c>
      <c r="E89" s="10">
        <f t="shared" si="23"/>
        <v>42168.92648469111</v>
      </c>
      <c r="F89" s="10">
        <f t="shared" si="17"/>
        <v>78190.987513600005</v>
      </c>
      <c r="G89" s="11">
        <f t="shared" si="18"/>
        <v>78.190987513599993</v>
      </c>
      <c r="H89" s="10">
        <v>19.857000000000003</v>
      </c>
      <c r="I89" s="11">
        <f t="shared" si="24"/>
        <v>14.892750000000003</v>
      </c>
      <c r="J89" s="10">
        <f t="shared" si="19"/>
        <v>42.433065963365436</v>
      </c>
      <c r="K89" s="10">
        <f t="shared" si="20"/>
        <v>617805.33344079007</v>
      </c>
      <c r="L89" s="11">
        <f t="shared" si="25"/>
        <v>0.35316881982771425</v>
      </c>
      <c r="M89" s="11">
        <f t="shared" si="26"/>
        <v>655281000.00000012</v>
      </c>
      <c r="N89" s="11">
        <f t="shared" si="21"/>
        <v>152759037.46811557</v>
      </c>
      <c r="O89" s="10">
        <f t="shared" si="27"/>
        <v>23.311989431727081</v>
      </c>
    </row>
    <row r="90" spans="1:15" x14ac:dyDescent="0.25">
      <c r="A90" s="11">
        <v>94.803299999999993</v>
      </c>
      <c r="B90" s="11">
        <f t="shared" si="22"/>
        <v>5200</v>
      </c>
      <c r="C90" s="11">
        <v>0.33379999999999999</v>
      </c>
      <c r="D90" s="11">
        <v>1.0934600000000001</v>
      </c>
      <c r="E90" s="10">
        <f t="shared" si="23"/>
        <v>42113.985263190472</v>
      </c>
      <c r="F90" s="10">
        <f t="shared" si="17"/>
        <v>77338.256860799986</v>
      </c>
      <c r="G90" s="11">
        <f t="shared" si="18"/>
        <v>77.338256860799987</v>
      </c>
      <c r="H90" s="10">
        <v>20.027999999999999</v>
      </c>
      <c r="I90" s="11">
        <f t="shared" si="24"/>
        <v>15.020999999999999</v>
      </c>
      <c r="J90" s="10">
        <f t="shared" si="19"/>
        <v>42.377780598752445</v>
      </c>
      <c r="K90" s="10">
        <f t="shared" si="20"/>
        <v>611067.70852977771</v>
      </c>
      <c r="L90" s="11">
        <f t="shared" si="25"/>
        <v>0.35667486480148036</v>
      </c>
      <c r="M90" s="11">
        <f t="shared" si="26"/>
        <v>660924000</v>
      </c>
      <c r="N90" s="11">
        <f t="shared" si="21"/>
        <v>152560010.15550882</v>
      </c>
      <c r="O90" s="10">
        <f t="shared" si="27"/>
        <v>23.082837081950242</v>
      </c>
    </row>
    <row r="91" spans="1:15" x14ac:dyDescent="0.25">
      <c r="A91" s="11">
        <v>93.0976</v>
      </c>
      <c r="B91" s="11">
        <f t="shared" si="22"/>
        <v>5250</v>
      </c>
      <c r="C91" s="11">
        <v>0.33129999999999998</v>
      </c>
      <c r="D91" s="11">
        <v>1.0880399999999999</v>
      </c>
      <c r="E91" s="10">
        <f t="shared" si="23"/>
        <v>41753.927323532822</v>
      </c>
      <c r="F91" s="10">
        <f t="shared" si="17"/>
        <v>75946.787737599996</v>
      </c>
      <c r="G91" s="11">
        <f t="shared" si="18"/>
        <v>75.94678773759999</v>
      </c>
      <c r="H91" s="10">
        <v>19.878</v>
      </c>
      <c r="I91" s="11">
        <f t="shared" si="24"/>
        <v>14.9085</v>
      </c>
      <c r="J91" s="10">
        <f t="shared" si="19"/>
        <v>42.015467313170625</v>
      </c>
      <c r="K91" s="10">
        <f t="shared" si="20"/>
        <v>600073.38459338271</v>
      </c>
      <c r="L91" s="11">
        <f t="shared" si="25"/>
        <v>0.35705623292584165</v>
      </c>
      <c r="M91" s="11">
        <f t="shared" si="26"/>
        <v>655974000</v>
      </c>
      <c r="N91" s="11">
        <f t="shared" si="21"/>
        <v>151255682.32741424</v>
      </c>
      <c r="O91" s="10">
        <f t="shared" si="27"/>
        <v>23.058182538852797</v>
      </c>
    </row>
    <row r="92" spans="1:15" x14ac:dyDescent="0.25">
      <c r="A92" s="11">
        <v>91.788600000000002</v>
      </c>
      <c r="B92" s="11">
        <f t="shared" si="22"/>
        <v>5300</v>
      </c>
      <c r="C92" s="11">
        <v>0.33239999999999997</v>
      </c>
      <c r="D92" s="11">
        <v>1.0833900000000001</v>
      </c>
      <c r="E92" s="10">
        <f t="shared" si="23"/>
        <v>41558.910889427607</v>
      </c>
      <c r="F92" s="10">
        <f t="shared" si="17"/>
        <v>74878.936953600001</v>
      </c>
      <c r="G92" s="11">
        <f t="shared" si="18"/>
        <v>74.878936953600004</v>
      </c>
      <c r="H92" s="10">
        <v>19.943999999999999</v>
      </c>
      <c r="I92" s="11">
        <f t="shared" si="24"/>
        <v>14.957999999999998</v>
      </c>
      <c r="J92" s="10">
        <f t="shared" si="19"/>
        <v>41.819229327000144</v>
      </c>
      <c r="K92" s="10">
        <f t="shared" si="20"/>
        <v>591636.04506548145</v>
      </c>
      <c r="L92" s="11">
        <f t="shared" si="25"/>
        <v>0.35992281029205803</v>
      </c>
      <c r="M92" s="11">
        <f t="shared" si="26"/>
        <v>658151999.99999988</v>
      </c>
      <c r="N92" s="11">
        <f t="shared" si="21"/>
        <v>150549225.57720053</v>
      </c>
      <c r="O92" s="10">
        <f t="shared" si="27"/>
        <v>22.8745374286184</v>
      </c>
    </row>
    <row r="93" spans="1:15" x14ac:dyDescent="0.25">
      <c r="A93" s="11">
        <v>90.593800000000002</v>
      </c>
      <c r="B93" s="11">
        <f t="shared" si="22"/>
        <v>5350</v>
      </c>
      <c r="C93" s="11">
        <v>0.33079999999999998</v>
      </c>
      <c r="D93" s="11">
        <v>1.0800700000000001</v>
      </c>
      <c r="E93" s="10">
        <f t="shared" si="23"/>
        <v>41404.905809489988</v>
      </c>
      <c r="F93" s="10">
        <f t="shared" si="17"/>
        <v>73904.247788799999</v>
      </c>
      <c r="G93" s="11">
        <f t="shared" si="18"/>
        <v>73.904247788799992</v>
      </c>
      <c r="H93" s="10">
        <v>19.847999999999999</v>
      </c>
      <c r="I93" s="11">
        <f t="shared" si="24"/>
        <v>14.885999999999999</v>
      </c>
      <c r="J93" s="10">
        <f t="shared" si="19"/>
        <v>41.664259583626226</v>
      </c>
      <c r="K93" s="10">
        <f t="shared" si="20"/>
        <v>583934.79734360485</v>
      </c>
      <c r="L93" s="11">
        <f t="shared" si="25"/>
        <v>0.35952261474745667</v>
      </c>
      <c r="M93" s="11">
        <f t="shared" si="26"/>
        <v>654984000</v>
      </c>
      <c r="N93" s="11">
        <f t="shared" si="21"/>
        <v>149991334.50105441</v>
      </c>
      <c r="O93" s="10">
        <f t="shared" si="27"/>
        <v>22.899999771147755</v>
      </c>
    </row>
    <row r="94" spans="1:15" x14ac:dyDescent="0.25">
      <c r="A94" s="11">
        <v>89.6374</v>
      </c>
      <c r="B94" s="11">
        <f t="shared" si="22"/>
        <v>5400</v>
      </c>
      <c r="C94" s="11">
        <v>0.33879999999999999</v>
      </c>
      <c r="D94" s="11">
        <v>1.0789500000000001</v>
      </c>
      <c r="E94" s="10">
        <f t="shared" si="23"/>
        <v>41350.670222137342</v>
      </c>
      <c r="F94" s="10">
        <f t="shared" si="17"/>
        <v>73124.0396224</v>
      </c>
      <c r="G94" s="11">
        <f t="shared" si="18"/>
        <v>73.124039622399991</v>
      </c>
      <c r="H94" s="10">
        <v>20.327999999999999</v>
      </c>
      <c r="I94" s="11">
        <f t="shared" si="24"/>
        <v>15.245999999999999</v>
      </c>
      <c r="J94" s="10">
        <f t="shared" si="19"/>
        <v>41.609684273141802</v>
      </c>
      <c r="K94" s="10">
        <f t="shared" si="20"/>
        <v>577770.18960908637</v>
      </c>
      <c r="L94" s="11">
        <f t="shared" si="25"/>
        <v>0.36870019078525013</v>
      </c>
      <c r="M94" s="11">
        <f t="shared" si="26"/>
        <v>670824000</v>
      </c>
      <c r="N94" s="11">
        <f t="shared" si="21"/>
        <v>149794863.38331047</v>
      </c>
      <c r="O94" s="10">
        <f t="shared" si="27"/>
        <v>22.32997975375217</v>
      </c>
    </row>
    <row r="95" spans="1:15" x14ac:dyDescent="0.25">
      <c r="A95" s="11">
        <v>88.925600000000003</v>
      </c>
      <c r="B95" s="11">
        <f t="shared" si="22"/>
        <v>5450</v>
      </c>
      <c r="C95" s="11">
        <v>0.34379999999999999</v>
      </c>
      <c r="D95" s="11">
        <v>1.0792299999999999</v>
      </c>
      <c r="E95" s="10">
        <f t="shared" si="23"/>
        <v>41402.145635238005</v>
      </c>
      <c r="F95" s="10">
        <f t="shared" si="17"/>
        <v>72543.370265599995</v>
      </c>
      <c r="G95" s="11">
        <f t="shared" si="18"/>
        <v>72.543370265600004</v>
      </c>
      <c r="H95" s="10">
        <v>20.628</v>
      </c>
      <c r="I95" s="11">
        <f t="shared" si="24"/>
        <v>15.471</v>
      </c>
      <c r="J95" s="10">
        <f t="shared" si="19"/>
        <v>41.661482120079761</v>
      </c>
      <c r="K95" s="10">
        <f t="shared" si="20"/>
        <v>573182.18481461739</v>
      </c>
      <c r="L95" s="11">
        <f t="shared" si="25"/>
        <v>0.37367628567617983</v>
      </c>
      <c r="M95" s="11">
        <f t="shared" si="26"/>
        <v>680724000</v>
      </c>
      <c r="N95" s="11">
        <f t="shared" si="21"/>
        <v>149981335.63228714</v>
      </c>
      <c r="O95" s="10">
        <f t="shared" si="27"/>
        <v>22.032620508794629</v>
      </c>
    </row>
    <row r="96" spans="1:15" x14ac:dyDescent="0.25">
      <c r="A96" s="11">
        <v>88.647400000000005</v>
      </c>
      <c r="B96" s="11">
        <f t="shared" si="22"/>
        <v>5500</v>
      </c>
      <c r="C96" s="11">
        <v>0.3488</v>
      </c>
      <c r="D96" s="11">
        <v>1.0836600000000001</v>
      </c>
      <c r="E96" s="10">
        <f t="shared" si="23"/>
        <v>41651.268660622802</v>
      </c>
      <c r="F96" s="10">
        <f t="shared" si="17"/>
        <v>72316.421382400003</v>
      </c>
      <c r="G96" s="11">
        <f t="shared" si="18"/>
        <v>72.316421382399994</v>
      </c>
      <c r="H96" s="10">
        <v>20.928000000000001</v>
      </c>
      <c r="I96" s="11">
        <f t="shared" si="24"/>
        <v>15.696000000000002</v>
      </c>
      <c r="J96" s="10">
        <f t="shared" si="19"/>
        <v>41.912165612650618</v>
      </c>
      <c r="K96" s="10">
        <f t="shared" si="20"/>
        <v>571389.00845353084</v>
      </c>
      <c r="L96" s="11">
        <f t="shared" si="25"/>
        <v>0.37684326323627765</v>
      </c>
      <c r="M96" s="11">
        <f t="shared" si="26"/>
        <v>690624000.00000012</v>
      </c>
      <c r="N96" s="11">
        <f t="shared" si="21"/>
        <v>150883796.20554224</v>
      </c>
      <c r="O96" s="10">
        <f t="shared" si="27"/>
        <v>21.847459139204865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Jack Cheatle (2405699)</cp:lastModifiedBy>
  <cp:revision/>
  <dcterms:created xsi:type="dcterms:W3CDTF">2019-10-18T15:00:30Z</dcterms:created>
  <dcterms:modified xsi:type="dcterms:W3CDTF">2026-03-18T17:14:11Z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