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2"/>
  <workbookPr/>
  <mc:AlternateContent xmlns:mc="http://schemas.openxmlformats.org/markup-compatibility/2006">
    <mc:Choice Requires="x15">
      <x15ac:absPath xmlns:x15ac="http://schemas.microsoft.com/office/spreadsheetml/2010/11/ac" url="/Users/shivam/Library/Mobile Documents/com~apple~CloudDocs/"/>
    </mc:Choice>
  </mc:AlternateContent>
  <xr:revisionPtr revIDLastSave="0" documentId="8_{52D1AD56-E2AA-7845-86B8-56D207D45DE6}" xr6:coauthVersionLast="47" xr6:coauthVersionMax="47" xr10:uidLastSave="{00000000-0000-0000-0000-000000000000}"/>
  <bookViews>
    <workbookView xWindow="0" yWindow="0" windowWidth="35840" windowHeight="22400" tabRatio="500" activeTab="1" xr2:uid="{00000000-000D-0000-FFFF-FFFF00000000}"/>
  </bookViews>
  <sheets>
    <sheet name="Investment_Appraisal" sheetId="1" r:id="rId1"/>
    <sheet name="Capital_Rationing" sheetId="2" r:id="rId2"/>
  </sheets>
  <calcPr calcId="191028"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8" i="2" l="1"/>
  <c r="B9" i="2"/>
  <c r="B20" i="2"/>
  <c r="D20" i="2"/>
  <c r="B19" i="1"/>
  <c r="C8" i="2"/>
  <c r="B34" i="1"/>
  <c r="C9" i="2"/>
  <c r="C20" i="2"/>
  <c r="B10" i="2"/>
  <c r="B21" i="2"/>
  <c r="D21" i="2"/>
  <c r="B49" i="1"/>
  <c r="C10" i="2"/>
  <c r="C21" i="2"/>
  <c r="C22" i="2"/>
  <c r="C23" i="2"/>
  <c r="B22" i="2"/>
  <c r="D22" i="2"/>
  <c r="B23" i="2"/>
  <c r="D23" i="2"/>
  <c r="A26" i="2"/>
  <c r="B36" i="1"/>
  <c r="E9" i="2"/>
  <c r="B51" i="1"/>
  <c r="E10" i="2"/>
  <c r="E22" i="2"/>
  <c r="B21" i="1"/>
  <c r="E8" i="2"/>
  <c r="E21" i="2"/>
  <c r="E20" i="2"/>
  <c r="B20" i="1"/>
  <c r="D8" i="2"/>
  <c r="B35" i="1"/>
  <c r="D9" i="2"/>
  <c r="B50" i="1"/>
  <c r="D10" i="2"/>
  <c r="D16" i="2"/>
  <c r="C16" i="2"/>
  <c r="B16" i="2"/>
  <c r="D15" i="2"/>
  <c r="C15" i="2"/>
  <c r="B15" i="2"/>
  <c r="D14" i="2"/>
  <c r="C14" i="2"/>
  <c r="B14" i="2"/>
  <c r="D55" i="1"/>
  <c r="D56" i="1"/>
  <c r="D57" i="1"/>
  <c r="A60" i="1"/>
  <c r="F57" i="1"/>
  <c r="E57" i="1"/>
  <c r="B47" i="1"/>
  <c r="B48" i="1"/>
  <c r="C57" i="1"/>
  <c r="B41" i="1"/>
  <c r="C41" i="1"/>
  <c r="D41" i="1"/>
  <c r="E41" i="1"/>
  <c r="F41" i="1"/>
  <c r="G41" i="1"/>
  <c r="B46" i="1"/>
  <c r="B57" i="1"/>
  <c r="F56" i="1"/>
  <c r="E56" i="1"/>
  <c r="B32" i="1"/>
  <c r="B33" i="1"/>
  <c r="C56" i="1"/>
  <c r="B26" i="1"/>
  <c r="C26" i="1"/>
  <c r="D26" i="1"/>
  <c r="E26" i="1"/>
  <c r="F26" i="1"/>
  <c r="G26" i="1"/>
  <c r="B31" i="1"/>
  <c r="B56" i="1"/>
  <c r="F55" i="1"/>
  <c r="E55" i="1"/>
  <c r="B17" i="1"/>
  <c r="B18" i="1"/>
  <c r="C55" i="1"/>
  <c r="B11" i="1"/>
  <c r="C11" i="1"/>
  <c r="D11" i="1"/>
  <c r="E11" i="1"/>
  <c r="F11" i="1"/>
  <c r="G11" i="1"/>
  <c r="B16" i="1"/>
  <c r="B55" i="1"/>
  <c r="G42" i="1"/>
  <c r="G43" i="1"/>
  <c r="F42" i="1"/>
  <c r="F43" i="1"/>
  <c r="E42" i="1"/>
  <c r="E43" i="1"/>
  <c r="D42" i="1"/>
  <c r="D43" i="1"/>
  <c r="C42" i="1"/>
  <c r="C43" i="1"/>
  <c r="B43" i="1"/>
  <c r="G27" i="1"/>
  <c r="G28" i="1"/>
  <c r="F27" i="1"/>
  <c r="F28" i="1"/>
  <c r="E27" i="1"/>
  <c r="E28" i="1"/>
  <c r="D27" i="1"/>
  <c r="D28" i="1"/>
  <c r="C27" i="1"/>
  <c r="C28" i="1"/>
  <c r="B28" i="1"/>
  <c r="G12" i="1"/>
  <c r="G13" i="1"/>
  <c r="F12" i="1"/>
  <c r="F13" i="1"/>
  <c r="E12" i="1"/>
  <c r="E13" i="1"/>
  <c r="D12" i="1"/>
  <c r="D13" i="1"/>
  <c r="C12" i="1"/>
  <c r="C13" i="1"/>
  <c r="B13" i="1"/>
  <c r="E23" i="2"/>
</calcChain>
</file>

<file path=xl/sharedStrings.xml><?xml version="1.0" encoding="utf-8"?>
<sst xmlns="http://schemas.openxmlformats.org/spreadsheetml/2006/main" count="110" uniqueCount="61">
  <si>
    <t>Investment Appraisal Model</t>
  </si>
  <si>
    <t>Payback Period, ARR, NPV, Profitability Index (PI) and IRR for Projects A, B and C</t>
  </si>
  <si>
    <t>Key Assumptions</t>
  </si>
  <si>
    <t>Discount Rate</t>
  </si>
  <si>
    <t>Source: assignment brief (assumed 8%)</t>
  </si>
  <si>
    <t>Project Life (years)</t>
  </si>
  <si>
    <t>Project A</t>
  </si>
  <si>
    <t>Year 0</t>
  </si>
  <si>
    <t>Year 1</t>
  </si>
  <si>
    <t>Year 2</t>
  </si>
  <si>
    <t>Year 3</t>
  </si>
  <si>
    <t>Year 4</t>
  </si>
  <si>
    <t>Year 5</t>
  </si>
  <si>
    <t>Net Cash Flow (£m)</t>
  </si>
  <si>
    <t>Cumulative Cash Flow (£m)</t>
  </si>
  <si>
    <t>Discount Factor @8%</t>
  </si>
  <si>
    <t>Discounted Cash Flow (£m)</t>
  </si>
  <si>
    <t>Results</t>
  </si>
  <si>
    <t>Payback Period (years)</t>
  </si>
  <si>
    <t>Average Annual Profit (£m)</t>
  </si>
  <si>
    <t>ARR (Avg Profit / Initial Investment)</t>
  </si>
  <si>
    <t>NPV (£m)</t>
  </si>
  <si>
    <t>Profitability Index (PI)</t>
  </si>
  <si>
    <t>IRR</t>
  </si>
  <si>
    <t>Project B</t>
  </si>
  <si>
    <t>Project C</t>
  </si>
  <si>
    <t>Summary Comparison</t>
  </si>
  <si>
    <t>Project</t>
  </si>
  <si>
    <t>Payback (yrs)</t>
  </si>
  <si>
    <t>ARR</t>
  </si>
  <si>
    <t>PI</t>
  </si>
  <si>
    <t>Recommendation (single project, no capital constraint)</t>
  </si>
  <si>
    <t>Notes:</t>
  </si>
  <si>
    <t>1. Discount rate assumed at 8% per the assessment brief (Cell B5, blue = input).</t>
  </si>
  <si>
    <t>2. Payback Period is calculated to the nearest fraction of a year, interpolating within the year cumulative cash flow turns positive.</t>
  </si>
  <si>
    <t>3. ARR is calculated as Average Annual Profit (Years 1-5) divided by Initial Investment.</t>
  </si>
  <si>
    <t>4. NPV is calculated using Excel's NPV function on Years 1-5 cash flows, plus the Year 0 initial investment (already a negative outflow).</t>
  </si>
  <si>
    <t>5. Profitability Index (PI) = PV of future cash inflows / Initial Investment = (NPV + Initial Investment) / Initial Investment. A PI &gt; 1.00 means the project creates value.</t>
  </si>
  <si>
    <t>6. IRR is calculated using Excel's IRR function on the full Year 0-5 cash flow stream; it is the discount rate at which NPV = 0.</t>
  </si>
  <si>
    <t>7. All cash flow figures are in £ millions (£m).</t>
  </si>
  <si>
    <t>Capital Rationing Analysis</t>
  </si>
  <si>
    <t>Which combination of projects should be undertaken given a limited capital budget?</t>
  </si>
  <si>
    <t>Assumption: Available Capital Budget</t>
  </si>
  <si>
    <t>Assumed budget (edit this cell). Each project requires £50m, so £150m would be needed to accept all three.</t>
  </si>
  <si>
    <t>Project Data (linked from Investment_Appraisal)</t>
  </si>
  <si>
    <t>Initial Investment (£m)</t>
  </si>
  <si>
    <t>PI Ranking (projects are equal-sized, so ranking by PI = ranking by NPV per £ invested)</t>
  </si>
  <si>
    <t>Rank</t>
  </si>
  <si>
    <t>Feasible Combinations under the Capital Budget</t>
  </si>
  <si>
    <t>Combination</t>
  </si>
  <si>
    <t>Total Investment (£m)</t>
  </si>
  <si>
    <t>Total NPV (£m)</t>
  </si>
  <si>
    <t>Feasible?</t>
  </si>
  <si>
    <t>Combined IRR (weighted avg, indicative)</t>
  </si>
  <si>
    <t>A + B</t>
  </si>
  <si>
    <t>A + C</t>
  </si>
  <si>
    <t>B + C</t>
  </si>
  <si>
    <t>A + B + C</t>
  </si>
  <si>
    <t>Optimal Feasible Combination (highest Total NPV among feasible options)</t>
  </si>
  <si>
    <t>Written Interpretation</t>
  </si>
  <si>
    <t>With a capital budget of £100m (Cell B4), only two of the three projects can be undertaken, since each requires £50m and all three together need £150m. Because all three projects are the same size, ranking by Profitability Index gives the same project ranking as ranking by NPV, so PI and NPV lead to the same capital rationing decision here.
Project C has the highest PI, the highest IRR, and is the only project with a positive NPV in isolation. Project B is the second-ranked project on PI/NPV, narrowly ahead of Project A. The combination that maximises total NPV within the £100m budget is Project B + Project C, which is also the combination Excel flags above as optimal.
However, the combined NPV of B + C is still negative overall. This is because Project B alone does not earn its 8% cost of capital (NPV &lt; 0, IRR &lt; 8%). Strictly, if the capital did not have to be fully committed to two projects, the value-maximising decision would be to accept Project C only and either return the remaining £50m of the budget or invest it in another opportunity earning at least 8%. The B + C combination is only 'best' in the sense of the highest total NPV among the feasible two-project bundles - it is not value-creating overall.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</si>
</sst>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0.000"/>
    <numFmt numFmtId="167" formatCode="#,##0.0;\(#,##0.0\)"/>
    <numFmt numFmtId="168" formatCode="#,##0.0"/>
  </numFmts>
  <fonts count="11" x14ac:knownFonts="1">
    <font>
      <sz val="11"/>
      <color theme="1"/>
      <name val="Calibri"/>
      <family val="2"/>
      <charset val="1"/>
    </font>
    <font>
      <b/>
      <sz val="14"/>
      <name val="Arial"/>
      <family val="2"/>
    </font>
    <font>
      <i/>
      <sz val="10"/>
      <name val="Arial"/>
      <family val="2"/>
    </font>
    <font>
      <b/>
      <sz val="11"/>
      <name val="Arial"/>
      <family val="2"/>
    </font>
    <font>
      <sz val="11"/>
      <color rgb="FF0000FF"/>
      <name val="Arial"/>
      <family val="2"/>
    </font>
    <font>
      <i/>
      <sz val="9"/>
      <color rgb="FF808080"/>
      <name val="Arial"/>
      <family val="2"/>
    </font>
    <font>
      <b/>
      <sz val="11"/>
      <color rgb="FFFFFFFF"/>
      <name val="Arial"/>
      <family val="2"/>
    </font>
    <font>
      <sz val="11"/>
      <color rgb="FF000000"/>
      <name val="Arial"/>
      <family val="2"/>
    </font>
    <font>
      <i/>
      <sz val="9"/>
      <name val="Arial"/>
      <family val="2"/>
    </font>
    <font>
      <b/>
      <sz val="12"/>
      <name val="Arial"/>
      <family val="2"/>
    </font>
    <font>
      <sz val="10"/>
      <name val="Arial"/>
      <family val="2"/>
    </font>
  </fonts>
  <fills count="6">
    <fill>
      <patternFill patternType="none"/>
    </fill>
    <fill>
      <patternFill patternType="gray125"/>
    </fill>
    <fill>
      <patternFill patternType="solid">
        <fgColor rgb="FFD9E1F2"/>
        <bgColor rgb="FFE2EFDA"/>
      </patternFill>
    </fill>
    <fill>
      <patternFill patternType="solid">
        <fgColor rgb="FFFFFF00"/>
        <bgColor rgb="FFFFFF00"/>
      </patternFill>
    </fill>
    <fill>
      <patternFill patternType="solid">
        <fgColor rgb="FF1F4E78"/>
        <bgColor rgb="FF003366"/>
      </patternFill>
    </fill>
    <fill>
      <patternFill patternType="solid">
        <fgColor rgb="FFE2EFDA"/>
        <bgColor rgb="FFD9E1F2"/>
      </patternFill>
    </fill>
  </fills>
  <borders count="2">
    <border>
      <left/>
      <right/>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32">
    <xf numFmtId="0" fontId="0" fillId="0" borderId="0" xfId="0"/>
    <xf numFmtId="0" fontId="3" fillId="5" borderId="0" xfId="0" applyFont="1" applyFill="1"/>
    <xf numFmtId="0" fontId="3" fillId="2" borderId="0" xfId="0" applyFont="1" applyFill="1"/>
    <xf numFmtId="0" fontId="5" fillId="0" borderId="0" xfId="0" applyFont="1"/>
    <xf numFmtId="0" fontId="1" fillId="0" borderId="0" xfId="0" applyFont="1"/>
    <xf numFmtId="0" fontId="2" fillId="0" borderId="0" xfId="0" applyFont="1"/>
    <xf numFmtId="0" fontId="0" fillId="2" borderId="0" xfId="0" applyFill="1"/>
    <xf numFmtId="164" fontId="4" fillId="3" borderId="1" xfId="0" applyNumberFormat="1" applyFont="1" applyFill="1" applyBorder="1"/>
    <xf numFmtId="1" fontId="4" fillId="3" borderId="1" xfId="0" applyNumberFormat="1" applyFont="1" applyFill="1" applyBorder="1"/>
    <xf numFmtId="0" fontId="6" fillId="4" borderId="0" xfId="0" applyFont="1" applyFill="1"/>
    <xf numFmtId="0" fontId="0" fillId="4" borderId="0" xfId="0" applyFill="1"/>
    <xf numFmtId="0" fontId="3" fillId="0" borderId="1" xfId="0" applyFont="1" applyBorder="1"/>
    <xf numFmtId="165" fontId="4" fillId="0" borderId="1" xfId="0" applyNumberFormat="1" applyFont="1" applyBorder="1"/>
    <xf numFmtId="165" fontId="7" fillId="0" borderId="1" xfId="0" applyNumberFormat="1" applyFont="1" applyBorder="1"/>
    <xf numFmtId="166" fontId="7" fillId="0" borderId="1" xfId="0" applyNumberFormat="1" applyFont="1" applyBorder="1"/>
    <xf numFmtId="167" fontId="7" fillId="0" borderId="1" xfId="0" applyNumberFormat="1" applyFont="1" applyBorder="1"/>
    <xf numFmtId="0" fontId="3" fillId="2" borderId="1" xfId="0" applyFont="1" applyFill="1" applyBorder="1"/>
    <xf numFmtId="2" fontId="7" fillId="0" borderId="1" xfId="0" applyNumberFormat="1" applyFont="1" applyBorder="1"/>
    <xf numFmtId="168" fontId="7" fillId="0" borderId="1" xfId="0" applyNumberFormat="1" applyFont="1" applyBorder="1"/>
    <xf numFmtId="164" fontId="7" fillId="0" borderId="1" xfId="0" applyNumberFormat="1" applyFont="1" applyBorder="1"/>
    <xf numFmtId="0" fontId="7" fillId="0" borderId="1" xfId="0" applyFont="1" applyBorder="1"/>
    <xf numFmtId="0" fontId="0" fillId="5" borderId="0" xfId="0" applyFill="1"/>
    <xf numFmtId="0" fontId="3" fillId="0" borderId="0" xfId="0" applyFont="1"/>
    <xf numFmtId="0" fontId="8" fillId="0" borderId="0" xfId="0" applyFont="1"/>
    <xf numFmtId="0" fontId="4" fillId="3" borderId="1" xfId="0" applyFont="1" applyFill="1" applyBorder="1"/>
    <xf numFmtId="1" fontId="7" fillId="0" borderId="1" xfId="0" applyNumberFormat="1" applyFont="1" applyBorder="1"/>
    <xf numFmtId="0" fontId="9" fillId="0" borderId="1" xfId="0" applyFont="1" applyBorder="1"/>
    <xf numFmtId="0" fontId="5" fillId="0" borderId="0" xfId="0" applyFont="1"/>
    <xf numFmtId="0" fontId="3" fillId="2" borderId="0" xfId="0" applyFont="1" applyFill="1"/>
    <xf numFmtId="0" fontId="3" fillId="5" borderId="0" xfId="0" applyFont="1" applyFill="1"/>
    <xf numFmtId="0" fontId="10" fillId="0" borderId="0" xfId="0" applyFont="1" applyAlignment="1">
      <alignment vertical="top" wrapText="1"/>
    </xf>
    <xf numFmtId="0" fontId="7"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B7B7"/>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9"/>
  <sheetViews>
    <sheetView zoomScaleNormal="100" workbookViewId="0"/>
  </sheetViews>
  <sheetFormatPr baseColWidth="10" defaultColWidth="8.6640625" defaultRowHeight="15" x14ac:dyDescent="0.2"/>
  <cols>
    <col min="1" max="1" width="32" customWidth="1"/>
    <col min="2" max="7" width="16" customWidth="1"/>
    <col min="8" max="8" width="20" customWidth="1"/>
  </cols>
  <sheetData>
    <row r="1" spans="1:7" ht="18" x14ac:dyDescent="0.2">
      <c r="A1" s="4" t="s">
        <v>0</v>
      </c>
    </row>
    <row r="2" spans="1:7" x14ac:dyDescent="0.2">
      <c r="A2" s="5" t="s">
        <v>1</v>
      </c>
    </row>
    <row r="4" spans="1:7" x14ac:dyDescent="0.2">
      <c r="A4" s="2" t="s">
        <v>2</v>
      </c>
      <c r="B4" s="6"/>
    </row>
    <row r="5" spans="1:7" x14ac:dyDescent="0.2">
      <c r="A5" t="s">
        <v>3</v>
      </c>
      <c r="B5" s="7">
        <v>0.08</v>
      </c>
      <c r="C5" s="3" t="s">
        <v>4</v>
      </c>
    </row>
    <row r="6" spans="1:7" x14ac:dyDescent="0.2">
      <c r="A6" t="s">
        <v>5</v>
      </c>
      <c r="B6" s="8">
        <v>5</v>
      </c>
    </row>
    <row r="8" spans="1:7" x14ac:dyDescent="0.2">
      <c r="A8" s="9" t="s">
        <v>6</v>
      </c>
      <c r="B8" s="10"/>
      <c r="C8" s="10"/>
      <c r="D8" s="10"/>
      <c r="E8" s="10"/>
      <c r="F8" s="10"/>
      <c r="G8" s="10"/>
    </row>
    <row r="9" spans="1:7" x14ac:dyDescent="0.2">
      <c r="A9" s="11"/>
      <c r="B9" s="11" t="s">
        <v>7</v>
      </c>
      <c r="C9" s="11" t="s">
        <v>8</v>
      </c>
      <c r="D9" s="11" t="s">
        <v>9</v>
      </c>
      <c r="E9" s="11" t="s">
        <v>10</v>
      </c>
      <c r="F9" s="11" t="s">
        <v>11</v>
      </c>
      <c r="G9" s="11" t="s">
        <v>12</v>
      </c>
    </row>
    <row r="10" spans="1:7" x14ac:dyDescent="0.2">
      <c r="A10" s="11" t="s">
        <v>13</v>
      </c>
      <c r="B10" s="12">
        <v>-50</v>
      </c>
      <c r="C10" s="12">
        <v>10</v>
      </c>
      <c r="D10" s="12">
        <v>12</v>
      </c>
      <c r="E10" s="12">
        <v>14</v>
      </c>
      <c r="F10" s="12">
        <v>10</v>
      </c>
      <c r="G10" s="12">
        <v>8</v>
      </c>
    </row>
    <row r="11" spans="1:7" x14ac:dyDescent="0.2">
      <c r="A11" s="11" t="s">
        <v>14</v>
      </c>
      <c r="B11" s="13">
        <f>B10</f>
        <v>-50</v>
      </c>
      <c r="C11" s="13">
        <f>B11+C10</f>
        <v>-40</v>
      </c>
      <c r="D11" s="13">
        <f>C11+D10</f>
        <v>-28</v>
      </c>
      <c r="E11" s="13">
        <f>D11+E10</f>
        <v>-14</v>
      </c>
      <c r="F11" s="13">
        <f>E11+F10</f>
        <v>-4</v>
      </c>
      <c r="G11" s="13">
        <f>F11+G10</f>
        <v>4</v>
      </c>
    </row>
    <row r="12" spans="1:7" x14ac:dyDescent="0.2">
      <c r="A12" s="11" t="s">
        <v>15</v>
      </c>
      <c r="B12" s="14">
        <v>1</v>
      </c>
      <c r="C12" s="14">
        <f>1/(1+$B$5)^1</f>
        <v>0.92592592592592582</v>
      </c>
      <c r="D12" s="14">
        <f>1/(1+$B$5)^2</f>
        <v>0.85733882030178321</v>
      </c>
      <c r="E12" s="14">
        <f>1/(1+$B$5)^3</f>
        <v>0.79383224102016958</v>
      </c>
      <c r="F12" s="14">
        <f>1/(1+$B$5)^4</f>
        <v>0.73502985279645328</v>
      </c>
      <c r="G12" s="14">
        <f>1/(1+$B$5)^5</f>
        <v>0.68058319703375303</v>
      </c>
    </row>
    <row r="13" spans="1:7" x14ac:dyDescent="0.2">
      <c r="A13" s="11" t="s">
        <v>16</v>
      </c>
      <c r="B13" s="15">
        <f t="shared" ref="B13:G13" si="0">B10*B12</f>
        <v>-50</v>
      </c>
      <c r="C13" s="15">
        <f t="shared" si="0"/>
        <v>9.2592592592592577</v>
      </c>
      <c r="D13" s="15">
        <f t="shared" si="0"/>
        <v>10.288065843621398</v>
      </c>
      <c r="E13" s="15">
        <f t="shared" si="0"/>
        <v>11.113651374282375</v>
      </c>
      <c r="F13" s="15">
        <f t="shared" si="0"/>
        <v>7.350298527964533</v>
      </c>
      <c r="G13" s="15">
        <f t="shared" si="0"/>
        <v>5.4446655762700242</v>
      </c>
    </row>
    <row r="15" spans="1:7" x14ac:dyDescent="0.2">
      <c r="A15" s="16" t="s">
        <v>17</v>
      </c>
      <c r="B15" s="6"/>
      <c r="C15" s="6"/>
    </row>
    <row r="16" spans="1:7" x14ac:dyDescent="0.2">
      <c r="A16" s="11" t="s">
        <v>18</v>
      </c>
      <c r="B16" s="17">
        <f>IF(COUNTIF(B11:G11,"&lt;0")=6,"Not recovered within life",COUNTIF(B11:F11,"&lt;0")-1+ABS(INDEX(B11:G11,COUNTIF(B11:F11,"&lt;0")))/INDEX(B10:G10,COUNTIF(B11:F11,"&lt;0")+1))</f>
        <v>4.5</v>
      </c>
    </row>
    <row r="17" spans="1:7" x14ac:dyDescent="0.2">
      <c r="A17" s="11" t="s">
        <v>19</v>
      </c>
      <c r="B17" s="18">
        <f>AVERAGE(C10:G10)</f>
        <v>10.8</v>
      </c>
    </row>
    <row r="18" spans="1:7" x14ac:dyDescent="0.2">
      <c r="A18" s="11" t="s">
        <v>20</v>
      </c>
      <c r="B18" s="19">
        <f>B17/ABS(B10)</f>
        <v>0.21600000000000003</v>
      </c>
    </row>
    <row r="19" spans="1:7" x14ac:dyDescent="0.2">
      <c r="A19" s="11" t="s">
        <v>21</v>
      </c>
      <c r="B19" s="15">
        <f>NPV($B$5,C10:G10)+B10</f>
        <v>-6.5440594186024157</v>
      </c>
    </row>
    <row r="20" spans="1:7" x14ac:dyDescent="0.2">
      <c r="A20" s="11" t="s">
        <v>22</v>
      </c>
      <c r="B20" s="17">
        <f>(B19+ABS(B10))/ABS(B10)</f>
        <v>0.86911881162795168</v>
      </c>
    </row>
    <row r="21" spans="1:7" x14ac:dyDescent="0.2">
      <c r="A21" s="11" t="s">
        <v>23</v>
      </c>
      <c r="B21" s="19">
        <f>IRR(B10:G10)</f>
        <v>2.7219684840601444E-2</v>
      </c>
    </row>
    <row r="23" spans="1:7" x14ac:dyDescent="0.2">
      <c r="A23" s="9" t="s">
        <v>24</v>
      </c>
      <c r="B23" s="10"/>
      <c r="C23" s="10"/>
      <c r="D23" s="10"/>
      <c r="E23" s="10"/>
      <c r="F23" s="10"/>
      <c r="G23" s="10"/>
    </row>
    <row r="24" spans="1:7" x14ac:dyDescent="0.2">
      <c r="A24" s="11"/>
      <c r="B24" s="11" t="s">
        <v>7</v>
      </c>
      <c r="C24" s="11" t="s">
        <v>8</v>
      </c>
      <c r="D24" s="11" t="s">
        <v>9</v>
      </c>
      <c r="E24" s="11" t="s">
        <v>10</v>
      </c>
      <c r="F24" s="11" t="s">
        <v>11</v>
      </c>
      <c r="G24" s="11" t="s">
        <v>12</v>
      </c>
    </row>
    <row r="25" spans="1:7" x14ac:dyDescent="0.2">
      <c r="A25" s="11" t="s">
        <v>13</v>
      </c>
      <c r="B25" s="12">
        <v>-50</v>
      </c>
      <c r="C25" s="12">
        <v>11</v>
      </c>
      <c r="D25" s="12">
        <v>11</v>
      </c>
      <c r="E25" s="12">
        <v>11</v>
      </c>
      <c r="F25" s="12">
        <v>11</v>
      </c>
      <c r="G25" s="12">
        <v>11</v>
      </c>
    </row>
    <row r="26" spans="1:7" x14ac:dyDescent="0.2">
      <c r="A26" s="11" t="s">
        <v>14</v>
      </c>
      <c r="B26" s="13">
        <f>B25</f>
        <v>-50</v>
      </c>
      <c r="C26" s="13">
        <f>B26+C25</f>
        <v>-39</v>
      </c>
      <c r="D26" s="13">
        <f>C26+D25</f>
        <v>-28</v>
      </c>
      <c r="E26" s="13">
        <f>D26+E25</f>
        <v>-17</v>
      </c>
      <c r="F26" s="13">
        <f>E26+F25</f>
        <v>-6</v>
      </c>
      <c r="G26" s="13">
        <f>F26+G25</f>
        <v>5</v>
      </c>
    </row>
    <row r="27" spans="1:7" x14ac:dyDescent="0.2">
      <c r="A27" s="11" t="s">
        <v>15</v>
      </c>
      <c r="B27" s="14">
        <v>1</v>
      </c>
      <c r="C27" s="14">
        <f>1/(1+$B$5)^1</f>
        <v>0.92592592592592582</v>
      </c>
      <c r="D27" s="14">
        <f>1/(1+$B$5)^2</f>
        <v>0.85733882030178321</v>
      </c>
      <c r="E27" s="14">
        <f>1/(1+$B$5)^3</f>
        <v>0.79383224102016958</v>
      </c>
      <c r="F27" s="14">
        <f>1/(1+$B$5)^4</f>
        <v>0.73502985279645328</v>
      </c>
      <c r="G27" s="14">
        <f>1/(1+$B$5)^5</f>
        <v>0.68058319703375303</v>
      </c>
    </row>
    <row r="28" spans="1:7" x14ac:dyDescent="0.2">
      <c r="A28" s="11" t="s">
        <v>16</v>
      </c>
      <c r="B28" s="15">
        <f t="shared" ref="B28:G28" si="1">B25*B27</f>
        <v>-50</v>
      </c>
      <c r="C28" s="15">
        <f t="shared" si="1"/>
        <v>10.185185185185183</v>
      </c>
      <c r="D28" s="15">
        <f t="shared" si="1"/>
        <v>9.4307270233196157</v>
      </c>
      <c r="E28" s="15">
        <f t="shared" si="1"/>
        <v>8.7321546512218653</v>
      </c>
      <c r="F28" s="15">
        <f t="shared" si="1"/>
        <v>8.0853283807609859</v>
      </c>
      <c r="G28" s="15">
        <f t="shared" si="1"/>
        <v>7.4864151673712831</v>
      </c>
    </row>
    <row r="30" spans="1:7" x14ac:dyDescent="0.2">
      <c r="A30" s="16" t="s">
        <v>17</v>
      </c>
      <c r="B30" s="6"/>
      <c r="C30" s="6"/>
    </row>
    <row r="31" spans="1:7" x14ac:dyDescent="0.2">
      <c r="A31" s="11" t="s">
        <v>18</v>
      </c>
      <c r="B31" s="17">
        <f>IF(COUNTIF(B26:G26,"&lt;0")=6,"Not recovered within life",COUNTIF(B26:F26,"&lt;0")-1+ABS(INDEX(B26:G26,COUNTIF(B26:F26,"&lt;0")))/INDEX(B25:G25,COUNTIF(B26:F26,"&lt;0")+1))</f>
        <v>4.545454545454545</v>
      </c>
    </row>
    <row r="32" spans="1:7" x14ac:dyDescent="0.2">
      <c r="A32" s="11" t="s">
        <v>19</v>
      </c>
      <c r="B32" s="18">
        <f>AVERAGE(C25:G25)</f>
        <v>11</v>
      </c>
    </row>
    <row r="33" spans="1:7" x14ac:dyDescent="0.2">
      <c r="A33" s="11" t="s">
        <v>20</v>
      </c>
      <c r="B33" s="19">
        <f>B32/ABS(B25)</f>
        <v>0.22</v>
      </c>
    </row>
    <row r="34" spans="1:7" x14ac:dyDescent="0.2">
      <c r="A34" s="11" t="s">
        <v>21</v>
      </c>
      <c r="B34" s="15">
        <f>NPV($B$5,C25:G25)+B25</f>
        <v>-6.0801895921410676</v>
      </c>
    </row>
    <row r="35" spans="1:7" x14ac:dyDescent="0.2">
      <c r="A35" s="11" t="s">
        <v>22</v>
      </c>
      <c r="B35" s="17">
        <f>(B34+ABS(B25))/ABS(B25)</f>
        <v>0.87839620815717867</v>
      </c>
    </row>
    <row r="36" spans="1:7" x14ac:dyDescent="0.2">
      <c r="A36" s="11" t="s">
        <v>23</v>
      </c>
      <c r="B36" s="19">
        <f>IRR(B25:G25)</f>
        <v>3.2634958177834239E-2</v>
      </c>
    </row>
    <row r="38" spans="1:7" x14ac:dyDescent="0.2">
      <c r="A38" s="9" t="s">
        <v>25</v>
      </c>
      <c r="B38" s="10"/>
      <c r="C38" s="10"/>
      <c r="D38" s="10"/>
      <c r="E38" s="10"/>
      <c r="F38" s="10"/>
      <c r="G38" s="10"/>
    </row>
    <row r="39" spans="1:7" x14ac:dyDescent="0.2">
      <c r="A39" s="11"/>
      <c r="B39" s="11" t="s">
        <v>7</v>
      </c>
      <c r="C39" s="11" t="s">
        <v>8</v>
      </c>
      <c r="D39" s="11" t="s">
        <v>9</v>
      </c>
      <c r="E39" s="11" t="s">
        <v>10</v>
      </c>
      <c r="F39" s="11" t="s">
        <v>11</v>
      </c>
      <c r="G39" s="11" t="s">
        <v>12</v>
      </c>
    </row>
    <row r="40" spans="1:7" x14ac:dyDescent="0.2">
      <c r="A40" s="11" t="s">
        <v>13</v>
      </c>
      <c r="B40" s="12">
        <v>-50</v>
      </c>
      <c r="C40" s="12">
        <v>5</v>
      </c>
      <c r="D40" s="12">
        <v>10</v>
      </c>
      <c r="E40" s="12">
        <v>20</v>
      </c>
      <c r="F40" s="12">
        <v>25</v>
      </c>
      <c r="G40" s="12">
        <v>5</v>
      </c>
    </row>
    <row r="41" spans="1:7" x14ac:dyDescent="0.2">
      <c r="A41" s="11" t="s">
        <v>14</v>
      </c>
      <c r="B41" s="13">
        <f>B40</f>
        <v>-50</v>
      </c>
      <c r="C41" s="13">
        <f>B41+C40</f>
        <v>-45</v>
      </c>
      <c r="D41" s="13">
        <f>C41+D40</f>
        <v>-35</v>
      </c>
      <c r="E41" s="13">
        <f>D41+E40</f>
        <v>-15</v>
      </c>
      <c r="F41" s="13">
        <f>E41+F40</f>
        <v>10</v>
      </c>
      <c r="G41" s="13">
        <f>F41+G40</f>
        <v>15</v>
      </c>
    </row>
    <row r="42" spans="1:7" x14ac:dyDescent="0.2">
      <c r="A42" s="11" t="s">
        <v>15</v>
      </c>
      <c r="B42" s="14">
        <v>1</v>
      </c>
      <c r="C42" s="14">
        <f>1/(1+$B$5)^1</f>
        <v>0.92592592592592582</v>
      </c>
      <c r="D42" s="14">
        <f>1/(1+$B$5)^2</f>
        <v>0.85733882030178321</v>
      </c>
      <c r="E42" s="14">
        <f>1/(1+$B$5)^3</f>
        <v>0.79383224102016958</v>
      </c>
      <c r="F42" s="14">
        <f>1/(1+$B$5)^4</f>
        <v>0.73502985279645328</v>
      </c>
      <c r="G42" s="14">
        <f>1/(1+$B$5)^5</f>
        <v>0.68058319703375303</v>
      </c>
    </row>
    <row r="43" spans="1:7" x14ac:dyDescent="0.2">
      <c r="A43" s="11" t="s">
        <v>16</v>
      </c>
      <c r="B43" s="15">
        <f t="shared" ref="B43:G43" si="2">B40*B42</f>
        <v>-50</v>
      </c>
      <c r="C43" s="15">
        <f t="shared" si="2"/>
        <v>4.6296296296296289</v>
      </c>
      <c r="D43" s="15">
        <f t="shared" si="2"/>
        <v>8.5733882030178314</v>
      </c>
      <c r="E43" s="15">
        <f t="shared" si="2"/>
        <v>15.876644820403392</v>
      </c>
      <c r="F43" s="15">
        <f t="shared" si="2"/>
        <v>18.375746319911332</v>
      </c>
      <c r="G43" s="15">
        <f t="shared" si="2"/>
        <v>3.4029159851687654</v>
      </c>
    </row>
    <row r="45" spans="1:7" x14ac:dyDescent="0.2">
      <c r="A45" s="16" t="s">
        <v>17</v>
      </c>
      <c r="B45" s="6"/>
      <c r="C45" s="6"/>
    </row>
    <row r="46" spans="1:7" x14ac:dyDescent="0.2">
      <c r="A46" s="11" t="s">
        <v>18</v>
      </c>
      <c r="B46" s="17">
        <f>IF(COUNTIF(B41:G41,"&lt;0")=6,"Not recovered within life",COUNTIF(B41:F41,"&lt;0")-1+ABS(INDEX(B41:G41,COUNTIF(B41:F41,"&lt;0")))/INDEX(B40:G40,COUNTIF(B41:F41,"&lt;0")+1))</f>
        <v>3.6</v>
      </c>
    </row>
    <row r="47" spans="1:7" x14ac:dyDescent="0.2">
      <c r="A47" s="11" t="s">
        <v>19</v>
      </c>
      <c r="B47" s="18">
        <f>AVERAGE(C40:G40)</f>
        <v>13</v>
      </c>
    </row>
    <row r="48" spans="1:7" x14ac:dyDescent="0.2">
      <c r="A48" s="11" t="s">
        <v>20</v>
      </c>
      <c r="B48" s="19">
        <f>B47/ABS(B40)</f>
        <v>0.26</v>
      </c>
    </row>
    <row r="49" spans="1:7" x14ac:dyDescent="0.2">
      <c r="A49" s="11" t="s">
        <v>21</v>
      </c>
      <c r="B49" s="15">
        <f>NPV($B$5,C40:G40)+B40</f>
        <v>0.85832495813094312</v>
      </c>
    </row>
    <row r="50" spans="1:7" x14ac:dyDescent="0.2">
      <c r="A50" s="11" t="s">
        <v>22</v>
      </c>
      <c r="B50" s="17">
        <f>(B49+ABS(B40))/ABS(B40)</f>
        <v>1.0171664991626188</v>
      </c>
    </row>
    <row r="51" spans="1:7" x14ac:dyDescent="0.2">
      <c r="A51" s="11" t="s">
        <v>23</v>
      </c>
      <c r="B51" s="19">
        <f>IRR(B40:G40)</f>
        <v>8.5867557437232289E-2</v>
      </c>
    </row>
    <row r="53" spans="1:7" x14ac:dyDescent="0.2">
      <c r="A53" s="2" t="s">
        <v>26</v>
      </c>
      <c r="B53" s="6"/>
      <c r="C53" s="6"/>
      <c r="D53" s="6"/>
      <c r="E53" s="6"/>
    </row>
    <row r="54" spans="1:7" x14ac:dyDescent="0.2">
      <c r="A54" s="11" t="s">
        <v>27</v>
      </c>
      <c r="B54" s="11" t="s">
        <v>28</v>
      </c>
      <c r="C54" s="11" t="s">
        <v>29</v>
      </c>
      <c r="D54" s="11" t="s">
        <v>21</v>
      </c>
      <c r="E54" s="11" t="s">
        <v>30</v>
      </c>
      <c r="F54" s="11" t="s">
        <v>23</v>
      </c>
    </row>
    <row r="55" spans="1:7" x14ac:dyDescent="0.2">
      <c r="A55" s="20" t="s">
        <v>6</v>
      </c>
      <c r="B55" s="17">
        <f>B16</f>
        <v>4.5</v>
      </c>
      <c r="C55" s="19">
        <f>B18</f>
        <v>0.21600000000000003</v>
      </c>
      <c r="D55" s="15">
        <f>B19</f>
        <v>-6.5440594186024157</v>
      </c>
      <c r="E55" s="17">
        <f>B20</f>
        <v>0.86911881162795168</v>
      </c>
      <c r="F55" s="19">
        <f>B21</f>
        <v>2.7219684840601444E-2</v>
      </c>
    </row>
    <row r="56" spans="1:7" x14ac:dyDescent="0.2">
      <c r="A56" s="20" t="s">
        <v>24</v>
      </c>
      <c r="B56" s="17">
        <f>B31</f>
        <v>4.545454545454545</v>
      </c>
      <c r="C56" s="19">
        <f>B33</f>
        <v>0.22</v>
      </c>
      <c r="D56" s="15">
        <f>B34</f>
        <v>-6.0801895921410676</v>
      </c>
      <c r="E56" s="17">
        <f>B35</f>
        <v>0.87839620815717867</v>
      </c>
      <c r="F56" s="19">
        <f>B36</f>
        <v>3.2634958177834239E-2</v>
      </c>
    </row>
    <row r="57" spans="1:7" x14ac:dyDescent="0.2">
      <c r="A57" s="20" t="s">
        <v>25</v>
      </c>
      <c r="B57" s="17">
        <f>B46</f>
        <v>3.6</v>
      </c>
      <c r="C57" s="19">
        <f>B48</f>
        <v>0.26</v>
      </c>
      <c r="D57" s="15">
        <f>B49</f>
        <v>0.85832495813094312</v>
      </c>
      <c r="E57" s="17">
        <f>B50</f>
        <v>1.0171664991626188</v>
      </c>
      <c r="F57" s="19">
        <f>B51</f>
        <v>8.5867557437232289E-2</v>
      </c>
    </row>
    <row r="59" spans="1:7" x14ac:dyDescent="0.2">
      <c r="A59" s="1" t="s">
        <v>31</v>
      </c>
      <c r="B59" s="21"/>
      <c r="C59" s="21"/>
      <c r="D59" s="21"/>
      <c r="E59" s="21"/>
      <c r="F59" s="21"/>
      <c r="G59" s="21"/>
    </row>
    <row r="60" spans="1:7" ht="45" customHeight="1" x14ac:dyDescent="0.2">
      <c r="A60" s="31" t="str">
        <f>INDEX(A55:A57,MATCH(MAX(D55:D57),D55:D57,0))&amp;" is recommended: it is the only project with a positive NPV (£"&amp;TEXT(MAX(D55:D57),"#,##0.0")&amp;"m) and the highest IRR and PI, so it is the only project that adds shareholder value at an 8% cost of capital."</f>
        <v>Project C is recommended: it is the only project with a positive NPV (£0.9m) and the highest IRR and PI, so it is the only project that adds shareholder value at an 8% cost of capital.</v>
      </c>
      <c r="B60" s="31"/>
      <c r="C60" s="31"/>
      <c r="D60" s="31"/>
      <c r="E60" s="31"/>
      <c r="F60" s="31"/>
      <c r="G60" s="31"/>
    </row>
    <row r="62" spans="1:7" x14ac:dyDescent="0.2">
      <c r="A62" s="22" t="s">
        <v>32</v>
      </c>
    </row>
    <row r="63" spans="1:7" x14ac:dyDescent="0.2">
      <c r="A63" s="23" t="s">
        <v>33</v>
      </c>
    </row>
    <row r="64" spans="1:7" x14ac:dyDescent="0.2">
      <c r="A64" s="23" t="s">
        <v>34</v>
      </c>
    </row>
    <row r="65" spans="1:1" x14ac:dyDescent="0.2">
      <c r="A65" s="23" t="s">
        <v>35</v>
      </c>
    </row>
    <row r="66" spans="1:1" x14ac:dyDescent="0.2">
      <c r="A66" s="23" t="s">
        <v>36</v>
      </c>
    </row>
    <row r="67" spans="1:1" x14ac:dyDescent="0.2">
      <c r="A67" s="23" t="s">
        <v>37</v>
      </c>
    </row>
    <row r="68" spans="1:1" x14ac:dyDescent="0.2">
      <c r="A68" s="23" t="s">
        <v>38</v>
      </c>
    </row>
    <row r="69" spans="1:1" x14ac:dyDescent="0.2">
      <c r="A69" s="23" t="s">
        <v>39</v>
      </c>
    </row>
  </sheetData>
  <mergeCells count="1">
    <mergeCell ref="A60:G60"/>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9"/>
  <sheetViews>
    <sheetView tabSelected="1" zoomScale="99" zoomScaleNormal="100" workbookViewId="0">
      <selection activeCell="L22" sqref="L22"/>
    </sheetView>
  </sheetViews>
  <sheetFormatPr baseColWidth="10" defaultColWidth="8.6640625" defaultRowHeight="15" x14ac:dyDescent="0.2"/>
  <cols>
    <col min="1" max="1" width="48.33203125" customWidth="1"/>
    <col min="2" max="4" width="16" customWidth="1"/>
    <col min="5" max="5" width="38.5" customWidth="1"/>
    <col min="6" max="6" width="21.6640625" customWidth="1"/>
    <col min="7" max="7" width="16" customWidth="1"/>
    <col min="8" max="8" width="20" customWidth="1"/>
  </cols>
  <sheetData>
    <row r="1" spans="1:8" ht="18" x14ac:dyDescent="0.2">
      <c r="A1" s="4" t="s">
        <v>40</v>
      </c>
    </row>
    <row r="2" spans="1:8" x14ac:dyDescent="0.2">
      <c r="A2" s="5" t="s">
        <v>41</v>
      </c>
    </row>
    <row r="4" spans="1:8" x14ac:dyDescent="0.2">
      <c r="A4" s="22" t="s">
        <v>42</v>
      </c>
      <c r="B4" s="24">
        <v>100</v>
      </c>
      <c r="C4" s="27" t="s">
        <v>43</v>
      </c>
      <c r="D4" s="27"/>
      <c r="E4" s="27"/>
      <c r="F4" s="27"/>
      <c r="G4" s="27"/>
      <c r="H4" s="27"/>
    </row>
    <row r="6" spans="1:8" x14ac:dyDescent="0.2">
      <c r="A6" s="2" t="s">
        <v>44</v>
      </c>
      <c r="B6" s="6"/>
      <c r="C6" s="6"/>
      <c r="D6" s="6"/>
      <c r="E6" s="6"/>
    </row>
    <row r="7" spans="1:8" x14ac:dyDescent="0.2">
      <c r="A7" s="11" t="s">
        <v>27</v>
      </c>
      <c r="B7" s="11" t="s">
        <v>45</v>
      </c>
      <c r="C7" s="11" t="s">
        <v>21</v>
      </c>
      <c r="D7" s="11" t="s">
        <v>30</v>
      </c>
      <c r="E7" s="11" t="s">
        <v>23</v>
      </c>
    </row>
    <row r="8" spans="1:8" x14ac:dyDescent="0.2">
      <c r="A8" s="20" t="s">
        <v>6</v>
      </c>
      <c r="B8" s="20">
        <f>ABS(Investment_Appraisal!B10)</f>
        <v>50</v>
      </c>
      <c r="C8" s="15">
        <f>Investment_Appraisal!B19</f>
        <v>-6.5440594186024157</v>
      </c>
      <c r="D8" s="17">
        <f>Investment_Appraisal!B20</f>
        <v>0.86911881162795168</v>
      </c>
      <c r="E8" s="19">
        <f>Investment_Appraisal!B21</f>
        <v>2.7219684840601444E-2</v>
      </c>
    </row>
    <row r="9" spans="1:8" x14ac:dyDescent="0.2">
      <c r="A9" s="20" t="s">
        <v>24</v>
      </c>
      <c r="B9" s="20">
        <f>ABS(Investment_Appraisal!B25)</f>
        <v>50</v>
      </c>
      <c r="C9" s="15">
        <f>Investment_Appraisal!B34</f>
        <v>-6.0801895921410676</v>
      </c>
      <c r="D9" s="17">
        <f>Investment_Appraisal!B35</f>
        <v>0.87839620815717867</v>
      </c>
      <c r="E9" s="19">
        <f>Investment_Appraisal!B36</f>
        <v>3.2634958177834239E-2</v>
      </c>
    </row>
    <row r="10" spans="1:8" x14ac:dyDescent="0.2">
      <c r="A10" s="20" t="s">
        <v>25</v>
      </c>
      <c r="B10" s="20">
        <f>ABS(Investment_Appraisal!B40)</f>
        <v>50</v>
      </c>
      <c r="C10" s="15">
        <f>Investment_Appraisal!B49</f>
        <v>0.85832495813094312</v>
      </c>
      <c r="D10" s="17">
        <f>Investment_Appraisal!B50</f>
        <v>1.0171664991626188</v>
      </c>
      <c r="E10" s="19">
        <f>Investment_Appraisal!B51</f>
        <v>8.5867557437232289E-2</v>
      </c>
    </row>
    <row r="12" spans="1:8" x14ac:dyDescent="0.2">
      <c r="A12" s="28" t="s">
        <v>46</v>
      </c>
      <c r="B12" s="28"/>
      <c r="C12" s="28"/>
      <c r="D12" s="28"/>
      <c r="E12" s="28"/>
      <c r="F12" s="28"/>
    </row>
    <row r="13" spans="1:8" x14ac:dyDescent="0.2">
      <c r="A13" s="11" t="s">
        <v>47</v>
      </c>
      <c r="B13" s="11" t="s">
        <v>27</v>
      </c>
      <c r="C13" s="11" t="s">
        <v>30</v>
      </c>
      <c r="D13" s="11" t="s">
        <v>21</v>
      </c>
    </row>
    <row r="14" spans="1:8" x14ac:dyDescent="0.2">
      <c r="A14" s="25">
        <v>1</v>
      </c>
      <c r="B14" s="20" t="str">
        <f>INDEX(A8:A10,MATCH(LARGE(D8:D10,1),D8:D10,0))</f>
        <v>Project C</v>
      </c>
      <c r="C14" s="17">
        <f>LARGE(D8:D10,1)</f>
        <v>1.0171664991626188</v>
      </c>
      <c r="D14" s="15">
        <f>INDEX(C8:C10,MATCH(LARGE(D8:D10,1),D8:D10,0))</f>
        <v>0.85832495813094312</v>
      </c>
    </row>
    <row r="15" spans="1:8" x14ac:dyDescent="0.2">
      <c r="A15" s="25">
        <v>2</v>
      </c>
      <c r="B15" s="20" t="str">
        <f>INDEX(A8:A10,MATCH(LARGE(D8:D10,2),D8:D10,0))</f>
        <v>Project B</v>
      </c>
      <c r="C15" s="17">
        <f>LARGE(D8:D10,2)</f>
        <v>0.87839620815717867</v>
      </c>
      <c r="D15" s="15">
        <f>INDEX(C8:C10,MATCH(LARGE(D8:D10,2),D8:D10,0))</f>
        <v>-6.0801895921410676</v>
      </c>
    </row>
    <row r="16" spans="1:8" x14ac:dyDescent="0.2">
      <c r="A16" s="25">
        <v>3</v>
      </c>
      <c r="B16" s="20" t="str">
        <f>INDEX(A8:A10,MATCH(LARGE(D8:D10,3),D8:D10,0))</f>
        <v>Project A</v>
      </c>
      <c r="C16" s="17">
        <f>LARGE(D8:D10,3)</f>
        <v>0.86911881162795168</v>
      </c>
      <c r="D16" s="15">
        <f>INDEX(C8:C10,MATCH(LARGE(D8:D10,3),D8:D10,0))</f>
        <v>-6.5440594186024157</v>
      </c>
    </row>
    <row r="18" spans="1:7" x14ac:dyDescent="0.2">
      <c r="A18" s="28" t="s">
        <v>48</v>
      </c>
      <c r="B18" s="28"/>
      <c r="C18" s="28"/>
      <c r="D18" s="28"/>
      <c r="E18" s="28"/>
      <c r="F18" s="28"/>
    </row>
    <row r="19" spans="1:7" x14ac:dyDescent="0.2">
      <c r="A19" s="11" t="s">
        <v>49</v>
      </c>
      <c r="B19" s="11" t="s">
        <v>50</v>
      </c>
      <c r="C19" s="11" t="s">
        <v>51</v>
      </c>
      <c r="D19" s="11" t="s">
        <v>52</v>
      </c>
      <c r="E19" s="11" t="s">
        <v>53</v>
      </c>
    </row>
    <row r="20" spans="1:7" x14ac:dyDescent="0.2">
      <c r="A20" s="20" t="s">
        <v>54</v>
      </c>
      <c r="B20" s="20">
        <f>B8+B9</f>
        <v>100</v>
      </c>
      <c r="C20" s="15">
        <f>C8+C9</f>
        <v>-12.624249010743483</v>
      </c>
      <c r="D20" s="20" t="str">
        <f>IF(B20&lt;=$B$4,"Yes","No")</f>
        <v>Yes</v>
      </c>
      <c r="E20" s="19">
        <f>(B8*E8+B9*E9)/(B8+B9)</f>
        <v>2.9927321509217841E-2</v>
      </c>
    </row>
    <row r="21" spans="1:7" x14ac:dyDescent="0.2">
      <c r="A21" s="20" t="s">
        <v>55</v>
      </c>
      <c r="B21" s="20">
        <f>B8+B10</f>
        <v>100</v>
      </c>
      <c r="C21" s="15">
        <f>C8+C10</f>
        <v>-5.6857344604714726</v>
      </c>
      <c r="D21" s="20" t="str">
        <f>IF(B21&lt;=$B$4,"Yes","No")</f>
        <v>Yes</v>
      </c>
      <c r="E21" s="19">
        <f>(B8*E8+B10*E10)/(B8+B10)</f>
        <v>5.6543621138916859E-2</v>
      </c>
    </row>
    <row r="22" spans="1:7" x14ac:dyDescent="0.2">
      <c r="A22" s="20" t="s">
        <v>56</v>
      </c>
      <c r="B22" s="20">
        <f>B9+B10</f>
        <v>100</v>
      </c>
      <c r="C22" s="15">
        <f>C9+C10</f>
        <v>-5.2218646340101245</v>
      </c>
      <c r="D22" s="20" t="str">
        <f>IF(B22&lt;=$B$4,"Yes","No")</f>
        <v>Yes</v>
      </c>
      <c r="E22" s="19">
        <f>(B9*E9+B10*E10)/(B9+B10)</f>
        <v>5.9251257807533264E-2</v>
      </c>
    </row>
    <row r="23" spans="1:7" x14ac:dyDescent="0.2">
      <c r="A23" s="20" t="s">
        <v>57</v>
      </c>
      <c r="B23" s="20">
        <f>SUM(B8:B10)</f>
        <v>150</v>
      </c>
      <c r="C23" s="15">
        <f>SUM(C8:C10)</f>
        <v>-11.76592405261254</v>
      </c>
      <c r="D23" s="20" t="str">
        <f>IF(B23&lt;=$B$4,"Yes","No")</f>
        <v>No</v>
      </c>
      <c r="E23" s="19">
        <f>SUMPRODUCT(B8:B10,E8:E10)/SUM(B8:B10)</f>
        <v>4.8574066818555993E-2</v>
      </c>
    </row>
    <row r="25" spans="1:7" x14ac:dyDescent="0.2">
      <c r="A25" s="29" t="s">
        <v>58</v>
      </c>
      <c r="B25" s="29"/>
      <c r="C25" s="29"/>
      <c r="D25" s="29"/>
      <c r="E25" s="29"/>
      <c r="F25" s="29"/>
    </row>
    <row r="26" spans="1:7" ht="16" x14ac:dyDescent="0.2">
      <c r="A26" s="26" t="str">
        <f>INDEX(A20:A23,MATCH(_xlfn.MAXIFS(C20:C23,D20:D23,"Yes"),C20:C23,0))</f>
        <v>B + C</v>
      </c>
    </row>
    <row r="28" spans="1:7" x14ac:dyDescent="0.2">
      <c r="A28" s="22" t="s">
        <v>59</v>
      </c>
    </row>
    <row r="29" spans="1:7" ht="219.75" customHeight="1" x14ac:dyDescent="0.2">
      <c r="A29" s="30" t="s">
        <v>60</v>
      </c>
      <c r="B29" s="30"/>
      <c r="C29" s="30"/>
      <c r="D29" s="30"/>
      <c r="E29" s="30"/>
      <c r="F29" s="30"/>
      <c r="G29" s="30"/>
    </row>
  </sheetData>
  <mergeCells count="5">
    <mergeCell ref="C4:H4"/>
    <mergeCell ref="A12:F12"/>
    <mergeCell ref="A18:F18"/>
    <mergeCell ref="A25:F25"/>
    <mergeCell ref="A29:G29"/>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Investment_Appraisal</vt:lpstr>
      <vt:lpstr>Capital_Rationing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Vishal Singh (2543470)</cp:lastModifiedBy>
  <cp:revision>0</cp:revision>
  <dcterms:created xsi:type="dcterms:W3CDTF">2026-08-08T17:21:58Z</dcterms:created>
  <dcterms:modified xsi:type="dcterms:W3CDTF">2026-08-09T16:02:12Z</dcterms:modified>
  <dc:language>en-US</dc:language>
</cp:coreProperties>
</file>