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23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4013_student_uwtsd_ac_uk/Documents/"/>
    </mc:Choice>
  </mc:AlternateContent>
  <xr:revisionPtr revIDLastSave="426" documentId="11_0B1D56BE9CDCCE836B02CE7A5FB0D4A9BBFD1C62" xr6:coauthVersionLast="47" xr6:coauthVersionMax="47" xr10:uidLastSave="{2B35D141-3608-4239-83A8-DABCEFC20E87}"/>
  <bookViews>
    <workbookView xWindow="-12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1" l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4" i="1"/>
  <c r="C8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4" i="1"/>
  <c r="K11" i="1"/>
  <c r="P11" i="1" s="1"/>
  <c r="K12" i="1"/>
  <c r="P12" i="1" s="1"/>
  <c r="K13" i="1"/>
  <c r="P13" i="1" s="1"/>
  <c r="K14" i="1"/>
  <c r="P14" i="1" s="1"/>
  <c r="K15" i="1"/>
  <c r="P15" i="1" s="1"/>
  <c r="K16" i="1"/>
  <c r="P16" i="1" s="1"/>
  <c r="K17" i="1"/>
  <c r="P17" i="1" s="1"/>
  <c r="K18" i="1"/>
  <c r="P18" i="1" s="1"/>
  <c r="K19" i="1"/>
  <c r="P19" i="1" s="1"/>
  <c r="K20" i="1"/>
  <c r="P20" i="1" s="1"/>
  <c r="K21" i="1"/>
  <c r="P21" i="1" s="1"/>
  <c r="K22" i="1"/>
  <c r="P22" i="1" s="1"/>
  <c r="K23" i="1"/>
  <c r="P23" i="1" s="1"/>
  <c r="K24" i="1"/>
  <c r="P24" i="1" s="1"/>
  <c r="K25" i="1"/>
  <c r="P25" i="1" s="1"/>
  <c r="K26" i="1"/>
  <c r="P26" i="1" s="1"/>
  <c r="K27" i="1"/>
  <c r="P27" i="1" s="1"/>
  <c r="K28" i="1"/>
  <c r="P28" i="1" s="1"/>
  <c r="K29" i="1"/>
  <c r="P29" i="1" s="1"/>
  <c r="K30" i="1"/>
  <c r="P30" i="1" s="1"/>
  <c r="K31" i="1"/>
  <c r="P31" i="1" s="1"/>
  <c r="K32" i="1"/>
  <c r="P32" i="1" s="1"/>
  <c r="K33" i="1"/>
  <c r="P33" i="1" s="1"/>
  <c r="K34" i="1"/>
  <c r="P34" i="1" s="1"/>
  <c r="K35" i="1"/>
  <c r="P35" i="1" s="1"/>
  <c r="K36" i="1"/>
  <c r="P36" i="1" s="1"/>
  <c r="K37" i="1"/>
  <c r="P37" i="1" s="1"/>
  <c r="K38" i="1"/>
  <c r="P38" i="1" s="1"/>
  <c r="K39" i="1"/>
  <c r="P39" i="1" s="1"/>
  <c r="K40" i="1"/>
  <c r="P40" i="1" s="1"/>
  <c r="K41" i="1"/>
  <c r="P41" i="1" s="1"/>
  <c r="K42" i="1"/>
  <c r="P42" i="1" s="1"/>
  <c r="K43" i="1"/>
  <c r="P43" i="1" s="1"/>
  <c r="K44" i="1"/>
  <c r="P44" i="1" s="1"/>
  <c r="K45" i="1"/>
  <c r="P45" i="1" s="1"/>
  <c r="K46" i="1"/>
  <c r="P46" i="1" s="1"/>
  <c r="K47" i="1"/>
  <c r="P47" i="1" s="1"/>
  <c r="K48" i="1"/>
  <c r="P48" i="1" s="1"/>
  <c r="K49" i="1"/>
  <c r="P49" i="1" s="1"/>
  <c r="K50" i="1"/>
  <c r="P50" i="1" s="1"/>
  <c r="K51" i="1"/>
  <c r="P51" i="1" s="1"/>
  <c r="K52" i="1"/>
  <c r="P52" i="1" s="1"/>
  <c r="K53" i="1"/>
  <c r="P53" i="1" s="1"/>
  <c r="K54" i="1"/>
  <c r="P54" i="1" s="1"/>
  <c r="K55" i="1"/>
  <c r="P55" i="1" s="1"/>
  <c r="K56" i="1"/>
  <c r="P56" i="1" s="1"/>
  <c r="K57" i="1"/>
  <c r="P57" i="1" s="1"/>
  <c r="K58" i="1"/>
  <c r="P58" i="1" s="1"/>
  <c r="K59" i="1"/>
  <c r="P59" i="1" s="1"/>
  <c r="K60" i="1"/>
  <c r="P60" i="1" s="1"/>
  <c r="K61" i="1"/>
  <c r="P61" i="1" s="1"/>
  <c r="K62" i="1"/>
  <c r="P62" i="1" s="1"/>
  <c r="K63" i="1"/>
  <c r="P63" i="1" s="1"/>
  <c r="K64" i="1"/>
  <c r="P64" i="1" s="1"/>
  <c r="K65" i="1"/>
  <c r="P65" i="1" s="1"/>
  <c r="K66" i="1"/>
  <c r="P66" i="1" s="1"/>
  <c r="K67" i="1"/>
  <c r="P67" i="1" s="1"/>
  <c r="K68" i="1"/>
  <c r="P68" i="1" s="1"/>
  <c r="K69" i="1"/>
  <c r="P69" i="1" s="1"/>
  <c r="K70" i="1"/>
  <c r="P70" i="1" s="1"/>
  <c r="K71" i="1"/>
  <c r="P71" i="1" s="1"/>
  <c r="K72" i="1"/>
  <c r="P72" i="1" s="1"/>
  <c r="K73" i="1"/>
  <c r="P73" i="1" s="1"/>
  <c r="K74" i="1"/>
  <c r="P74" i="1" s="1"/>
  <c r="K75" i="1"/>
  <c r="P75" i="1" s="1"/>
  <c r="K76" i="1"/>
  <c r="P76" i="1" s="1"/>
  <c r="K77" i="1"/>
  <c r="P77" i="1" s="1"/>
  <c r="K78" i="1"/>
  <c r="P78" i="1" s="1"/>
  <c r="K79" i="1"/>
  <c r="P79" i="1" s="1"/>
  <c r="K80" i="1"/>
  <c r="P80" i="1" s="1"/>
  <c r="K81" i="1"/>
  <c r="P81" i="1" s="1"/>
  <c r="K82" i="1"/>
  <c r="P82" i="1" s="1"/>
  <c r="K83" i="1"/>
  <c r="P83" i="1" s="1"/>
  <c r="K84" i="1"/>
  <c r="P84" i="1" s="1"/>
  <c r="K85" i="1"/>
  <c r="P85" i="1" s="1"/>
  <c r="K86" i="1"/>
  <c r="P86" i="1" s="1"/>
  <c r="K87" i="1"/>
  <c r="P87" i="1" s="1"/>
  <c r="K88" i="1"/>
  <c r="P88" i="1" s="1"/>
  <c r="K89" i="1"/>
  <c r="P89" i="1" s="1"/>
  <c r="K90" i="1"/>
  <c r="P90" i="1" s="1"/>
  <c r="K91" i="1"/>
  <c r="P91" i="1" s="1"/>
  <c r="K92" i="1"/>
  <c r="P92" i="1" s="1"/>
  <c r="K93" i="1"/>
  <c r="P93" i="1" s="1"/>
  <c r="K94" i="1"/>
  <c r="P94" i="1" s="1"/>
  <c r="K6" i="1"/>
  <c r="P6" i="1" s="1"/>
  <c r="K7" i="1"/>
  <c r="P7" i="1" s="1"/>
  <c r="K8" i="1"/>
  <c r="P8" i="1" s="1"/>
  <c r="K9" i="1"/>
  <c r="P9" i="1" s="1"/>
  <c r="K10" i="1"/>
  <c r="P10" i="1" s="1"/>
  <c r="K5" i="1"/>
  <c r="P5" i="1" s="1"/>
  <c r="K4" i="1"/>
  <c r="F5" i="1"/>
  <c r="P4" i="1" l="1"/>
  <c r="F6" i="1"/>
  <c r="L4" i="1"/>
  <c r="L5" i="1"/>
  <c r="L6" i="1"/>
  <c r="Q6" i="1" l="1"/>
  <c r="N6" i="1"/>
  <c r="M6" i="1"/>
  <c r="R6" i="1" s="1"/>
  <c r="Q5" i="1"/>
  <c r="N5" i="1"/>
  <c r="M5" i="1"/>
  <c r="R5" i="1" s="1"/>
  <c r="Q4" i="1"/>
  <c r="N4" i="1"/>
  <c r="M4" i="1"/>
  <c r="R4" i="1" s="1"/>
  <c r="F7" i="1"/>
  <c r="F8" i="1" l="1"/>
  <c r="L7" i="1"/>
  <c r="Q7" i="1" l="1"/>
  <c r="N7" i="1"/>
  <c r="M7" i="1"/>
  <c r="R7" i="1" s="1"/>
  <c r="F9" i="1"/>
  <c r="L8" i="1"/>
  <c r="Q8" i="1" l="1"/>
  <c r="N8" i="1"/>
  <c r="M8" i="1"/>
  <c r="R8" i="1" s="1"/>
  <c r="F10" i="1"/>
  <c r="L9" i="1"/>
  <c r="Q9" i="1" l="1"/>
  <c r="N9" i="1"/>
  <c r="M9" i="1"/>
  <c r="R9" i="1" s="1"/>
  <c r="F11" i="1"/>
  <c r="L10" i="1"/>
  <c r="Q10" i="1" l="1"/>
  <c r="N10" i="1"/>
  <c r="M10" i="1"/>
  <c r="R10" i="1" s="1"/>
  <c r="F12" i="1"/>
  <c r="L11" i="1"/>
  <c r="Q11" i="1" l="1"/>
  <c r="N11" i="1"/>
  <c r="M11" i="1"/>
  <c r="R11" i="1" s="1"/>
  <c r="F13" i="1"/>
  <c r="L12" i="1"/>
  <c r="Q12" i="1" l="1"/>
  <c r="N12" i="1"/>
  <c r="M12" i="1"/>
  <c r="R12" i="1" s="1"/>
  <c r="F14" i="1"/>
  <c r="L13" i="1"/>
  <c r="Q13" i="1" l="1"/>
  <c r="N13" i="1"/>
  <c r="M13" i="1"/>
  <c r="R13" i="1" s="1"/>
  <c r="F15" i="1"/>
  <c r="L14" i="1"/>
  <c r="Q14" i="1" l="1"/>
  <c r="N14" i="1"/>
  <c r="M14" i="1"/>
  <c r="R14" i="1" s="1"/>
  <c r="F16" i="1"/>
  <c r="L15" i="1"/>
  <c r="Q15" i="1" l="1"/>
  <c r="N15" i="1"/>
  <c r="M15" i="1"/>
  <c r="R15" i="1" s="1"/>
  <c r="F17" i="1"/>
  <c r="L16" i="1"/>
  <c r="Q16" i="1" l="1"/>
  <c r="N16" i="1"/>
  <c r="M16" i="1"/>
  <c r="R16" i="1" s="1"/>
  <c r="F18" i="1"/>
  <c r="L17" i="1"/>
  <c r="Q17" i="1" l="1"/>
  <c r="N17" i="1"/>
  <c r="M17" i="1"/>
  <c r="R17" i="1" s="1"/>
  <c r="F19" i="1"/>
  <c r="L18" i="1"/>
  <c r="Q18" i="1" l="1"/>
  <c r="N18" i="1"/>
  <c r="M18" i="1"/>
  <c r="R18" i="1" s="1"/>
  <c r="F20" i="1"/>
  <c r="L19" i="1"/>
  <c r="Q19" i="1" l="1"/>
  <c r="N19" i="1"/>
  <c r="M19" i="1"/>
  <c r="R19" i="1" s="1"/>
  <c r="F21" i="1"/>
  <c r="L20" i="1"/>
  <c r="Q20" i="1" l="1"/>
  <c r="N20" i="1"/>
  <c r="M20" i="1"/>
  <c r="R20" i="1" s="1"/>
  <c r="F22" i="1"/>
  <c r="L21" i="1"/>
  <c r="Q21" i="1" l="1"/>
  <c r="N21" i="1"/>
  <c r="M21" i="1"/>
  <c r="R21" i="1" s="1"/>
  <c r="F23" i="1"/>
  <c r="L22" i="1"/>
  <c r="Q22" i="1" l="1"/>
  <c r="N22" i="1"/>
  <c r="M22" i="1"/>
  <c r="R22" i="1" s="1"/>
  <c r="F24" i="1"/>
  <c r="L23" i="1"/>
  <c r="Q23" i="1" l="1"/>
  <c r="N23" i="1"/>
  <c r="M23" i="1"/>
  <c r="R23" i="1" s="1"/>
  <c r="F25" i="1"/>
  <c r="L24" i="1"/>
  <c r="Q24" i="1" l="1"/>
  <c r="N24" i="1"/>
  <c r="M24" i="1"/>
  <c r="R24" i="1" s="1"/>
  <c r="F26" i="1"/>
  <c r="L25" i="1"/>
  <c r="Q25" i="1" l="1"/>
  <c r="N25" i="1"/>
  <c r="M25" i="1"/>
  <c r="R25" i="1" s="1"/>
  <c r="F27" i="1"/>
  <c r="L26" i="1"/>
  <c r="Q26" i="1" l="1"/>
  <c r="N26" i="1"/>
  <c r="M26" i="1"/>
  <c r="R26" i="1" s="1"/>
  <c r="F28" i="1"/>
  <c r="L27" i="1"/>
  <c r="Q27" i="1" l="1"/>
  <c r="N27" i="1"/>
  <c r="M27" i="1"/>
  <c r="R27" i="1" s="1"/>
  <c r="F29" i="1"/>
  <c r="L28" i="1"/>
  <c r="Q28" i="1" l="1"/>
  <c r="N28" i="1"/>
  <c r="M28" i="1"/>
  <c r="R28" i="1" s="1"/>
  <c r="F30" i="1"/>
  <c r="L29" i="1"/>
  <c r="Q29" i="1" l="1"/>
  <c r="N29" i="1"/>
  <c r="M29" i="1"/>
  <c r="R29" i="1" s="1"/>
  <c r="F31" i="1"/>
  <c r="L30" i="1"/>
  <c r="Q30" i="1" l="1"/>
  <c r="N30" i="1"/>
  <c r="M30" i="1"/>
  <c r="R30" i="1" s="1"/>
  <c r="F32" i="1"/>
  <c r="L31" i="1"/>
  <c r="Q31" i="1" l="1"/>
  <c r="N31" i="1"/>
  <c r="M31" i="1"/>
  <c r="R31" i="1" s="1"/>
  <c r="F33" i="1"/>
  <c r="L32" i="1"/>
  <c r="Q32" i="1" l="1"/>
  <c r="N32" i="1"/>
  <c r="M32" i="1"/>
  <c r="R32" i="1" s="1"/>
  <c r="F34" i="1"/>
  <c r="L33" i="1"/>
  <c r="Q33" i="1" l="1"/>
  <c r="N33" i="1"/>
  <c r="M33" i="1"/>
  <c r="R33" i="1" s="1"/>
  <c r="F35" i="1"/>
  <c r="L34" i="1"/>
  <c r="Q34" i="1" l="1"/>
  <c r="N34" i="1"/>
  <c r="M34" i="1"/>
  <c r="R34" i="1" s="1"/>
  <c r="F36" i="1"/>
  <c r="L35" i="1"/>
  <c r="Q35" i="1" l="1"/>
  <c r="N35" i="1"/>
  <c r="M35" i="1"/>
  <c r="R35" i="1" s="1"/>
  <c r="F37" i="1"/>
  <c r="L36" i="1"/>
  <c r="Q36" i="1" l="1"/>
  <c r="N36" i="1"/>
  <c r="M36" i="1"/>
  <c r="R36" i="1" s="1"/>
  <c r="F38" i="1"/>
  <c r="L37" i="1"/>
  <c r="Q37" i="1" l="1"/>
  <c r="N37" i="1"/>
  <c r="M37" i="1"/>
  <c r="R37" i="1" s="1"/>
  <c r="F39" i="1"/>
  <c r="L38" i="1"/>
  <c r="Q38" i="1" l="1"/>
  <c r="N38" i="1"/>
  <c r="M38" i="1"/>
  <c r="R38" i="1" s="1"/>
  <c r="F40" i="1"/>
  <c r="L39" i="1"/>
  <c r="Q39" i="1" l="1"/>
  <c r="N39" i="1"/>
  <c r="M39" i="1"/>
  <c r="R39" i="1" s="1"/>
  <c r="F41" i="1"/>
  <c r="L40" i="1"/>
  <c r="Q40" i="1" l="1"/>
  <c r="N40" i="1"/>
  <c r="M40" i="1"/>
  <c r="R40" i="1" s="1"/>
  <c r="F42" i="1"/>
  <c r="L41" i="1"/>
  <c r="Q41" i="1" l="1"/>
  <c r="N41" i="1"/>
  <c r="M41" i="1"/>
  <c r="R41" i="1" s="1"/>
  <c r="F43" i="1"/>
  <c r="L42" i="1"/>
  <c r="Q42" i="1" l="1"/>
  <c r="N42" i="1"/>
  <c r="M42" i="1"/>
  <c r="R42" i="1" s="1"/>
  <c r="F44" i="1"/>
  <c r="L43" i="1"/>
  <c r="Q43" i="1" l="1"/>
  <c r="N43" i="1"/>
  <c r="M43" i="1"/>
  <c r="R43" i="1" s="1"/>
  <c r="F45" i="1"/>
  <c r="L44" i="1"/>
  <c r="Q44" i="1" l="1"/>
  <c r="N44" i="1"/>
  <c r="M44" i="1"/>
  <c r="R44" i="1" s="1"/>
  <c r="F46" i="1"/>
  <c r="L45" i="1"/>
  <c r="Q45" i="1" l="1"/>
  <c r="N45" i="1"/>
  <c r="M45" i="1"/>
  <c r="R45" i="1" s="1"/>
  <c r="F47" i="1"/>
  <c r="L46" i="1"/>
  <c r="Q46" i="1" l="1"/>
  <c r="N46" i="1"/>
  <c r="M46" i="1"/>
  <c r="R46" i="1" s="1"/>
  <c r="F48" i="1"/>
  <c r="L47" i="1"/>
  <c r="Q47" i="1" l="1"/>
  <c r="N47" i="1"/>
  <c r="M47" i="1"/>
  <c r="R47" i="1" s="1"/>
  <c r="F49" i="1"/>
  <c r="L48" i="1"/>
  <c r="Q48" i="1" l="1"/>
  <c r="N48" i="1"/>
  <c r="M48" i="1"/>
  <c r="R48" i="1" s="1"/>
  <c r="F50" i="1"/>
  <c r="L49" i="1"/>
  <c r="Q49" i="1" l="1"/>
  <c r="N49" i="1"/>
  <c r="M49" i="1"/>
  <c r="R49" i="1" s="1"/>
  <c r="F51" i="1"/>
  <c r="L50" i="1"/>
  <c r="Q50" i="1" l="1"/>
  <c r="N50" i="1"/>
  <c r="M50" i="1"/>
  <c r="R50" i="1" s="1"/>
  <c r="F52" i="1"/>
  <c r="L51" i="1"/>
  <c r="Q51" i="1" l="1"/>
  <c r="N51" i="1"/>
  <c r="M51" i="1"/>
  <c r="R51" i="1" s="1"/>
  <c r="F53" i="1"/>
  <c r="L52" i="1"/>
  <c r="Q52" i="1" l="1"/>
  <c r="N52" i="1"/>
  <c r="M52" i="1"/>
  <c r="R52" i="1" s="1"/>
  <c r="F54" i="1"/>
  <c r="L53" i="1"/>
  <c r="Q53" i="1" l="1"/>
  <c r="N53" i="1"/>
  <c r="M53" i="1"/>
  <c r="R53" i="1" s="1"/>
  <c r="F55" i="1"/>
  <c r="L54" i="1"/>
  <c r="Q54" i="1" l="1"/>
  <c r="N54" i="1"/>
  <c r="M54" i="1"/>
  <c r="R54" i="1" s="1"/>
  <c r="F56" i="1"/>
  <c r="L55" i="1"/>
  <c r="Q55" i="1" l="1"/>
  <c r="N55" i="1"/>
  <c r="M55" i="1"/>
  <c r="R55" i="1" s="1"/>
  <c r="F57" i="1"/>
  <c r="L56" i="1"/>
  <c r="Q56" i="1" l="1"/>
  <c r="N56" i="1"/>
  <c r="M56" i="1"/>
  <c r="R56" i="1" s="1"/>
  <c r="F58" i="1"/>
  <c r="L57" i="1"/>
  <c r="Q57" i="1" l="1"/>
  <c r="N57" i="1"/>
  <c r="M57" i="1"/>
  <c r="R57" i="1" s="1"/>
  <c r="F59" i="1"/>
  <c r="L58" i="1"/>
  <c r="Q58" i="1" l="1"/>
  <c r="N58" i="1"/>
  <c r="M58" i="1"/>
  <c r="R58" i="1" s="1"/>
  <c r="F60" i="1"/>
  <c r="L59" i="1"/>
  <c r="Q59" i="1" l="1"/>
  <c r="N59" i="1"/>
  <c r="M59" i="1"/>
  <c r="R59" i="1" s="1"/>
  <c r="F61" i="1"/>
  <c r="L60" i="1"/>
  <c r="Q60" i="1" l="1"/>
  <c r="N60" i="1"/>
  <c r="M60" i="1"/>
  <c r="R60" i="1" s="1"/>
  <c r="F62" i="1"/>
  <c r="L61" i="1"/>
  <c r="Q61" i="1" l="1"/>
  <c r="N61" i="1"/>
  <c r="M61" i="1"/>
  <c r="R61" i="1" s="1"/>
  <c r="F63" i="1"/>
  <c r="L62" i="1"/>
  <c r="Q62" i="1" l="1"/>
  <c r="N62" i="1"/>
  <c r="M62" i="1"/>
  <c r="R62" i="1" s="1"/>
  <c r="F64" i="1"/>
  <c r="L63" i="1"/>
  <c r="Q63" i="1" l="1"/>
  <c r="N63" i="1"/>
  <c r="M63" i="1"/>
  <c r="R63" i="1" s="1"/>
  <c r="F65" i="1"/>
  <c r="L64" i="1"/>
  <c r="Q64" i="1" l="1"/>
  <c r="N64" i="1"/>
  <c r="M64" i="1"/>
  <c r="R64" i="1" s="1"/>
  <c r="F66" i="1"/>
  <c r="L65" i="1"/>
  <c r="Q65" i="1" l="1"/>
  <c r="N65" i="1"/>
  <c r="M65" i="1"/>
  <c r="R65" i="1" s="1"/>
  <c r="F67" i="1"/>
  <c r="L66" i="1"/>
  <c r="Q66" i="1" l="1"/>
  <c r="N66" i="1"/>
  <c r="M66" i="1"/>
  <c r="R66" i="1" s="1"/>
  <c r="F68" i="1"/>
  <c r="L67" i="1"/>
  <c r="Q67" i="1" l="1"/>
  <c r="N67" i="1"/>
  <c r="M67" i="1"/>
  <c r="R67" i="1" s="1"/>
  <c r="F69" i="1"/>
  <c r="L68" i="1"/>
  <c r="Q68" i="1" l="1"/>
  <c r="N68" i="1"/>
  <c r="M68" i="1"/>
  <c r="R68" i="1" s="1"/>
  <c r="F70" i="1"/>
  <c r="L69" i="1"/>
  <c r="Q69" i="1" l="1"/>
  <c r="N69" i="1"/>
  <c r="M69" i="1"/>
  <c r="R69" i="1" s="1"/>
  <c r="F71" i="1"/>
  <c r="L70" i="1"/>
  <c r="Q70" i="1" l="1"/>
  <c r="N70" i="1"/>
  <c r="M70" i="1"/>
  <c r="R70" i="1" s="1"/>
  <c r="F72" i="1"/>
  <c r="L71" i="1"/>
  <c r="Q71" i="1" l="1"/>
  <c r="N71" i="1"/>
  <c r="M71" i="1"/>
  <c r="R71" i="1" s="1"/>
  <c r="F73" i="1"/>
  <c r="L72" i="1"/>
  <c r="Q72" i="1" l="1"/>
  <c r="N72" i="1"/>
  <c r="M72" i="1"/>
  <c r="R72" i="1" s="1"/>
  <c r="F74" i="1"/>
  <c r="L73" i="1"/>
  <c r="Q73" i="1" l="1"/>
  <c r="N73" i="1"/>
  <c r="M73" i="1"/>
  <c r="R73" i="1" s="1"/>
  <c r="F75" i="1"/>
  <c r="L74" i="1"/>
  <c r="Q74" i="1" l="1"/>
  <c r="N74" i="1"/>
  <c r="M74" i="1"/>
  <c r="R74" i="1" s="1"/>
  <c r="F76" i="1"/>
  <c r="L75" i="1"/>
  <c r="Q75" i="1" l="1"/>
  <c r="N75" i="1"/>
  <c r="M75" i="1"/>
  <c r="R75" i="1" s="1"/>
  <c r="F77" i="1"/>
  <c r="L76" i="1"/>
  <c r="Q76" i="1" l="1"/>
  <c r="N76" i="1"/>
  <c r="M76" i="1"/>
  <c r="R76" i="1" s="1"/>
  <c r="F78" i="1"/>
  <c r="L77" i="1"/>
  <c r="Q77" i="1" l="1"/>
  <c r="N77" i="1"/>
  <c r="M77" i="1"/>
  <c r="R77" i="1" s="1"/>
  <c r="F79" i="1"/>
  <c r="L78" i="1"/>
  <c r="Q78" i="1" l="1"/>
  <c r="N78" i="1"/>
  <c r="M78" i="1"/>
  <c r="R78" i="1" s="1"/>
  <c r="F80" i="1"/>
  <c r="L79" i="1"/>
  <c r="Q79" i="1" l="1"/>
  <c r="N79" i="1"/>
  <c r="M79" i="1"/>
  <c r="R79" i="1" s="1"/>
  <c r="F81" i="1"/>
  <c r="L80" i="1"/>
  <c r="Q80" i="1" l="1"/>
  <c r="N80" i="1"/>
  <c r="M80" i="1"/>
  <c r="R80" i="1" s="1"/>
  <c r="F82" i="1"/>
  <c r="L81" i="1"/>
  <c r="Q81" i="1" l="1"/>
  <c r="N81" i="1"/>
  <c r="M81" i="1"/>
  <c r="R81" i="1" s="1"/>
  <c r="F83" i="1"/>
  <c r="L82" i="1"/>
  <c r="Q82" i="1" l="1"/>
  <c r="N82" i="1"/>
  <c r="M82" i="1"/>
  <c r="R82" i="1" s="1"/>
  <c r="F84" i="1"/>
  <c r="L83" i="1"/>
  <c r="Q83" i="1" l="1"/>
  <c r="N83" i="1"/>
  <c r="M83" i="1"/>
  <c r="R83" i="1" s="1"/>
  <c r="F85" i="1"/>
  <c r="L84" i="1"/>
  <c r="Q84" i="1" l="1"/>
  <c r="N84" i="1"/>
  <c r="M84" i="1"/>
  <c r="R84" i="1" s="1"/>
  <c r="F86" i="1"/>
  <c r="L85" i="1"/>
  <c r="Q85" i="1" l="1"/>
  <c r="N85" i="1"/>
  <c r="M85" i="1"/>
  <c r="R85" i="1" s="1"/>
  <c r="F87" i="1"/>
  <c r="L86" i="1"/>
  <c r="Q86" i="1" l="1"/>
  <c r="N86" i="1"/>
  <c r="M86" i="1"/>
  <c r="R86" i="1" s="1"/>
  <c r="F88" i="1"/>
  <c r="L87" i="1"/>
  <c r="Q87" i="1" l="1"/>
  <c r="N87" i="1"/>
  <c r="M87" i="1"/>
  <c r="R87" i="1" s="1"/>
  <c r="F89" i="1"/>
  <c r="L88" i="1"/>
  <c r="Q88" i="1" l="1"/>
  <c r="N88" i="1"/>
  <c r="M88" i="1"/>
  <c r="R88" i="1" s="1"/>
  <c r="F90" i="1"/>
  <c r="L89" i="1"/>
  <c r="Q89" i="1" l="1"/>
  <c r="N89" i="1"/>
  <c r="M89" i="1"/>
  <c r="R89" i="1" s="1"/>
  <c r="F91" i="1"/>
  <c r="L90" i="1"/>
  <c r="Q90" i="1" l="1"/>
  <c r="N90" i="1"/>
  <c r="M90" i="1"/>
  <c r="R90" i="1" s="1"/>
  <c r="F92" i="1"/>
  <c r="L91" i="1"/>
  <c r="Q91" i="1" l="1"/>
  <c r="N91" i="1"/>
  <c r="M91" i="1"/>
  <c r="R91" i="1" s="1"/>
  <c r="F93" i="1"/>
  <c r="L92" i="1"/>
  <c r="Q92" i="1" l="1"/>
  <c r="N92" i="1"/>
  <c r="M92" i="1"/>
  <c r="R92" i="1" s="1"/>
  <c r="F94" i="1"/>
  <c r="L93" i="1"/>
  <c r="Q93" i="1" l="1"/>
  <c r="N93" i="1"/>
  <c r="M93" i="1"/>
  <c r="R93" i="1" s="1"/>
  <c r="L94" i="1"/>
  <c r="Q94" i="1" l="1"/>
  <c r="N94" i="1"/>
  <c r="M94" i="1"/>
  <c r="R94" i="1" s="1"/>
</calcChain>
</file>

<file path=xl/sharedStrings.xml><?xml version="1.0" encoding="utf-8"?>
<sst xmlns="http://schemas.openxmlformats.org/spreadsheetml/2006/main" count="32" uniqueCount="31">
  <si>
    <t>Data</t>
  </si>
  <si>
    <t>RPM</t>
  </si>
  <si>
    <t>N</t>
  </si>
  <si>
    <t>Fuel Flow Rate</t>
  </si>
  <si>
    <t>Lambda</t>
  </si>
  <si>
    <t>T=F.D</t>
  </si>
  <si>
    <t>kW=T.Rpm</t>
  </si>
  <si>
    <t>W</t>
  </si>
  <si>
    <t>BHP</t>
  </si>
  <si>
    <t xml:space="preserve">corrected </t>
  </si>
  <si>
    <t>BMEP</t>
  </si>
  <si>
    <t>SFC</t>
  </si>
  <si>
    <t xml:space="preserve">Thermal </t>
  </si>
  <si>
    <t>mm</t>
  </si>
  <si>
    <t>L/m</t>
  </si>
  <si>
    <t>kg/h</t>
  </si>
  <si>
    <t>power</t>
  </si>
  <si>
    <t>Tx4π/1.6</t>
  </si>
  <si>
    <t>FM/BP</t>
  </si>
  <si>
    <t>BP/FEI</t>
  </si>
  <si>
    <t>M</t>
  </si>
  <si>
    <t>Calorifc Value of Fuel</t>
  </si>
  <si>
    <t>Fuel Mass</t>
  </si>
  <si>
    <t>baro</t>
  </si>
  <si>
    <t>Mbar</t>
  </si>
  <si>
    <t>bar</t>
  </si>
  <si>
    <t>Humidity</t>
  </si>
  <si>
    <t>%</t>
  </si>
  <si>
    <t>Ambient Temp</t>
  </si>
  <si>
    <t>Deg 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</si>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</sst>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10" xfId="0" applyBorder="1"/>
    <xf numFmtId="0" fontId="0" fillId="0" borderId="9" xfId="0" applyBorder="1"/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SFC against Engine Speed (RPM)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Sheet1!$F$4:$F$94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Sheet1!$Q$4:$Q$94</c:f>
              <c:numCache>
                <c:formatCode>0.000</c:formatCode>
                <c:ptCount val="91"/>
                <c:pt idx="0">
                  <c:v>0.34880100358356825</c:v>
                </c:pt>
                <c:pt idx="1">
                  <c:v>0.34002952746301163</c:v>
                </c:pt>
                <c:pt idx="2">
                  <c:v>0.32742864547593975</c:v>
                </c:pt>
                <c:pt idx="3">
                  <c:v>0.30782427511205146</c:v>
                </c:pt>
                <c:pt idx="4">
                  <c:v>0.29691724725271101</c:v>
                </c:pt>
                <c:pt idx="5">
                  <c:v>0.29769244589796823</c:v>
                </c:pt>
                <c:pt idx="6">
                  <c:v>0.28124950786900565</c:v>
                </c:pt>
                <c:pt idx="7">
                  <c:v>0.26725368639014013</c:v>
                </c:pt>
                <c:pt idx="8">
                  <c:v>0.26448945916216071</c:v>
                </c:pt>
                <c:pt idx="9">
                  <c:v>0.25564962779996014</c:v>
                </c:pt>
                <c:pt idx="10">
                  <c:v>0.25599522011772191</c:v>
                </c:pt>
                <c:pt idx="11">
                  <c:v>0.25867694388306622</c:v>
                </c:pt>
                <c:pt idx="12">
                  <c:v>0.25636641191288279</c:v>
                </c:pt>
                <c:pt idx="13">
                  <c:v>0.2553369375959324</c:v>
                </c:pt>
                <c:pt idx="14">
                  <c:v>0.25133502985238221</c:v>
                </c:pt>
                <c:pt idx="15">
                  <c:v>0.25104126955831058</c:v>
                </c:pt>
                <c:pt idx="16">
                  <c:v>0.25730553911579013</c:v>
                </c:pt>
                <c:pt idx="17">
                  <c:v>0.26069723435217268</c:v>
                </c:pt>
                <c:pt idx="18">
                  <c:v>0.26064910042108713</c:v>
                </c:pt>
                <c:pt idx="19">
                  <c:v>0.25900519018404822</c:v>
                </c:pt>
                <c:pt idx="20">
                  <c:v>0.26040116190369617</c:v>
                </c:pt>
                <c:pt idx="21">
                  <c:v>0.25725506934207498</c:v>
                </c:pt>
                <c:pt idx="22">
                  <c:v>0.25514572399083824</c:v>
                </c:pt>
                <c:pt idx="23">
                  <c:v>0.2537348146937905</c:v>
                </c:pt>
                <c:pt idx="24">
                  <c:v>0.25345454015332303</c:v>
                </c:pt>
                <c:pt idx="25">
                  <c:v>0.25205660534556262</c:v>
                </c:pt>
                <c:pt idx="26">
                  <c:v>0.25213054050737788</c:v>
                </c:pt>
                <c:pt idx="27">
                  <c:v>0.25478205845818569</c:v>
                </c:pt>
                <c:pt idx="28">
                  <c:v>0.25615028563817194</c:v>
                </c:pt>
                <c:pt idx="29">
                  <c:v>0.25438329153060024</c:v>
                </c:pt>
                <c:pt idx="30">
                  <c:v>0.25585258879958173</c:v>
                </c:pt>
                <c:pt idx="31">
                  <c:v>0.25595367529478447</c:v>
                </c:pt>
                <c:pt idx="32">
                  <c:v>0.25960592548341344</c:v>
                </c:pt>
                <c:pt idx="33">
                  <c:v>0.26050934280493737</c:v>
                </c:pt>
                <c:pt idx="34">
                  <c:v>0.26240898142118696</c:v>
                </c:pt>
                <c:pt idx="35">
                  <c:v>0.26525939487891681</c:v>
                </c:pt>
                <c:pt idx="36">
                  <c:v>0.26343809115965122</c:v>
                </c:pt>
                <c:pt idx="37">
                  <c:v>0.26384058098267998</c:v>
                </c:pt>
                <c:pt idx="38">
                  <c:v>0.26797846407612819</c:v>
                </c:pt>
                <c:pt idx="39">
                  <c:v>0.27146688842287431</c:v>
                </c:pt>
                <c:pt idx="40">
                  <c:v>0.27617456740691576</c:v>
                </c:pt>
                <c:pt idx="41">
                  <c:v>0.28263159888729633</c:v>
                </c:pt>
                <c:pt idx="42">
                  <c:v>0.28346885034647978</c:v>
                </c:pt>
                <c:pt idx="43">
                  <c:v>0.28758618741739433</c:v>
                </c:pt>
                <c:pt idx="44">
                  <c:v>0.28618610688352214</c:v>
                </c:pt>
                <c:pt idx="45">
                  <c:v>0.28779464241960839</c:v>
                </c:pt>
                <c:pt idx="46">
                  <c:v>0.28467920394307095</c:v>
                </c:pt>
                <c:pt idx="47">
                  <c:v>0.28288653549255655</c:v>
                </c:pt>
                <c:pt idx="48">
                  <c:v>0.28393180836988591</c:v>
                </c:pt>
                <c:pt idx="49">
                  <c:v>0.28078921953659086</c:v>
                </c:pt>
                <c:pt idx="50">
                  <c:v>0.28380395615366671</c:v>
                </c:pt>
                <c:pt idx="51">
                  <c:v>0.28207861272206253</c:v>
                </c:pt>
                <c:pt idx="52">
                  <c:v>0.28936406817590093</c:v>
                </c:pt>
                <c:pt idx="53">
                  <c:v>0.28842782380368309</c:v>
                </c:pt>
                <c:pt idx="54">
                  <c:v>0.29251163150583909</c:v>
                </c:pt>
                <c:pt idx="55">
                  <c:v>0.28943306968617699</c:v>
                </c:pt>
                <c:pt idx="56">
                  <c:v>0.29075601385038718</c:v>
                </c:pt>
                <c:pt idx="57">
                  <c:v>0.29371255234203192</c:v>
                </c:pt>
                <c:pt idx="58">
                  <c:v>0.29345620018270291</c:v>
                </c:pt>
                <c:pt idx="59">
                  <c:v>0.29942520727756661</c:v>
                </c:pt>
                <c:pt idx="60">
                  <c:v>0.30038443920481744</c:v>
                </c:pt>
                <c:pt idx="61">
                  <c:v>0.30253639338416521</c:v>
                </c:pt>
                <c:pt idx="62">
                  <c:v>0.30408147163131899</c:v>
                </c:pt>
                <c:pt idx="63">
                  <c:v>0.30714415744604456</c:v>
                </c:pt>
                <c:pt idx="64">
                  <c:v>0.30690252036362098</c:v>
                </c:pt>
                <c:pt idx="65">
                  <c:v>0.30798895192729497</c:v>
                </c:pt>
                <c:pt idx="66">
                  <c:v>0.31132120495215809</c:v>
                </c:pt>
                <c:pt idx="67">
                  <c:v>0.31268847979320008</c:v>
                </c:pt>
                <c:pt idx="68">
                  <c:v>0.31271465112797364</c:v>
                </c:pt>
                <c:pt idx="69">
                  <c:v>0.30959106384656188</c:v>
                </c:pt>
                <c:pt idx="70">
                  <c:v>0.31250770683928547</c:v>
                </c:pt>
                <c:pt idx="71">
                  <c:v>0.31231773370447546</c:v>
                </c:pt>
                <c:pt idx="72">
                  <c:v>0.31360150055527453</c:v>
                </c:pt>
                <c:pt idx="73">
                  <c:v>0.31452545814078159</c:v>
                </c:pt>
                <c:pt idx="74">
                  <c:v>0.31440510157080531</c:v>
                </c:pt>
                <c:pt idx="75">
                  <c:v>0.31894668836999035</c:v>
                </c:pt>
                <c:pt idx="76">
                  <c:v>0.31997996894519742</c:v>
                </c:pt>
                <c:pt idx="77">
                  <c:v>0.32334766968855699</c:v>
                </c:pt>
                <c:pt idx="78">
                  <c:v>0.32701000216049875</c:v>
                </c:pt>
                <c:pt idx="79">
                  <c:v>0.32855980207774543</c:v>
                </c:pt>
                <c:pt idx="80">
                  <c:v>0.32947868624895454</c:v>
                </c:pt>
                <c:pt idx="81">
                  <c:v>0.3332615850058544</c:v>
                </c:pt>
                <c:pt idx="82">
                  <c:v>0.33570347451903421</c:v>
                </c:pt>
                <c:pt idx="83">
                  <c:v>0.33973785264519446</c:v>
                </c:pt>
                <c:pt idx="84">
                  <c:v>0.34311056315583882</c:v>
                </c:pt>
                <c:pt idx="85">
                  <c:v>0.34347742789690244</c:v>
                </c:pt>
                <c:pt idx="86">
                  <c:v>0.34623498967518956</c:v>
                </c:pt>
                <c:pt idx="87">
                  <c:v>0.3458500135183834</c:v>
                </c:pt>
                <c:pt idx="88">
                  <c:v>0.35467856745779675</c:v>
                </c:pt>
                <c:pt idx="89">
                  <c:v>0.35946542206638848</c:v>
                </c:pt>
                <c:pt idx="90">
                  <c:v>0.36251195985578899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DB-4525-B7A3-4E77CCC94E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0256800"/>
        <c:axId val="256086400"/>
      </c:scatterChart>
      <c:valAx>
        <c:axId val="830256800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solidFill>
            <a:srgbClr val="FFFFFF"/>
          </a:solidFill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6086400"/>
        <c:crosses val="autoZero"/>
        <c:crossBetween val="midCat"/>
      </c:valAx>
      <c:valAx>
        <c:axId val="256086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0256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Against Engine Speed (RPM)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Sheet1!$F$4:$F$94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Sheet1!$K$4:$K$94</c:f>
              <c:numCache>
                <c:formatCode>0.000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51-440E-A329-F97CB84048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0256800"/>
        <c:axId val="256086400"/>
      </c:scatterChart>
      <c:valAx>
        <c:axId val="830256800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6086400"/>
        <c:crosses val="autoZero"/>
        <c:crossBetween val="midCat"/>
      </c:valAx>
      <c:valAx>
        <c:axId val="256086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0256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BHP Against Engine Speed (RPM)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Sheet1!$F$4:$F$94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Sheet1!$N$4:$N$94</c:f>
              <c:numCache>
                <c:formatCode>0.000</c:formatCode>
                <c:ptCount val="91"/>
                <c:pt idx="0">
                  <c:v>11.717036265180438</c:v>
                </c:pt>
                <c:pt idx="1">
                  <c:v>12.36074864226962</c:v>
                </c:pt>
                <c:pt idx="2">
                  <c:v>13.066932785434602</c:v>
                </c:pt>
                <c:pt idx="3">
                  <c:v>13.72939356618838</c:v>
                </c:pt>
                <c:pt idx="4">
                  <c:v>14.546561614333989</c:v>
                </c:pt>
                <c:pt idx="5">
                  <c:v>15.395973708989844</c:v>
                </c:pt>
                <c:pt idx="6">
                  <c:v>16.306402606528462</c:v>
                </c:pt>
                <c:pt idx="7">
                  <c:v>17.290685206617546</c:v>
                </c:pt>
                <c:pt idx="8">
                  <c:v>18.327403763671413</c:v>
                </c:pt>
                <c:pt idx="9">
                  <c:v>19.2336224330727</c:v>
                </c:pt>
                <c:pt idx="10">
                  <c:v>20.103409740632614</c:v>
                </c:pt>
                <c:pt idx="11">
                  <c:v>20.916115519772806</c:v>
                </c:pt>
                <c:pt idx="12">
                  <c:v>21.716024496656139</c:v>
                </c:pt>
                <c:pt idx="13">
                  <c:v>22.451548488146845</c:v>
                </c:pt>
                <c:pt idx="14">
                  <c:v>23.109306415430211</c:v>
                </c:pt>
                <c:pt idx="15">
                  <c:v>23.830091744339487</c:v>
                </c:pt>
                <c:pt idx="16">
                  <c:v>24.660045138338862</c:v>
                </c:pt>
                <c:pt idx="17">
                  <c:v>25.419226602220274</c:v>
                </c:pt>
                <c:pt idx="18">
                  <c:v>26.158909268034382</c:v>
                </c:pt>
                <c:pt idx="19">
                  <c:v>27.019766309381914</c:v>
                </c:pt>
                <c:pt idx="20">
                  <c:v>27.989596656966935</c:v>
                </c:pt>
                <c:pt idx="21">
                  <c:v>28.850917682639807</c:v>
                </c:pt>
                <c:pt idx="22">
                  <c:v>29.783394427934326</c:v>
                </c:pt>
                <c:pt idx="23">
                  <c:v>30.738342907899234</c:v>
                </c:pt>
                <c:pt idx="24">
                  <c:v>31.539638109557032</c:v>
                </c:pt>
                <c:pt idx="25">
                  <c:v>32.486120307634913</c:v>
                </c:pt>
                <c:pt idx="26">
                  <c:v>33.374564367634655</c:v>
                </c:pt>
                <c:pt idx="27">
                  <c:v>34.143712902208527</c:v>
                </c:pt>
                <c:pt idx="28">
                  <c:v>34.833880993847018</c:v>
                </c:pt>
                <c:pt idx="29">
                  <c:v>35.520852749022062</c:v>
                </c:pt>
                <c:pt idx="30">
                  <c:v>36.213117362426892</c:v>
                </c:pt>
                <c:pt idx="31">
                  <c:v>36.879244192171001</c:v>
                </c:pt>
                <c:pt idx="32">
                  <c:v>37.579133041835405</c:v>
                </c:pt>
                <c:pt idx="33">
                  <c:v>38.206479947103695</c:v>
                </c:pt>
                <c:pt idx="34">
                  <c:v>38.637830708226595</c:v>
                </c:pt>
                <c:pt idx="35">
                  <c:v>39.043335823967681</c:v>
                </c:pt>
                <c:pt idx="36">
                  <c:v>39.676869186907147</c:v>
                </c:pt>
                <c:pt idx="37">
                  <c:v>40.2874324616416</c:v>
                </c:pt>
                <c:pt idx="38">
                  <c:v>40.705184472290995</c:v>
                </c:pt>
                <c:pt idx="39">
                  <c:v>41.176506623811562</c:v>
                </c:pt>
                <c:pt idx="40">
                  <c:v>41.830420927856643</c:v>
                </c:pt>
                <c:pt idx="41">
                  <c:v>42.32283431747468</c:v>
                </c:pt>
                <c:pt idx="42">
                  <c:v>43.017006421994793</c:v>
                </c:pt>
                <c:pt idx="43">
                  <c:v>43.612309767807005</c:v>
                </c:pt>
                <c:pt idx="44">
                  <c:v>44.211084403756935</c:v>
                </c:pt>
                <c:pt idx="45">
                  <c:v>44.9927318741072</c:v>
                </c:pt>
                <c:pt idx="46">
                  <c:v>45.984730361680612</c:v>
                </c:pt>
                <c:pt idx="47">
                  <c:v>46.891785348507817</c:v>
                </c:pt>
                <c:pt idx="48">
                  <c:v>47.884580056096318</c:v>
                </c:pt>
                <c:pt idx="49">
                  <c:v>48.802988338390449</c:v>
                </c:pt>
                <c:pt idx="50">
                  <c:v>49.491432241363178</c:v>
                </c:pt>
                <c:pt idx="51">
                  <c:v>50.514460396718782</c:v>
                </c:pt>
                <c:pt idx="52">
                  <c:v>51.168603828825752</c:v>
                </c:pt>
                <c:pt idx="53">
                  <c:v>51.837881169420925</c:v>
                </c:pt>
                <c:pt idx="54">
                  <c:v>52.483558319640856</c:v>
                </c:pt>
                <c:pt idx="55">
                  <c:v>53.172174068659999</c:v>
                </c:pt>
                <c:pt idx="56">
                  <c:v>53.768817813634307</c:v>
                </c:pt>
                <c:pt idx="57">
                  <c:v>54.107125397022998</c:v>
                </c:pt>
                <c:pt idx="58">
                  <c:v>54.57971348108552</c:v>
                </c:pt>
                <c:pt idx="59">
                  <c:v>54.839143729166693</c:v>
                </c:pt>
                <c:pt idx="60">
                  <c:v>54.992567879411908</c:v>
                </c:pt>
                <c:pt idx="61">
                  <c:v>55.090714884724846</c:v>
                </c:pt>
                <c:pt idx="62">
                  <c:v>55.163978582515909</c:v>
                </c:pt>
                <c:pt idx="63">
                  <c:v>55.388844862460161</c:v>
                </c:pt>
                <c:pt idx="64">
                  <c:v>55.782395221571832</c:v>
                </c:pt>
                <c:pt idx="65">
                  <c:v>56.009724628181445</c:v>
                </c:pt>
                <c:pt idx="66">
                  <c:v>56.351904475816177</c:v>
                </c:pt>
                <c:pt idx="67">
                  <c:v>56.820276603539824</c:v>
                </c:pt>
                <c:pt idx="68">
                  <c:v>57.400291379422058</c:v>
                </c:pt>
                <c:pt idx="69">
                  <c:v>58.110685750724365</c:v>
                </c:pt>
                <c:pt idx="70">
                  <c:v>58.413564407542474</c:v>
                </c:pt>
                <c:pt idx="71">
                  <c:v>58.941670221002283</c:v>
                </c:pt>
                <c:pt idx="72">
                  <c:v>59.126152680037421</c:v>
                </c:pt>
                <c:pt idx="73">
                  <c:v>59.164720661055988</c:v>
                </c:pt>
                <c:pt idx="74">
                  <c:v>59.215065824455969</c:v>
                </c:pt>
                <c:pt idx="75">
                  <c:v>59.127241038331441</c:v>
                </c:pt>
                <c:pt idx="76">
                  <c:v>58.881879253250645</c:v>
                </c:pt>
                <c:pt idx="77">
                  <c:v>58.475085292161403</c:v>
                </c:pt>
                <c:pt idx="78">
                  <c:v>58.175248310364971</c:v>
                </c:pt>
                <c:pt idx="79">
                  <c:v>58.033355029834638</c:v>
                </c:pt>
                <c:pt idx="80">
                  <c:v>57.915554565012627</c:v>
                </c:pt>
                <c:pt idx="81">
                  <c:v>57.458472149718716</c:v>
                </c:pt>
                <c:pt idx="82">
                  <c:v>57.014582928228748</c:v>
                </c:pt>
                <c:pt idx="83">
                  <c:v>56.551130179993983</c:v>
                </c:pt>
                <c:pt idx="84">
                  <c:v>56.477450614770554</c:v>
                </c:pt>
                <c:pt idx="85">
                  <c:v>55.99459071969325</c:v>
                </c:pt>
                <c:pt idx="86">
                  <c:v>55.733061658565134</c:v>
                </c:pt>
                <c:pt idx="87">
                  <c:v>55.526531351774075</c:v>
                </c:pt>
                <c:pt idx="88">
                  <c:v>55.453798085446287</c:v>
                </c:pt>
                <c:pt idx="89">
                  <c:v>55.522829787934171</c:v>
                </c:pt>
                <c:pt idx="90">
                  <c:v>55.856919123703349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8D-452D-91E5-B6BF76CED1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0256800"/>
        <c:axId val="256086400"/>
      </c:scatterChart>
      <c:valAx>
        <c:axId val="830256800"/>
        <c:scaling>
          <c:orientation val="minMax"/>
          <c:max val="5500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6086400"/>
        <c:crosses val="autoZero"/>
        <c:crossBetween val="midCat"/>
      </c:valAx>
      <c:valAx>
        <c:axId val="256086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BHP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0256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619124</xdr:colOff>
      <xdr:row>1</xdr:row>
      <xdr:rowOff>0</xdr:rowOff>
    </xdr:from>
    <xdr:to>
      <xdr:col>38</xdr:col>
      <xdr:colOff>381000</xdr:colOff>
      <xdr:row>36</xdr:row>
      <xdr:rowOff>79375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A3F247A-5AEA-2435-BA0F-54D7470C27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590550</xdr:colOff>
      <xdr:row>38</xdr:row>
      <xdr:rowOff>92074</xdr:rowOff>
    </xdr:from>
    <xdr:to>
      <xdr:col>39</xdr:col>
      <xdr:colOff>393700</xdr:colOff>
      <xdr:row>72</xdr:row>
      <xdr:rowOff>6349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A60A7A2-DE51-4D97-8AFB-15D32791B621}"/>
            </a:ext>
            <a:ext uri="{147F2762-F138-4A5C-976F-8EAC2B608ADB}">
              <a16:predDERef xmlns:a16="http://schemas.microsoft.com/office/drawing/2014/main" pred="{AA3F247A-5AEA-2435-BA0F-54D7470C27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479425</xdr:colOff>
      <xdr:row>74</xdr:row>
      <xdr:rowOff>85724</xdr:rowOff>
    </xdr:from>
    <xdr:to>
      <xdr:col>40</xdr:col>
      <xdr:colOff>168275</xdr:colOff>
      <xdr:row>112</xdr:row>
      <xdr:rowOff>6349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2C63D7E-CAAA-4819-9D4E-BB6D41D11651}"/>
            </a:ext>
            <a:ext uri="{147F2762-F138-4A5C-976F-8EAC2B608ADB}">
              <a16:predDERef xmlns:a16="http://schemas.microsoft.com/office/drawing/2014/main" pred="{2A60A7A2-DE51-4D97-8AFB-15D32791B6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G121"/>
  <sheetViews>
    <sheetView tabSelected="1" topLeftCell="A58" zoomScale="30" zoomScaleNormal="30" workbookViewId="0">
      <selection activeCell="F2" sqref="F2:R94"/>
    </sheetView>
  </sheetViews>
  <sheetFormatPr defaultRowHeight="14.25"/>
  <cols>
    <col min="2" max="2" width="19" bestFit="1" customWidth="1"/>
    <col min="3" max="3" width="9.5703125" bestFit="1" customWidth="1"/>
    <col min="8" max="8" width="13.28515625" bestFit="1" customWidth="1"/>
    <col min="9" max="9" width="13.28515625" customWidth="1"/>
    <col min="10" max="10" width="10.140625" bestFit="1" customWidth="1"/>
    <col min="11" max="11" width="11.140625" bestFit="1" customWidth="1"/>
    <col min="12" max="12" width="10" customWidth="1"/>
    <col min="13" max="13" width="11.140625" bestFit="1" customWidth="1"/>
    <col min="14" max="15" width="12.28515625" customWidth="1"/>
    <col min="16" max="16" width="10.5703125" bestFit="1" customWidth="1"/>
    <col min="18" max="18" width="20.5703125" bestFit="1" customWidth="1"/>
  </cols>
  <sheetData>
    <row r="2" spans="2:18" ht="15">
      <c r="B2" s="8" t="s">
        <v>0</v>
      </c>
      <c r="C2" s="9"/>
      <c r="D2" s="10"/>
      <c r="F2" s="11" t="s">
        <v>1</v>
      </c>
      <c r="G2" s="11" t="s">
        <v>2</v>
      </c>
      <c r="H2" s="12" t="s">
        <v>3</v>
      </c>
      <c r="I2" s="12"/>
      <c r="J2" s="13" t="s">
        <v>4</v>
      </c>
      <c r="K2" s="11" t="s">
        <v>5</v>
      </c>
      <c r="L2" s="1" t="s">
        <v>6</v>
      </c>
      <c r="M2" s="11" t="s">
        <v>7</v>
      </c>
      <c r="N2" s="11" t="s">
        <v>8</v>
      </c>
      <c r="O2" s="14" t="s">
        <v>9</v>
      </c>
      <c r="P2" s="13" t="s">
        <v>10</v>
      </c>
      <c r="Q2" s="14" t="s">
        <v>11</v>
      </c>
      <c r="R2" s="13" t="s">
        <v>12</v>
      </c>
    </row>
    <row r="3" spans="2:18" ht="15">
      <c r="B3" s="8"/>
      <c r="C3" s="3">
        <v>815.77599999999995</v>
      </c>
      <c r="D3" s="5" t="s">
        <v>13</v>
      </c>
      <c r="F3" s="11"/>
      <c r="G3" s="11"/>
      <c r="H3" s="14" t="s">
        <v>14</v>
      </c>
      <c r="I3" s="14" t="s">
        <v>15</v>
      </c>
      <c r="J3" s="13" t="s">
        <v>4</v>
      </c>
      <c r="K3" s="11"/>
      <c r="L3" s="13">
        <v>9549</v>
      </c>
      <c r="M3" s="11"/>
      <c r="N3" s="11"/>
      <c r="O3" s="13" t="s">
        <v>16</v>
      </c>
      <c r="P3" s="13" t="s">
        <v>17</v>
      </c>
      <c r="Q3" s="13" t="s">
        <v>18</v>
      </c>
      <c r="R3" s="13" t="s">
        <v>19</v>
      </c>
    </row>
    <row r="4" spans="2:18">
      <c r="B4" s="8"/>
      <c r="C4" s="2">
        <v>0.81577599999999995</v>
      </c>
      <c r="D4" s="4" t="s">
        <v>20</v>
      </c>
      <c r="F4" s="14">
        <v>1000</v>
      </c>
      <c r="G4" s="14">
        <v>102.27500000000001</v>
      </c>
      <c r="H4" s="14">
        <v>7.0400000000000004E-2</v>
      </c>
      <c r="I4" s="15">
        <f>H4*0.7215*60</f>
        <v>3.0476160000000005</v>
      </c>
      <c r="J4" s="14">
        <v>1.2658</v>
      </c>
      <c r="K4" s="15">
        <f t="shared" ref="K4:K35" si="0">C$4*G4</f>
        <v>83.433490399999997</v>
      </c>
      <c r="L4" s="15">
        <f t="shared" ref="L4:L35" si="1">K4*F4/9549</f>
        <v>8.7374060529898419</v>
      </c>
      <c r="M4" s="15">
        <f>L4*1000</f>
        <v>8737.4060529898416</v>
      </c>
      <c r="N4" s="15">
        <f>L4*1.34102</f>
        <v>11.717036265180438</v>
      </c>
      <c r="O4" s="15">
        <f>L4*(1.01325/$C$8)*SQRT(($C$10+273)/293)</f>
        <v>8.792135781066758</v>
      </c>
      <c r="P4" s="14">
        <f>(K4*4*PI())/1.6</f>
        <v>655.28510125998628</v>
      </c>
      <c r="Q4" s="15">
        <f>I4/L4</f>
        <v>0.34880100358356825</v>
      </c>
      <c r="R4" s="15">
        <f>(M4*3600)/(I4*$C$5)*100</f>
        <v>23.786202717534675</v>
      </c>
    </row>
    <row r="5" spans="2:18">
      <c r="B5" s="1" t="s">
        <v>21</v>
      </c>
      <c r="C5" s="2">
        <v>43391000</v>
      </c>
      <c r="D5" s="1"/>
      <c r="F5" s="14">
        <f t="shared" ref="F5:F68" si="2">F4+50</f>
        <v>1050</v>
      </c>
      <c r="G5" s="14">
        <v>102.756</v>
      </c>
      <c r="H5" s="14">
        <v>7.2400000000000006E-2</v>
      </c>
      <c r="I5" s="15">
        <f t="shared" ref="I5:I68" si="3">H5*0.7215*60</f>
        <v>3.1341960000000006</v>
      </c>
      <c r="J5" s="14">
        <v>1.26783</v>
      </c>
      <c r="K5" s="15">
        <f t="shared" si="0"/>
        <v>83.825878656</v>
      </c>
      <c r="L5" s="15">
        <f t="shared" si="1"/>
        <v>9.2174230378887856</v>
      </c>
      <c r="M5" s="15">
        <f t="shared" ref="M5:M68" si="4">L5*1000</f>
        <v>9217.423037888786</v>
      </c>
      <c r="N5" s="15">
        <f t="shared" ref="N5:N68" si="5">L5*1.34102</f>
        <v>12.36074864226962</v>
      </c>
      <c r="O5" s="15">
        <f t="shared" ref="O5:O68" si="6">L5*(1.01325/$C$8)*SQRT(($C$10+273)/293)</f>
        <v>9.2751595163555187</v>
      </c>
      <c r="P5" s="14">
        <f t="shared" ref="P5:P68" si="7">(K5*4*PI())/1.6</f>
        <v>658.36691141599749</v>
      </c>
      <c r="Q5" s="15">
        <f t="shared" ref="Q5:Q68" si="8">I5/L5</f>
        <v>0.34002952746301163</v>
      </c>
      <c r="R5" s="15">
        <f t="shared" ref="R5:R68" si="9">(M5*3600)/(I5*$C$5)*100</f>
        <v>24.39979680947209</v>
      </c>
    </row>
    <row r="6" spans="2:18">
      <c r="B6" s="3" t="s">
        <v>22</v>
      </c>
      <c r="C6" s="3">
        <v>0.71512600000000004</v>
      </c>
      <c r="D6" s="3"/>
      <c r="F6" s="14">
        <f t="shared" si="2"/>
        <v>1100</v>
      </c>
      <c r="G6" s="14">
        <v>103.68899999999999</v>
      </c>
      <c r="H6" s="14">
        <v>7.3700000000000002E-2</v>
      </c>
      <c r="I6" s="15">
        <f t="shared" si="3"/>
        <v>3.1904729999999999</v>
      </c>
      <c r="J6" s="14">
        <v>1.2734399999999999</v>
      </c>
      <c r="K6" s="15">
        <f t="shared" si="0"/>
        <v>84.586997663999995</v>
      </c>
      <c r="L6" s="15">
        <f t="shared" si="1"/>
        <v>9.7440252833176242</v>
      </c>
      <c r="M6" s="15">
        <f t="shared" si="4"/>
        <v>9744.0252833176237</v>
      </c>
      <c r="N6" s="15">
        <f t="shared" si="5"/>
        <v>13.066932785434602</v>
      </c>
      <c r="O6" s="15">
        <f t="shared" si="6"/>
        <v>9.8050603148700475</v>
      </c>
      <c r="P6" s="14">
        <f t="shared" si="7"/>
        <v>664.34472612609829</v>
      </c>
      <c r="Q6" s="15">
        <f t="shared" si="8"/>
        <v>0.32742864547593975</v>
      </c>
      <c r="R6" s="15">
        <f t="shared" si="9"/>
        <v>25.338807382776622</v>
      </c>
    </row>
    <row r="7" spans="2:18">
      <c r="B7" s="1" t="s">
        <v>23</v>
      </c>
      <c r="C7" s="1">
        <v>1018.9</v>
      </c>
      <c r="D7" s="1" t="s">
        <v>24</v>
      </c>
      <c r="F7" s="14">
        <f t="shared" si="2"/>
        <v>1150</v>
      </c>
      <c r="G7" s="14">
        <v>104.209</v>
      </c>
      <c r="H7" s="14">
        <v>7.2800000000000004E-2</v>
      </c>
      <c r="I7" s="15">
        <f t="shared" si="3"/>
        <v>3.1515120000000003</v>
      </c>
      <c r="J7" s="14">
        <v>1.2847599999999999</v>
      </c>
      <c r="K7" s="15">
        <f t="shared" si="0"/>
        <v>85.011201184000001</v>
      </c>
      <c r="L7" s="15">
        <f t="shared" si="1"/>
        <v>10.238022972206513</v>
      </c>
      <c r="M7" s="15">
        <f t="shared" si="4"/>
        <v>10238.022972206514</v>
      </c>
      <c r="N7" s="15">
        <f t="shared" si="5"/>
        <v>13.72939356618838</v>
      </c>
      <c r="O7" s="15">
        <f t="shared" si="6"/>
        <v>10.30215232706491</v>
      </c>
      <c r="P7" s="14">
        <f t="shared" si="7"/>
        <v>667.67641278124586</v>
      </c>
      <c r="Q7" s="15">
        <f t="shared" si="8"/>
        <v>0.30782427511205146</v>
      </c>
      <c r="R7" s="15">
        <f t="shared" si="9"/>
        <v>26.952557189644061</v>
      </c>
    </row>
    <row r="8" spans="2:18">
      <c r="B8" s="6"/>
      <c r="C8">
        <f>C7/1000</f>
        <v>1.0188999999999999</v>
      </c>
      <c r="D8" s="7" t="s">
        <v>25</v>
      </c>
      <c r="F8" s="14">
        <f>F7+50</f>
        <v>1200</v>
      </c>
      <c r="G8" s="14">
        <v>105.81100000000001</v>
      </c>
      <c r="H8" s="14">
        <v>7.4399999999999994E-2</v>
      </c>
      <c r="I8" s="15">
        <f t="shared" si="3"/>
        <v>3.2207759999999999</v>
      </c>
      <c r="J8" s="14">
        <v>1.2918099999999999</v>
      </c>
      <c r="K8" s="15">
        <f t="shared" si="0"/>
        <v>86.318074335999995</v>
      </c>
      <c r="L8" s="15">
        <f t="shared" si="1"/>
        <v>10.847386030285893</v>
      </c>
      <c r="M8" s="15">
        <f t="shared" si="4"/>
        <v>10847.386030285894</v>
      </c>
      <c r="N8" s="15">
        <f t="shared" si="5"/>
        <v>14.546561614333989</v>
      </c>
      <c r="O8" s="15">
        <f t="shared" si="6"/>
        <v>10.915332338856471</v>
      </c>
      <c r="P8" s="14">
        <f t="shared" si="7"/>
        <v>677.94057051498805</v>
      </c>
      <c r="Q8" s="15">
        <f t="shared" si="8"/>
        <v>0.29691724725271101</v>
      </c>
      <c r="R8" s="15">
        <f t="shared" si="9"/>
        <v>27.942638752328453</v>
      </c>
    </row>
    <row r="9" spans="2:18">
      <c r="B9" s="1" t="s">
        <v>26</v>
      </c>
      <c r="C9" s="1">
        <v>46</v>
      </c>
      <c r="D9" s="1" t="s">
        <v>27</v>
      </c>
      <c r="F9" s="14">
        <f t="shared" si="2"/>
        <v>1250</v>
      </c>
      <c r="G9" s="14">
        <v>107.51</v>
      </c>
      <c r="H9" s="14">
        <v>7.8950000000000006E-2</v>
      </c>
      <c r="I9" s="15">
        <f t="shared" si="3"/>
        <v>3.4177455000000001</v>
      </c>
      <c r="J9" s="14">
        <v>1.2972900000000001</v>
      </c>
      <c r="K9" s="15">
        <f t="shared" si="0"/>
        <v>87.704077760000004</v>
      </c>
      <c r="L9" s="15">
        <f t="shared" si="1"/>
        <v>11.480793507173527</v>
      </c>
      <c r="M9" s="15">
        <f t="shared" si="4"/>
        <v>11480.793507173526</v>
      </c>
      <c r="N9" s="15">
        <f t="shared" si="5"/>
        <v>15.395973708989844</v>
      </c>
      <c r="O9" s="15">
        <f t="shared" si="6"/>
        <v>11.552707379888624</v>
      </c>
      <c r="P9" s="14">
        <f t="shared" si="7"/>
        <v>688.82621595170986</v>
      </c>
      <c r="Q9" s="15">
        <f t="shared" si="8"/>
        <v>0.29769244589796823</v>
      </c>
      <c r="R9" s="15">
        <f t="shared" si="9"/>
        <v>27.869875415521644</v>
      </c>
    </row>
    <row r="10" spans="2:18">
      <c r="B10" s="1" t="s">
        <v>28</v>
      </c>
      <c r="C10" s="1">
        <v>27</v>
      </c>
      <c r="D10" s="1" t="s">
        <v>29</v>
      </c>
      <c r="F10" s="14">
        <f t="shared" si="2"/>
        <v>1300</v>
      </c>
      <c r="G10" s="14">
        <v>109.488</v>
      </c>
      <c r="H10" s="14">
        <v>7.9000000000000001E-2</v>
      </c>
      <c r="I10" s="15">
        <f t="shared" si="3"/>
        <v>3.4199100000000002</v>
      </c>
      <c r="J10" s="14">
        <v>1.29895</v>
      </c>
      <c r="K10" s="15">
        <f t="shared" si="0"/>
        <v>89.317682687999991</v>
      </c>
      <c r="L10" s="15">
        <f t="shared" si="1"/>
        <v>12.159701277034243</v>
      </c>
      <c r="M10" s="15">
        <f t="shared" si="4"/>
        <v>12159.701277034243</v>
      </c>
      <c r="N10" s="15">
        <f t="shared" si="5"/>
        <v>16.306402606528462</v>
      </c>
      <c r="O10" s="15">
        <f t="shared" si="6"/>
        <v>12.235867720524745</v>
      </c>
      <c r="P10" s="14">
        <f t="shared" si="7"/>
        <v>701.49943942071252</v>
      </c>
      <c r="Q10" s="15">
        <f t="shared" si="8"/>
        <v>0.28124950786900565</v>
      </c>
      <c r="R10" s="15">
        <f t="shared" si="9"/>
        <v>29.499256522015067</v>
      </c>
    </row>
    <row r="11" spans="2:18">
      <c r="F11" s="14">
        <f t="shared" si="2"/>
        <v>1350</v>
      </c>
      <c r="G11" s="14">
        <v>111.797</v>
      </c>
      <c r="H11" s="14">
        <v>7.9600000000000004E-2</v>
      </c>
      <c r="I11" s="15">
        <f t="shared" si="3"/>
        <v>3.4458840000000004</v>
      </c>
      <c r="J11" s="14">
        <v>1.2946899999999999</v>
      </c>
      <c r="K11" s="15">
        <f t="shared" si="0"/>
        <v>91.201309471999991</v>
      </c>
      <c r="L11" s="15">
        <f t="shared" si="1"/>
        <v>12.893681829217718</v>
      </c>
      <c r="M11" s="15">
        <f t="shared" si="4"/>
        <v>12893.681829217718</v>
      </c>
      <c r="N11" s="15">
        <f t="shared" si="5"/>
        <v>17.290685206617546</v>
      </c>
      <c r="O11" s="15">
        <f t="shared" si="6"/>
        <v>12.974445810672131</v>
      </c>
      <c r="P11" s="14">
        <f t="shared" si="7"/>
        <v>716.29340958751095</v>
      </c>
      <c r="Q11" s="15">
        <f t="shared" si="8"/>
        <v>0.26725368639014013</v>
      </c>
      <c r="R11" s="15">
        <f t="shared" si="9"/>
        <v>31.044104541206369</v>
      </c>
    </row>
    <row r="12" spans="2:18">
      <c r="F12" s="14">
        <f t="shared" si="2"/>
        <v>1400</v>
      </c>
      <c r="G12" s="14">
        <v>114.268</v>
      </c>
      <c r="H12" s="14">
        <v>8.3500000000000005E-2</v>
      </c>
      <c r="I12" s="15">
        <f t="shared" si="3"/>
        <v>3.6147150000000003</v>
      </c>
      <c r="J12" s="14">
        <v>1.2855000000000001</v>
      </c>
      <c r="K12" s="15">
        <f t="shared" si="0"/>
        <v>93.217091967999991</v>
      </c>
      <c r="L12" s="15">
        <f t="shared" si="1"/>
        <v>13.666763928704576</v>
      </c>
      <c r="M12" s="15">
        <f t="shared" si="4"/>
        <v>13666.763928704577</v>
      </c>
      <c r="N12" s="15">
        <f t="shared" si="5"/>
        <v>18.327403763671413</v>
      </c>
      <c r="O12" s="15">
        <f t="shared" si="6"/>
        <v>13.752370374024061</v>
      </c>
      <c r="P12" s="14">
        <f t="shared" si="7"/>
        <v>732.12532828918211</v>
      </c>
      <c r="Q12" s="15">
        <f t="shared" si="8"/>
        <v>0.26448945916216071</v>
      </c>
      <c r="R12" s="15">
        <f t="shared" si="9"/>
        <v>31.36855209882502</v>
      </c>
    </row>
    <row r="13" spans="2:18">
      <c r="F13" s="14">
        <f t="shared" si="2"/>
        <v>1450</v>
      </c>
      <c r="G13" s="14">
        <v>115.783</v>
      </c>
      <c r="H13" s="14">
        <v>8.4699999999999998E-2</v>
      </c>
      <c r="I13" s="15">
        <f t="shared" si="3"/>
        <v>3.6666629999999998</v>
      </c>
      <c r="J13" s="14">
        <v>1.2781800000000001</v>
      </c>
      <c r="K13" s="15">
        <f t="shared" si="0"/>
        <v>94.452992607999988</v>
      </c>
      <c r="L13" s="15">
        <f t="shared" si="1"/>
        <v>14.34253212709184</v>
      </c>
      <c r="M13" s="15">
        <f t="shared" si="4"/>
        <v>14342.532127091839</v>
      </c>
      <c r="N13" s="15">
        <f t="shared" si="5"/>
        <v>19.2336224330727</v>
      </c>
      <c r="O13" s="15">
        <f t="shared" si="6"/>
        <v>14.432371477408124</v>
      </c>
      <c r="P13" s="14">
        <f t="shared" si="7"/>
        <v>741.83206921715941</v>
      </c>
      <c r="Q13" s="15">
        <f t="shared" si="8"/>
        <v>0.25564962779996014</v>
      </c>
      <c r="R13" s="15">
        <f t="shared" si="9"/>
        <v>32.453211259162195</v>
      </c>
    </row>
    <row r="14" spans="2:18">
      <c r="F14" s="14">
        <f t="shared" si="2"/>
        <v>1500</v>
      </c>
      <c r="G14" s="14">
        <v>116.985</v>
      </c>
      <c r="H14" s="14">
        <v>8.8650000000000007E-2</v>
      </c>
      <c r="I14" s="15">
        <f t="shared" si="3"/>
        <v>3.8376585000000003</v>
      </c>
      <c r="J14" s="14">
        <v>1.2795000000000001</v>
      </c>
      <c r="K14" s="15">
        <f t="shared" si="0"/>
        <v>95.43355536</v>
      </c>
      <c r="L14" s="15">
        <f t="shared" si="1"/>
        <v>14.99113342130066</v>
      </c>
      <c r="M14" s="15">
        <f t="shared" si="4"/>
        <v>14991.133421300659</v>
      </c>
      <c r="N14" s="15">
        <f t="shared" si="5"/>
        <v>20.103409740632614</v>
      </c>
      <c r="O14" s="15">
        <f t="shared" si="6"/>
        <v>15.085035507427445</v>
      </c>
      <c r="P14" s="14">
        <f t="shared" si="7"/>
        <v>749.53339106232704</v>
      </c>
      <c r="Q14" s="15">
        <f t="shared" si="8"/>
        <v>0.25599522011772191</v>
      </c>
      <c r="R14" s="15">
        <f t="shared" si="9"/>
        <v>32.409399579816352</v>
      </c>
    </row>
    <row r="15" spans="2:18">
      <c r="F15" s="14">
        <f t="shared" si="2"/>
        <v>1550</v>
      </c>
      <c r="G15" s="14">
        <v>117.788</v>
      </c>
      <c r="H15" s="14">
        <v>9.3200000000000005E-2</v>
      </c>
      <c r="I15" s="15">
        <f t="shared" si="3"/>
        <v>4.0346280000000005</v>
      </c>
      <c r="J15" s="14">
        <v>1.27766</v>
      </c>
      <c r="K15" s="15">
        <f t="shared" si="0"/>
        <v>96.088623487999996</v>
      </c>
      <c r="L15" s="15">
        <f t="shared" si="1"/>
        <v>15.597168960770761</v>
      </c>
      <c r="M15" s="15">
        <f t="shared" si="4"/>
        <v>15597.168960770761</v>
      </c>
      <c r="N15" s="15">
        <f t="shared" si="5"/>
        <v>20.916115519772806</v>
      </c>
      <c r="O15" s="15">
        <f t="shared" si="6"/>
        <v>15.694867157560022</v>
      </c>
      <c r="P15" s="14">
        <f t="shared" si="7"/>
        <v>754.67828410864092</v>
      </c>
      <c r="Q15" s="15">
        <f t="shared" si="8"/>
        <v>0.25867694388306622</v>
      </c>
      <c r="R15" s="15">
        <f t="shared" si="9"/>
        <v>32.073408842609318</v>
      </c>
    </row>
    <row r="16" spans="2:18">
      <c r="F16" s="14">
        <f t="shared" si="2"/>
        <v>1600</v>
      </c>
      <c r="G16" s="14">
        <v>118.471</v>
      </c>
      <c r="H16" s="14">
        <v>9.5899999999999999E-2</v>
      </c>
      <c r="I16" s="15">
        <f t="shared" si="3"/>
        <v>4.1515110000000002</v>
      </c>
      <c r="J16" s="14">
        <v>1.2823500000000001</v>
      </c>
      <c r="K16" s="15">
        <f t="shared" si="0"/>
        <v>96.645798495999998</v>
      </c>
      <c r="L16" s="15">
        <f t="shared" si="1"/>
        <v>16.19366191157189</v>
      </c>
      <c r="M16" s="15">
        <f t="shared" si="4"/>
        <v>16193.661911571891</v>
      </c>
      <c r="N16" s="15">
        <f t="shared" si="5"/>
        <v>21.716024496656139</v>
      </c>
      <c r="O16" s="15">
        <f t="shared" si="6"/>
        <v>16.295096445759135</v>
      </c>
      <c r="P16" s="14">
        <f t="shared" si="7"/>
        <v>759.05432638838261</v>
      </c>
      <c r="Q16" s="15">
        <f t="shared" si="8"/>
        <v>0.25636641191288279</v>
      </c>
      <c r="R16" s="15">
        <f t="shared" si="9"/>
        <v>32.362474153352125</v>
      </c>
    </row>
    <row r="17" spans="6:18">
      <c r="F17" s="14">
        <f t="shared" si="2"/>
        <v>1650</v>
      </c>
      <c r="G17" s="14">
        <v>118.77200000000001</v>
      </c>
      <c r="H17" s="14">
        <v>9.8750000000000004E-2</v>
      </c>
      <c r="I17" s="15">
        <f t="shared" si="3"/>
        <v>4.2748875000000002</v>
      </c>
      <c r="J17" s="14">
        <v>1.2902800000000001</v>
      </c>
      <c r="K17" s="15">
        <f t="shared" si="0"/>
        <v>96.891347072000002</v>
      </c>
      <c r="L17" s="15">
        <f t="shared" si="1"/>
        <v>16.742142912221176</v>
      </c>
      <c r="M17" s="15">
        <f t="shared" si="4"/>
        <v>16742.142912221178</v>
      </c>
      <c r="N17" s="15">
        <f t="shared" si="5"/>
        <v>22.451548488146845</v>
      </c>
      <c r="O17" s="15">
        <f t="shared" si="6"/>
        <v>16.847013044552636</v>
      </c>
      <c r="P17" s="14">
        <f t="shared" si="7"/>
        <v>760.98286039453524</v>
      </c>
      <c r="Q17" s="15">
        <f t="shared" si="8"/>
        <v>0.2553369375959324</v>
      </c>
      <c r="R17" s="15">
        <f t="shared" si="9"/>
        <v>32.492954045088624</v>
      </c>
    </row>
    <row r="18" spans="6:18">
      <c r="F18" s="14">
        <f t="shared" si="2"/>
        <v>1700</v>
      </c>
      <c r="G18" s="14">
        <v>118.65600000000001</v>
      </c>
      <c r="H18" s="14">
        <v>0.10005</v>
      </c>
      <c r="I18" s="15">
        <f t="shared" si="3"/>
        <v>4.3311644999999999</v>
      </c>
      <c r="J18" s="14">
        <v>1.29942</v>
      </c>
      <c r="K18" s="15">
        <f t="shared" si="0"/>
        <v>96.796717055999991</v>
      </c>
      <c r="L18" s="15">
        <f t="shared" si="1"/>
        <v>17.232633678416587</v>
      </c>
      <c r="M18" s="15">
        <f t="shared" si="4"/>
        <v>17232.633678416587</v>
      </c>
      <c r="N18" s="15">
        <f t="shared" si="5"/>
        <v>23.109306415430211</v>
      </c>
      <c r="O18" s="15">
        <f t="shared" si="6"/>
        <v>17.340576167245533</v>
      </c>
      <c r="P18" s="14">
        <f t="shared" si="7"/>
        <v>760.23963798684838</v>
      </c>
      <c r="Q18" s="15">
        <f t="shared" si="8"/>
        <v>0.25133502985238221</v>
      </c>
      <c r="R18" s="15">
        <f t="shared" si="9"/>
        <v>33.010326432376743</v>
      </c>
    </row>
    <row r="19" spans="6:18">
      <c r="F19" s="14">
        <f t="shared" si="2"/>
        <v>1750</v>
      </c>
      <c r="G19" s="14">
        <v>118.861</v>
      </c>
      <c r="H19" s="14">
        <v>0.10305</v>
      </c>
      <c r="I19" s="15">
        <f t="shared" si="3"/>
        <v>4.4610345000000002</v>
      </c>
      <c r="J19" s="14">
        <v>1.31053</v>
      </c>
      <c r="K19" s="15">
        <f t="shared" si="0"/>
        <v>96.963951135999991</v>
      </c>
      <c r="L19" s="15">
        <f t="shared" si="1"/>
        <v>17.770124043145877</v>
      </c>
      <c r="M19" s="15">
        <f t="shared" si="4"/>
        <v>17770.124043145875</v>
      </c>
      <c r="N19" s="15">
        <f t="shared" si="5"/>
        <v>23.830091744339487</v>
      </c>
      <c r="O19" s="15">
        <f t="shared" si="6"/>
        <v>17.881433286515843</v>
      </c>
      <c r="P19" s="14">
        <f t="shared" si="7"/>
        <v>761.55309137974314</v>
      </c>
      <c r="Q19" s="15">
        <f t="shared" si="8"/>
        <v>0.25104126955831058</v>
      </c>
      <c r="R19" s="15">
        <f t="shared" si="9"/>
        <v>33.048954038177328</v>
      </c>
    </row>
    <row r="20" spans="6:18">
      <c r="F20" s="14">
        <f t="shared" si="2"/>
        <v>1800</v>
      </c>
      <c r="G20" s="14">
        <v>119.584</v>
      </c>
      <c r="H20" s="14">
        <v>0.10929999999999999</v>
      </c>
      <c r="I20" s="15">
        <f t="shared" si="3"/>
        <v>4.7315969999999998</v>
      </c>
      <c r="J20" s="14">
        <v>1.3149</v>
      </c>
      <c r="K20" s="15">
        <f t="shared" si="0"/>
        <v>97.553757183999991</v>
      </c>
      <c r="L20" s="15">
        <f t="shared" si="1"/>
        <v>18.389021146842598</v>
      </c>
      <c r="M20" s="15">
        <f t="shared" si="4"/>
        <v>18389.021146842599</v>
      </c>
      <c r="N20" s="15">
        <f t="shared" si="5"/>
        <v>24.660045138338862</v>
      </c>
      <c r="O20" s="15">
        <f t="shared" si="6"/>
        <v>18.504207063676919</v>
      </c>
      <c r="P20" s="14">
        <f t="shared" si="7"/>
        <v>766.18541724834211</v>
      </c>
      <c r="Q20" s="15">
        <f t="shared" si="8"/>
        <v>0.25730553911579013</v>
      </c>
      <c r="R20" s="15">
        <f t="shared" si="9"/>
        <v>32.244355903992862</v>
      </c>
    </row>
    <row r="21" spans="6:18">
      <c r="F21" s="14">
        <f t="shared" si="2"/>
        <v>1850</v>
      </c>
      <c r="G21" s="14">
        <v>119.934</v>
      </c>
      <c r="H21" s="14">
        <v>0.11415</v>
      </c>
      <c r="I21" s="15">
        <f t="shared" si="3"/>
        <v>4.9415535000000004</v>
      </c>
      <c r="J21" s="14">
        <v>1.3184899999999999</v>
      </c>
      <c r="K21" s="15">
        <f t="shared" si="0"/>
        <v>97.839278783999987</v>
      </c>
      <c r="L21" s="15">
        <f t="shared" si="1"/>
        <v>18.955143549104616</v>
      </c>
      <c r="M21" s="15">
        <f t="shared" si="4"/>
        <v>18955.143549104614</v>
      </c>
      <c r="N21" s="15">
        <f t="shared" si="5"/>
        <v>25.419226602220274</v>
      </c>
      <c r="O21" s="15">
        <f t="shared" si="6"/>
        <v>19.073875567029596</v>
      </c>
      <c r="P21" s="14">
        <f t="shared" si="7"/>
        <v>768.42789865084512</v>
      </c>
      <c r="Q21" s="15">
        <f t="shared" si="8"/>
        <v>0.26069723435217268</v>
      </c>
      <c r="R21" s="15">
        <f t="shared" si="9"/>
        <v>31.824853838343554</v>
      </c>
    </row>
    <row r="22" spans="6:18">
      <c r="F22" s="14">
        <f t="shared" si="2"/>
        <v>1900</v>
      </c>
      <c r="G22" s="14">
        <v>120.176</v>
      </c>
      <c r="H22" s="14">
        <v>0.11745</v>
      </c>
      <c r="I22" s="15">
        <f t="shared" si="3"/>
        <v>5.0844104999999997</v>
      </c>
      <c r="J22" s="14">
        <v>1.3189200000000001</v>
      </c>
      <c r="K22" s="15">
        <f t="shared" si="0"/>
        <v>98.036696575999997</v>
      </c>
      <c r="L22" s="15">
        <f t="shared" si="1"/>
        <v>19.506725677495027</v>
      </c>
      <c r="M22" s="15">
        <f t="shared" si="4"/>
        <v>19506.725677495026</v>
      </c>
      <c r="N22" s="15">
        <f t="shared" si="5"/>
        <v>26.158909268034382</v>
      </c>
      <c r="O22" s="15">
        <f t="shared" si="6"/>
        <v>19.628912718537372</v>
      </c>
      <c r="P22" s="14">
        <f t="shared" si="7"/>
        <v>769.97841436343299</v>
      </c>
      <c r="Q22" s="15">
        <f t="shared" si="8"/>
        <v>0.26064910042108713</v>
      </c>
      <c r="R22" s="15">
        <f t="shared" si="9"/>
        <v>31.830730917216986</v>
      </c>
    </row>
    <row r="23" spans="6:18">
      <c r="F23" s="14">
        <f t="shared" si="2"/>
        <v>1950</v>
      </c>
      <c r="G23" s="14">
        <v>120.94799999999999</v>
      </c>
      <c r="H23" s="14">
        <v>0.12055</v>
      </c>
      <c r="I23" s="15">
        <f t="shared" si="3"/>
        <v>5.2186095000000003</v>
      </c>
      <c r="J23" s="14">
        <v>1.31484</v>
      </c>
      <c r="K23" s="15">
        <f t="shared" si="0"/>
        <v>98.666475647999988</v>
      </c>
      <c r="L23" s="15">
        <f t="shared" si="1"/>
        <v>20.148667662959472</v>
      </c>
      <c r="M23" s="15">
        <f t="shared" si="4"/>
        <v>20148.667662959473</v>
      </c>
      <c r="N23" s="15">
        <f t="shared" si="5"/>
        <v>27.019766309381914</v>
      </c>
      <c r="O23" s="15">
        <f t="shared" si="6"/>
        <v>20.274875726956747</v>
      </c>
      <c r="P23" s="14">
        <f t="shared" si="7"/>
        <v>774.92468762838234</v>
      </c>
      <c r="Q23" s="15">
        <f t="shared" si="8"/>
        <v>0.25900519018404822</v>
      </c>
      <c r="R23" s="15">
        <f t="shared" si="9"/>
        <v>32.032761094180081</v>
      </c>
    </row>
    <row r="24" spans="6:18">
      <c r="F24" s="14">
        <f t="shared" si="2"/>
        <v>2000</v>
      </c>
      <c r="G24" s="14">
        <v>122.157</v>
      </c>
      <c r="H24" s="14">
        <v>0.12554999999999999</v>
      </c>
      <c r="I24" s="15">
        <f t="shared" si="3"/>
        <v>5.4350594999999995</v>
      </c>
      <c r="J24" s="14">
        <v>1.31653</v>
      </c>
      <c r="K24" s="15">
        <f t="shared" si="0"/>
        <v>99.652748831999986</v>
      </c>
      <c r="L24" s="15">
        <f t="shared" si="1"/>
        <v>20.871871155513663</v>
      </c>
      <c r="M24" s="15">
        <f t="shared" si="4"/>
        <v>20871.871155513662</v>
      </c>
      <c r="N24" s="15">
        <f t="shared" si="5"/>
        <v>27.989596656966935</v>
      </c>
      <c r="O24" s="15">
        <f t="shared" si="6"/>
        <v>21.002609251679718</v>
      </c>
      <c r="P24" s="14">
        <f t="shared" si="7"/>
        <v>782.67085910159983</v>
      </c>
      <c r="Q24" s="15">
        <f t="shared" si="8"/>
        <v>0.26040116190369617</v>
      </c>
      <c r="R24" s="15">
        <f t="shared" si="9"/>
        <v>31.861038248311008</v>
      </c>
    </row>
    <row r="25" spans="6:18">
      <c r="F25" s="14">
        <f t="shared" si="2"/>
        <v>2050</v>
      </c>
      <c r="G25" s="14">
        <v>122.845</v>
      </c>
      <c r="H25" s="14">
        <v>0.12784999999999999</v>
      </c>
      <c r="I25" s="15">
        <f t="shared" si="3"/>
        <v>5.5346264999999999</v>
      </c>
      <c r="J25" s="14">
        <v>1.32098</v>
      </c>
      <c r="K25" s="15">
        <f t="shared" si="0"/>
        <v>100.21400272</v>
      </c>
      <c r="L25" s="15">
        <f t="shared" si="1"/>
        <v>21.514159134569063</v>
      </c>
      <c r="M25" s="15">
        <f t="shared" si="4"/>
        <v>21514.159134569061</v>
      </c>
      <c r="N25" s="15">
        <f t="shared" si="5"/>
        <v>28.850917682639807</v>
      </c>
      <c r="O25" s="15">
        <f t="shared" si="6"/>
        <v>21.648920420939124</v>
      </c>
      <c r="P25" s="14">
        <f t="shared" si="7"/>
        <v>787.0789368299487</v>
      </c>
      <c r="Q25" s="15">
        <f t="shared" si="8"/>
        <v>0.25725506934207498</v>
      </c>
      <c r="R25" s="15">
        <f t="shared" si="9"/>
        <v>32.250681786511812</v>
      </c>
    </row>
    <row r="26" spans="6:18">
      <c r="F26" s="14">
        <f t="shared" si="2"/>
        <v>2100</v>
      </c>
      <c r="G26" s="14">
        <v>123.79600000000001</v>
      </c>
      <c r="H26" s="14">
        <v>0.13089999999999999</v>
      </c>
      <c r="I26" s="15">
        <f t="shared" si="3"/>
        <v>5.6666609999999995</v>
      </c>
      <c r="J26" s="14">
        <v>1.32287</v>
      </c>
      <c r="K26" s="15">
        <f t="shared" si="0"/>
        <v>100.989805696</v>
      </c>
      <c r="L26" s="15">
        <f t="shared" si="1"/>
        <v>22.209508007288722</v>
      </c>
      <c r="M26" s="15">
        <f t="shared" si="4"/>
        <v>22209.508007288721</v>
      </c>
      <c r="N26" s="15">
        <f t="shared" si="5"/>
        <v>29.783394427934326</v>
      </c>
      <c r="O26" s="15">
        <f t="shared" si="6"/>
        <v>22.348624848899288</v>
      </c>
      <c r="P26" s="14">
        <f t="shared" si="7"/>
        <v>793.17207915503559</v>
      </c>
      <c r="Q26" s="15">
        <f t="shared" si="8"/>
        <v>0.25514572399083824</v>
      </c>
      <c r="R26" s="15">
        <f t="shared" si="9"/>
        <v>32.517305207185082</v>
      </c>
    </row>
    <row r="27" spans="6:18">
      <c r="F27" s="14">
        <f t="shared" si="2"/>
        <v>2150</v>
      </c>
      <c r="G27" s="14">
        <v>124.794</v>
      </c>
      <c r="H27" s="14">
        <v>0.13435</v>
      </c>
      <c r="I27" s="15">
        <f t="shared" si="3"/>
        <v>5.8160115000000001</v>
      </c>
      <c r="J27" s="14">
        <v>1.3216399999999999</v>
      </c>
      <c r="K27" s="15">
        <f t="shared" si="0"/>
        <v>101.80395014399998</v>
      </c>
      <c r="L27" s="15">
        <f t="shared" si="1"/>
        <v>22.921614075777565</v>
      </c>
      <c r="M27" s="15">
        <f t="shared" si="4"/>
        <v>22921.614075777565</v>
      </c>
      <c r="N27" s="15">
        <f t="shared" si="5"/>
        <v>30.738342907899234</v>
      </c>
      <c r="O27" s="15">
        <f t="shared" si="6"/>
        <v>23.065191437049684</v>
      </c>
      <c r="P27" s="14">
        <f t="shared" si="7"/>
        <v>799.56635469702974</v>
      </c>
      <c r="Q27" s="15">
        <f t="shared" si="8"/>
        <v>0.2537348146937905</v>
      </c>
      <c r="R27" s="15">
        <f t="shared" si="9"/>
        <v>32.698119843470302</v>
      </c>
    </row>
    <row r="28" spans="6:18">
      <c r="F28" s="14">
        <f t="shared" si="2"/>
        <v>2200</v>
      </c>
      <c r="G28" s="14">
        <v>125.137</v>
      </c>
      <c r="H28" s="14">
        <v>0.13769999999999999</v>
      </c>
      <c r="I28" s="15">
        <f t="shared" si="3"/>
        <v>5.9610329999999996</v>
      </c>
      <c r="J28" s="14">
        <v>1.3165199999999999</v>
      </c>
      <c r="K28" s="15">
        <f t="shared" si="0"/>
        <v>102.08376131199999</v>
      </c>
      <c r="L28" s="15">
        <f t="shared" si="1"/>
        <v>23.519140735825736</v>
      </c>
      <c r="M28" s="15">
        <f t="shared" si="4"/>
        <v>23519.140735825735</v>
      </c>
      <c r="N28" s="15">
        <f t="shared" si="5"/>
        <v>31.539638109557032</v>
      </c>
      <c r="O28" s="15">
        <f t="shared" si="6"/>
        <v>23.666460909486887</v>
      </c>
      <c r="P28" s="14">
        <f t="shared" si="7"/>
        <v>801.76398647148267</v>
      </c>
      <c r="Q28" s="15">
        <f t="shared" si="8"/>
        <v>0.25345454015332303</v>
      </c>
      <c r="R28" s="15">
        <f t="shared" si="9"/>
        <v>32.734278006223022</v>
      </c>
    </row>
    <row r="29" spans="6:18">
      <c r="F29" s="14">
        <f t="shared" si="2"/>
        <v>2250</v>
      </c>
      <c r="G29" s="14">
        <v>126.02800000000001</v>
      </c>
      <c r="H29" s="14">
        <v>0.14105000000000001</v>
      </c>
      <c r="I29" s="15">
        <f t="shared" si="3"/>
        <v>6.1060545000000008</v>
      </c>
      <c r="J29" s="14">
        <v>1.3046500000000001</v>
      </c>
      <c r="K29" s="15">
        <f t="shared" si="0"/>
        <v>102.810617728</v>
      </c>
      <c r="L29" s="15">
        <f t="shared" si="1"/>
        <v>24.22493348916117</v>
      </c>
      <c r="M29" s="15">
        <f t="shared" si="4"/>
        <v>24224.933489161169</v>
      </c>
      <c r="N29" s="15">
        <f t="shared" si="5"/>
        <v>32.486120307634913</v>
      </c>
      <c r="O29" s="15">
        <f t="shared" si="6"/>
        <v>24.376674636877372</v>
      </c>
      <c r="P29" s="14">
        <f t="shared" si="7"/>
        <v>807.47270341328328</v>
      </c>
      <c r="Q29" s="15">
        <f t="shared" si="8"/>
        <v>0.25205660534556262</v>
      </c>
      <c r="R29" s="15">
        <f t="shared" si="9"/>
        <v>32.915826061942752</v>
      </c>
    </row>
    <row r="30" spans="6:18">
      <c r="F30" s="14">
        <f t="shared" si="2"/>
        <v>2300</v>
      </c>
      <c r="G30" s="14">
        <v>126.66</v>
      </c>
      <c r="H30" s="14">
        <v>0.14495</v>
      </c>
      <c r="I30" s="15">
        <f t="shared" si="3"/>
        <v>6.2748854999999999</v>
      </c>
      <c r="J30" s="14">
        <v>1.2964599999999999</v>
      </c>
      <c r="K30" s="15">
        <f t="shared" si="0"/>
        <v>103.32618815999999</v>
      </c>
      <c r="L30" s="15">
        <f t="shared" si="1"/>
        <v>24.8874471429469</v>
      </c>
      <c r="M30" s="15">
        <f t="shared" si="4"/>
        <v>24887.447142946901</v>
      </c>
      <c r="N30" s="15">
        <f t="shared" si="5"/>
        <v>33.374564367634655</v>
      </c>
      <c r="O30" s="15">
        <f t="shared" si="6"/>
        <v>25.043338171291175</v>
      </c>
      <c r="P30" s="14">
        <f t="shared" si="7"/>
        <v>811.52198411723145</v>
      </c>
      <c r="Q30" s="15">
        <f t="shared" si="8"/>
        <v>0.25213054050737788</v>
      </c>
      <c r="R30" s="15">
        <f t="shared" si="9"/>
        <v>32.906173772611709</v>
      </c>
    </row>
    <row r="31" spans="6:18">
      <c r="F31" s="14">
        <f t="shared" si="2"/>
        <v>2350</v>
      </c>
      <c r="G31" s="14">
        <v>126.822</v>
      </c>
      <c r="H31" s="14">
        <v>0.14985000000000001</v>
      </c>
      <c r="I31" s="15">
        <f t="shared" si="3"/>
        <v>6.4870065000000006</v>
      </c>
      <c r="J31" s="14">
        <v>1.2822899999999999</v>
      </c>
      <c r="K31" s="15">
        <f t="shared" si="0"/>
        <v>103.458343872</v>
      </c>
      <c r="L31" s="15">
        <f t="shared" si="1"/>
        <v>25.461002000125667</v>
      </c>
      <c r="M31" s="15">
        <f t="shared" si="4"/>
        <v>25461.002000125667</v>
      </c>
      <c r="N31" s="15">
        <f t="shared" si="5"/>
        <v>34.143712902208527</v>
      </c>
      <c r="O31" s="15">
        <f t="shared" si="6"/>
        <v>25.620485685281384</v>
      </c>
      <c r="P31" s="14">
        <f t="shared" si="7"/>
        <v>812.55993265210441</v>
      </c>
      <c r="Q31" s="15">
        <f t="shared" si="8"/>
        <v>0.25478205845818569</v>
      </c>
      <c r="R31" s="15">
        <f t="shared" si="9"/>
        <v>32.563719084167467</v>
      </c>
    </row>
    <row r="32" spans="6:18">
      <c r="F32" s="14">
        <f t="shared" si="2"/>
        <v>2400</v>
      </c>
      <c r="G32" s="14">
        <v>126.69</v>
      </c>
      <c r="H32" s="14">
        <v>0.1537</v>
      </c>
      <c r="I32" s="15">
        <f t="shared" si="3"/>
        <v>6.6536730000000004</v>
      </c>
      <c r="J32" s="14">
        <v>1.2730399999999999</v>
      </c>
      <c r="K32" s="15">
        <f t="shared" si="0"/>
        <v>103.35066144</v>
      </c>
      <c r="L32" s="15">
        <f t="shared" si="1"/>
        <v>25.975661059377945</v>
      </c>
      <c r="M32" s="15">
        <f t="shared" si="4"/>
        <v>25975.661059377944</v>
      </c>
      <c r="N32" s="15">
        <f t="shared" si="5"/>
        <v>34.833880993847018</v>
      </c>
      <c r="O32" s="15">
        <f t="shared" si="6"/>
        <v>26.138368487392167</v>
      </c>
      <c r="P32" s="14">
        <f t="shared" si="7"/>
        <v>811.71419680887459</v>
      </c>
      <c r="Q32" s="15">
        <f t="shared" si="8"/>
        <v>0.25615028563817194</v>
      </c>
      <c r="R32" s="15">
        <f t="shared" si="9"/>
        <v>32.389779924109952</v>
      </c>
    </row>
    <row r="33" spans="6:18">
      <c r="F33" s="14">
        <f t="shared" si="2"/>
        <v>2450</v>
      </c>
      <c r="G33" s="14">
        <v>126.55200000000001</v>
      </c>
      <c r="H33" s="14">
        <v>0.15565000000000001</v>
      </c>
      <c r="I33" s="15">
        <f t="shared" si="3"/>
        <v>6.7380885000000008</v>
      </c>
      <c r="J33" s="14">
        <v>1.2698400000000001</v>
      </c>
      <c r="K33" s="15">
        <f t="shared" si="0"/>
        <v>103.238084352</v>
      </c>
      <c r="L33" s="15">
        <f t="shared" si="1"/>
        <v>26.487936607225887</v>
      </c>
      <c r="M33" s="15">
        <f t="shared" si="4"/>
        <v>26487.936607225885</v>
      </c>
      <c r="N33" s="15">
        <f t="shared" si="5"/>
        <v>35.520852749022062</v>
      </c>
      <c r="O33" s="15">
        <f t="shared" si="6"/>
        <v>26.653852848160575</v>
      </c>
      <c r="P33" s="14">
        <f t="shared" si="7"/>
        <v>810.83001842731642</v>
      </c>
      <c r="Q33" s="15">
        <f t="shared" si="8"/>
        <v>0.25438329153060024</v>
      </c>
      <c r="R33" s="15">
        <f t="shared" si="9"/>
        <v>32.61476541717078</v>
      </c>
    </row>
    <row r="34" spans="6:18">
      <c r="F34" s="14">
        <f t="shared" si="2"/>
        <v>2500</v>
      </c>
      <c r="G34" s="14">
        <v>126.438</v>
      </c>
      <c r="H34" s="14">
        <v>0.15959999999999999</v>
      </c>
      <c r="I34" s="15">
        <f t="shared" si="3"/>
        <v>6.909084</v>
      </c>
      <c r="J34" s="14">
        <v>1.2744599999999999</v>
      </c>
      <c r="K34" s="15">
        <f t="shared" si="0"/>
        <v>103.145085888</v>
      </c>
      <c r="L34" s="15">
        <f t="shared" si="1"/>
        <v>27.004159044926169</v>
      </c>
      <c r="M34" s="15">
        <f t="shared" si="4"/>
        <v>27004.159044926168</v>
      </c>
      <c r="N34" s="15">
        <f t="shared" si="5"/>
        <v>36.213117362426892</v>
      </c>
      <c r="O34" s="15">
        <f t="shared" si="6"/>
        <v>27.173308821474425</v>
      </c>
      <c r="P34" s="14">
        <f t="shared" si="7"/>
        <v>810.09961019907246</v>
      </c>
      <c r="Q34" s="15">
        <f t="shared" si="8"/>
        <v>0.25585258879958173</v>
      </c>
      <c r="R34" s="15">
        <f t="shared" si="9"/>
        <v>32.427466996698435</v>
      </c>
    </row>
    <row r="35" spans="6:18">
      <c r="F35" s="14">
        <f t="shared" si="2"/>
        <v>2550</v>
      </c>
      <c r="G35" s="14">
        <v>126.239</v>
      </c>
      <c r="H35" s="14">
        <v>0.16259999999999999</v>
      </c>
      <c r="I35" s="15">
        <f t="shared" si="3"/>
        <v>7.0389540000000004</v>
      </c>
      <c r="J35" s="14">
        <v>1.2787599999999999</v>
      </c>
      <c r="K35" s="15">
        <f t="shared" si="0"/>
        <v>102.982746464</v>
      </c>
      <c r="L35" s="15">
        <f t="shared" si="1"/>
        <v>27.500890510336159</v>
      </c>
      <c r="M35" s="15">
        <f t="shared" si="4"/>
        <v>27500.890510336158</v>
      </c>
      <c r="N35" s="15">
        <f t="shared" si="5"/>
        <v>36.879244192171001</v>
      </c>
      <c r="O35" s="15">
        <f t="shared" si="6"/>
        <v>27.673151734133661</v>
      </c>
      <c r="P35" s="14">
        <f t="shared" si="7"/>
        <v>808.82459934450662</v>
      </c>
      <c r="Q35" s="15">
        <f t="shared" si="8"/>
        <v>0.25595367529478447</v>
      </c>
      <c r="R35" s="15">
        <f t="shared" si="9"/>
        <v>32.414660073792469</v>
      </c>
    </row>
    <row r="36" spans="6:18">
      <c r="F36" s="14">
        <f t="shared" si="2"/>
        <v>2600</v>
      </c>
      <c r="G36" s="14">
        <v>126.161</v>
      </c>
      <c r="H36" s="14">
        <v>0.16805</v>
      </c>
      <c r="I36" s="15">
        <f t="shared" si="3"/>
        <v>7.2748845000000006</v>
      </c>
      <c r="J36" s="14">
        <v>1.27634</v>
      </c>
      <c r="K36" s="15">
        <f t="shared" ref="K36:K67" si="10">C$4*G36</f>
        <v>102.919115936</v>
      </c>
      <c r="L36" s="15">
        <f t="shared" ref="L36:L67" si="11">K36*F36/9549</f>
        <v>28.022798348895172</v>
      </c>
      <c r="M36" s="15">
        <f t="shared" si="4"/>
        <v>28022.798348895172</v>
      </c>
      <c r="N36" s="15">
        <f t="shared" si="5"/>
        <v>37.579133041835405</v>
      </c>
      <c r="O36" s="15">
        <f t="shared" si="6"/>
        <v>28.198328720757022</v>
      </c>
      <c r="P36" s="14">
        <f t="shared" si="7"/>
        <v>808.32484634623449</v>
      </c>
      <c r="Q36" s="15">
        <f t="shared" si="8"/>
        <v>0.25960592548341344</v>
      </c>
      <c r="R36" s="15">
        <f t="shared" si="9"/>
        <v>31.958636398106314</v>
      </c>
    </row>
    <row r="37" spans="6:18">
      <c r="F37" s="14">
        <f t="shared" si="2"/>
        <v>2650</v>
      </c>
      <c r="G37" s="14">
        <v>125.84699999999999</v>
      </c>
      <c r="H37" s="14">
        <v>0.17144999999999999</v>
      </c>
      <c r="I37" s="15">
        <f t="shared" si="3"/>
        <v>7.4220705000000002</v>
      </c>
      <c r="J37" s="14">
        <v>1.28027</v>
      </c>
      <c r="K37" s="15">
        <f t="shared" si="10"/>
        <v>102.66296227199999</v>
      </c>
      <c r="L37" s="15">
        <f t="shared" si="11"/>
        <v>28.490611584542879</v>
      </c>
      <c r="M37" s="15">
        <f t="shared" si="4"/>
        <v>28490.611584542879</v>
      </c>
      <c r="N37" s="15">
        <f t="shared" si="5"/>
        <v>38.206479947103695</v>
      </c>
      <c r="O37" s="15">
        <f t="shared" si="6"/>
        <v>28.669072264441521</v>
      </c>
      <c r="P37" s="14">
        <f t="shared" si="7"/>
        <v>806.31302017370308</v>
      </c>
      <c r="Q37" s="15">
        <f t="shared" si="8"/>
        <v>0.26050934280493737</v>
      </c>
      <c r="R37" s="15">
        <f t="shared" si="9"/>
        <v>31.847807414456568</v>
      </c>
    </row>
    <row r="38" spans="6:18">
      <c r="F38" s="14">
        <f t="shared" si="2"/>
        <v>2700</v>
      </c>
      <c r="G38" s="14">
        <v>124.911</v>
      </c>
      <c r="H38" s="14">
        <v>0.17465</v>
      </c>
      <c r="I38" s="15">
        <f t="shared" si="3"/>
        <v>7.5605984999999993</v>
      </c>
      <c r="J38" s="14">
        <v>1.2837099999999999</v>
      </c>
      <c r="K38" s="15">
        <f t="shared" si="10"/>
        <v>101.89939593599999</v>
      </c>
      <c r="L38" s="15">
        <f t="shared" si="11"/>
        <v>28.812270292931196</v>
      </c>
      <c r="M38" s="15">
        <f t="shared" si="4"/>
        <v>28812.270292931196</v>
      </c>
      <c r="N38" s="15">
        <f t="shared" si="5"/>
        <v>38.637830708226595</v>
      </c>
      <c r="O38" s="15">
        <f t="shared" si="6"/>
        <v>28.992745792049284</v>
      </c>
      <c r="P38" s="14">
        <f t="shared" si="7"/>
        <v>800.31598419443787</v>
      </c>
      <c r="Q38" s="15">
        <f t="shared" si="8"/>
        <v>0.26240898142118696</v>
      </c>
      <c r="R38" s="15">
        <f t="shared" si="9"/>
        <v>31.617253854590881</v>
      </c>
    </row>
    <row r="39" spans="6:18">
      <c r="F39" s="14">
        <f t="shared" si="2"/>
        <v>2750</v>
      </c>
      <c r="G39" s="14">
        <v>123.92700000000001</v>
      </c>
      <c r="H39" s="14">
        <v>0.1784</v>
      </c>
      <c r="I39" s="15">
        <f t="shared" si="3"/>
        <v>7.7229360000000007</v>
      </c>
      <c r="J39" s="14">
        <v>1.2811999999999999</v>
      </c>
      <c r="K39" s="15">
        <f t="shared" si="10"/>
        <v>101.096672352</v>
      </c>
      <c r="L39" s="15">
        <f t="shared" si="11"/>
        <v>29.114655876845742</v>
      </c>
      <c r="M39" s="15">
        <f t="shared" si="4"/>
        <v>29114.655876845743</v>
      </c>
      <c r="N39" s="15">
        <f t="shared" si="5"/>
        <v>39.043335823967681</v>
      </c>
      <c r="O39" s="15">
        <f t="shared" si="6"/>
        <v>29.297025471383183</v>
      </c>
      <c r="P39" s="14">
        <f t="shared" si="7"/>
        <v>794.01140790854379</v>
      </c>
      <c r="Q39" s="15">
        <f t="shared" si="8"/>
        <v>0.26525939487891681</v>
      </c>
      <c r="R39" s="15">
        <f t="shared" si="9"/>
        <v>31.277502473024459</v>
      </c>
    </row>
    <row r="40" spans="6:18">
      <c r="F40" s="14">
        <f t="shared" si="2"/>
        <v>2800</v>
      </c>
      <c r="G40" s="14">
        <v>123.68899999999999</v>
      </c>
      <c r="H40" s="14">
        <v>0.18004999999999999</v>
      </c>
      <c r="I40" s="15">
        <f t="shared" si="3"/>
        <v>7.7943645000000004</v>
      </c>
      <c r="J40" s="14">
        <v>1.2744800000000001</v>
      </c>
      <c r="K40" s="15">
        <f t="shared" si="10"/>
        <v>100.90251766399999</v>
      </c>
      <c r="L40" s="15">
        <f t="shared" si="11"/>
        <v>29.587082360372808</v>
      </c>
      <c r="M40" s="15">
        <f t="shared" si="4"/>
        <v>29587.082360372809</v>
      </c>
      <c r="N40" s="15">
        <f t="shared" si="5"/>
        <v>39.676869186907147</v>
      </c>
      <c r="O40" s="15">
        <f t="shared" si="6"/>
        <v>29.772411159601315</v>
      </c>
      <c r="P40" s="14">
        <f t="shared" si="7"/>
        <v>792.48652055484172</v>
      </c>
      <c r="Q40" s="15">
        <f t="shared" si="8"/>
        <v>0.26343809115965122</v>
      </c>
      <c r="R40" s="15">
        <f t="shared" si="9"/>
        <v>31.493742392364503</v>
      </c>
    </row>
    <row r="41" spans="6:18">
      <c r="F41" s="14">
        <f t="shared" si="2"/>
        <v>2850</v>
      </c>
      <c r="G41" s="14">
        <v>123.389</v>
      </c>
      <c r="H41" s="14">
        <v>0.18310000000000001</v>
      </c>
      <c r="I41" s="15">
        <f t="shared" si="3"/>
        <v>7.9263990000000009</v>
      </c>
      <c r="J41" s="14">
        <v>1.2603599999999999</v>
      </c>
      <c r="K41" s="15">
        <f t="shared" si="10"/>
        <v>100.65778486399999</v>
      </c>
      <c r="L41" s="15">
        <f t="shared" si="11"/>
        <v>30.042380025384855</v>
      </c>
      <c r="M41" s="15">
        <f t="shared" si="4"/>
        <v>30042.380025384853</v>
      </c>
      <c r="N41" s="15">
        <f t="shared" si="5"/>
        <v>40.2874324616416</v>
      </c>
      <c r="O41" s="15">
        <f t="shared" si="6"/>
        <v>30.230560737097349</v>
      </c>
      <c r="P41" s="14">
        <f t="shared" si="7"/>
        <v>790.56439363841059</v>
      </c>
      <c r="Q41" s="15">
        <f t="shared" si="8"/>
        <v>0.26384058098267998</v>
      </c>
      <c r="R41" s="15">
        <f t="shared" si="9"/>
        <v>31.445698566980223</v>
      </c>
    </row>
    <row r="42" spans="6:18">
      <c r="F42" s="14">
        <f t="shared" si="2"/>
        <v>2900</v>
      </c>
      <c r="G42" s="14">
        <v>122.51900000000001</v>
      </c>
      <c r="H42" s="14">
        <v>0.18790000000000001</v>
      </c>
      <c r="I42" s="15">
        <f t="shared" si="3"/>
        <v>8.1341910000000013</v>
      </c>
      <c r="J42" s="14">
        <v>1.2531000000000001</v>
      </c>
      <c r="K42" s="15">
        <f t="shared" si="10"/>
        <v>99.948059743999991</v>
      </c>
      <c r="L42" s="15">
        <f t="shared" si="11"/>
        <v>30.353898131490201</v>
      </c>
      <c r="M42" s="15">
        <f t="shared" si="4"/>
        <v>30353.898131490201</v>
      </c>
      <c r="N42" s="15">
        <f t="shared" si="5"/>
        <v>40.705184472290995</v>
      </c>
      <c r="O42" s="15">
        <f t="shared" si="6"/>
        <v>30.544030143295053</v>
      </c>
      <c r="P42" s="14">
        <f t="shared" si="7"/>
        <v>784.99022558076013</v>
      </c>
      <c r="Q42" s="15">
        <f t="shared" si="8"/>
        <v>0.26797846407612819</v>
      </c>
      <c r="R42" s="15">
        <f t="shared" si="9"/>
        <v>30.960142293230518</v>
      </c>
    </row>
    <row r="43" spans="6:18">
      <c r="F43" s="14">
        <f t="shared" si="2"/>
        <v>2950</v>
      </c>
      <c r="G43" s="14">
        <v>121.837</v>
      </c>
      <c r="H43" s="14">
        <v>0.19255</v>
      </c>
      <c r="I43" s="15">
        <f t="shared" si="3"/>
        <v>8.3354894999999996</v>
      </c>
      <c r="J43" s="14">
        <v>1.23943</v>
      </c>
      <c r="K43" s="15">
        <f t="shared" si="10"/>
        <v>99.391700512</v>
      </c>
      <c r="L43" s="15">
        <f t="shared" si="11"/>
        <v>30.705363547010158</v>
      </c>
      <c r="M43" s="15">
        <f t="shared" si="4"/>
        <v>30705.363547010158</v>
      </c>
      <c r="N43" s="15">
        <f t="shared" si="5"/>
        <v>41.176506623811562</v>
      </c>
      <c r="O43" s="15">
        <f t="shared" si="6"/>
        <v>30.897697082528481</v>
      </c>
      <c r="P43" s="14">
        <f t="shared" si="7"/>
        <v>780.62059039074006</v>
      </c>
      <c r="Q43" s="15">
        <f t="shared" si="8"/>
        <v>0.27146688842287431</v>
      </c>
      <c r="R43" s="15">
        <f t="shared" si="9"/>
        <v>30.562295930523508</v>
      </c>
    </row>
    <row r="44" spans="6:18">
      <c r="F44" s="14">
        <f t="shared" si="2"/>
        <v>3000</v>
      </c>
      <c r="G44" s="14">
        <v>121.709</v>
      </c>
      <c r="H44" s="14">
        <v>0.19900000000000001</v>
      </c>
      <c r="I44" s="15">
        <f t="shared" si="3"/>
        <v>8.6147100000000023</v>
      </c>
      <c r="J44" s="14">
        <v>1.2273499999999999</v>
      </c>
      <c r="K44" s="15">
        <f t="shared" si="10"/>
        <v>99.287281183999994</v>
      </c>
      <c r="L44" s="15">
        <f t="shared" si="11"/>
        <v>31.192988119384228</v>
      </c>
      <c r="M44" s="15">
        <f t="shared" si="4"/>
        <v>31192.98811938423</v>
      </c>
      <c r="N44" s="15">
        <f t="shared" si="5"/>
        <v>41.830420927856643</v>
      </c>
      <c r="O44" s="15">
        <f t="shared" si="6"/>
        <v>31.388376058015762</v>
      </c>
      <c r="P44" s="14">
        <f t="shared" si="7"/>
        <v>779.80048290639616</v>
      </c>
      <c r="Q44" s="15">
        <f t="shared" si="8"/>
        <v>0.27617456740691576</v>
      </c>
      <c r="R44" s="15">
        <f t="shared" si="9"/>
        <v>30.041330225364309</v>
      </c>
    </row>
    <row r="45" spans="6:18">
      <c r="F45" s="14">
        <f t="shared" si="2"/>
        <v>3050</v>
      </c>
      <c r="G45" s="14">
        <v>121.123</v>
      </c>
      <c r="H45" s="14">
        <v>0.20605000000000001</v>
      </c>
      <c r="I45" s="15">
        <f t="shared" si="3"/>
        <v>8.9199045000000012</v>
      </c>
      <c r="J45" s="14">
        <v>1.2193000000000001</v>
      </c>
      <c r="K45" s="15">
        <f t="shared" si="10"/>
        <v>98.809236447999993</v>
      </c>
      <c r="L45" s="15">
        <f t="shared" si="11"/>
        <v>31.560181292952137</v>
      </c>
      <c r="M45" s="15">
        <f t="shared" si="4"/>
        <v>31560.181292952137</v>
      </c>
      <c r="N45" s="15">
        <f t="shared" si="5"/>
        <v>42.32283431747468</v>
      </c>
      <c r="O45" s="15">
        <f t="shared" si="6"/>
        <v>31.75786927148329</v>
      </c>
      <c r="P45" s="14">
        <f t="shared" si="7"/>
        <v>776.04592832963397</v>
      </c>
      <c r="Q45" s="15">
        <f t="shared" si="8"/>
        <v>0.28263159888729633</v>
      </c>
      <c r="R45" s="15">
        <f t="shared" si="9"/>
        <v>29.355002809246074</v>
      </c>
    </row>
    <row r="46" spans="6:18">
      <c r="F46" s="14">
        <f t="shared" si="2"/>
        <v>3100</v>
      </c>
      <c r="G46" s="14">
        <v>121.124</v>
      </c>
      <c r="H46" s="14">
        <v>0.21004999999999999</v>
      </c>
      <c r="I46" s="15">
        <f t="shared" si="3"/>
        <v>9.0930645000000005</v>
      </c>
      <c r="J46" s="14">
        <v>1.20692</v>
      </c>
      <c r="K46" s="15">
        <f t="shared" si="10"/>
        <v>98.810052223999989</v>
      </c>
      <c r="L46" s="15">
        <f t="shared" si="11"/>
        <v>32.077826148748557</v>
      </c>
      <c r="M46" s="15">
        <f t="shared" si="4"/>
        <v>32077.826148748558</v>
      </c>
      <c r="N46" s="15">
        <f t="shared" si="5"/>
        <v>43.017006421994793</v>
      </c>
      <c r="O46" s="15">
        <f t="shared" si="6"/>
        <v>32.278756572695009</v>
      </c>
      <c r="P46" s="14">
        <f t="shared" si="7"/>
        <v>776.05233541935547</v>
      </c>
      <c r="Q46" s="15">
        <f t="shared" si="8"/>
        <v>0.28346885034647978</v>
      </c>
      <c r="R46" s="15">
        <f t="shared" si="9"/>
        <v>29.268300094269328</v>
      </c>
    </row>
    <row r="47" spans="6:18">
      <c r="F47" s="14">
        <f t="shared" si="2"/>
        <v>3150</v>
      </c>
      <c r="G47" s="14">
        <v>120.851</v>
      </c>
      <c r="H47" s="14">
        <v>0.21604999999999999</v>
      </c>
      <c r="I47" s="15">
        <f t="shared" si="3"/>
        <v>9.3528045000000013</v>
      </c>
      <c r="J47" s="14">
        <v>1.1927399999999999</v>
      </c>
      <c r="K47" s="15">
        <f t="shared" si="10"/>
        <v>98.587345375999988</v>
      </c>
      <c r="L47" s="15">
        <f t="shared" si="11"/>
        <v>32.521744468991514</v>
      </c>
      <c r="M47" s="15">
        <f t="shared" si="4"/>
        <v>32521.744468991514</v>
      </c>
      <c r="N47" s="15">
        <f t="shared" si="5"/>
        <v>43.612309767807005</v>
      </c>
      <c r="O47" s="15">
        <f t="shared" si="6"/>
        <v>32.725455527008073</v>
      </c>
      <c r="P47" s="14">
        <f t="shared" si="7"/>
        <v>774.30319992540296</v>
      </c>
      <c r="Q47" s="15">
        <f t="shared" si="8"/>
        <v>0.28758618741739433</v>
      </c>
      <c r="R47" s="15">
        <f t="shared" si="9"/>
        <v>28.849269340174427</v>
      </c>
    </row>
    <row r="48" spans="6:18">
      <c r="F48" s="14">
        <f t="shared" si="2"/>
        <v>3200</v>
      </c>
      <c r="G48" s="14">
        <v>120.596</v>
      </c>
      <c r="H48" s="14">
        <v>0.21795</v>
      </c>
      <c r="I48" s="15">
        <f t="shared" si="3"/>
        <v>9.4350555000000007</v>
      </c>
      <c r="J48" s="14">
        <v>1.1848099999999999</v>
      </c>
      <c r="K48" s="15">
        <f t="shared" si="10"/>
        <v>98.379322496</v>
      </c>
      <c r="L48" s="15">
        <f t="shared" si="11"/>
        <v>32.968251333877895</v>
      </c>
      <c r="M48" s="15">
        <f t="shared" si="4"/>
        <v>32968.251333877895</v>
      </c>
      <c r="N48" s="15">
        <f t="shared" si="5"/>
        <v>44.211084403756935</v>
      </c>
      <c r="O48" s="15">
        <f t="shared" si="6"/>
        <v>33.174759240198341</v>
      </c>
      <c r="P48" s="14">
        <f t="shared" si="7"/>
        <v>772.66939204643654</v>
      </c>
      <c r="Q48" s="15">
        <f t="shared" si="8"/>
        <v>0.28618610688352214</v>
      </c>
      <c r="R48" s="15">
        <f t="shared" si="9"/>
        <v>28.990405822512667</v>
      </c>
    </row>
    <row r="49" spans="6:18">
      <c r="F49" s="14">
        <f t="shared" si="2"/>
        <v>3250</v>
      </c>
      <c r="G49" s="14">
        <v>120.84</v>
      </c>
      <c r="H49" s="14">
        <v>0.22305</v>
      </c>
      <c r="I49" s="15">
        <f t="shared" si="3"/>
        <v>9.6558344999999992</v>
      </c>
      <c r="J49" s="14">
        <v>1.17378</v>
      </c>
      <c r="K49" s="15">
        <f t="shared" si="10"/>
        <v>98.578371840000003</v>
      </c>
      <c r="L49" s="15">
        <f t="shared" si="11"/>
        <v>33.551126660383289</v>
      </c>
      <c r="M49" s="15">
        <f t="shared" si="4"/>
        <v>33551.126660383292</v>
      </c>
      <c r="N49" s="15">
        <f t="shared" si="5"/>
        <v>44.9927318741072</v>
      </c>
      <c r="O49" s="15">
        <f t="shared" si="6"/>
        <v>33.761285605459278</v>
      </c>
      <c r="P49" s="14">
        <f t="shared" si="7"/>
        <v>774.23272193846742</v>
      </c>
      <c r="Q49" s="15">
        <f t="shared" si="8"/>
        <v>0.28779464241960839</v>
      </c>
      <c r="R49" s="15">
        <f t="shared" si="9"/>
        <v>28.828373278824504</v>
      </c>
    </row>
    <row r="50" spans="6:18">
      <c r="F50" s="14">
        <f t="shared" si="2"/>
        <v>3300</v>
      </c>
      <c r="G50" s="14">
        <v>121.633</v>
      </c>
      <c r="H50" s="14">
        <v>0.22550000000000001</v>
      </c>
      <c r="I50" s="15">
        <f t="shared" si="3"/>
        <v>9.7618950000000009</v>
      </c>
      <c r="J50" s="14">
        <v>1.1611800000000001</v>
      </c>
      <c r="K50" s="15">
        <f t="shared" si="10"/>
        <v>99.225282207999996</v>
      </c>
      <c r="L50" s="15">
        <f t="shared" si="11"/>
        <v>34.290860957838518</v>
      </c>
      <c r="M50" s="15">
        <f t="shared" si="4"/>
        <v>34290.860957838515</v>
      </c>
      <c r="N50" s="15">
        <f t="shared" si="5"/>
        <v>45.984730361680612</v>
      </c>
      <c r="O50" s="15">
        <f t="shared" si="6"/>
        <v>34.505653481427785</v>
      </c>
      <c r="P50" s="14">
        <f t="shared" si="7"/>
        <v>779.31354408756704</v>
      </c>
      <c r="Q50" s="15">
        <f t="shared" si="8"/>
        <v>0.28467920394307095</v>
      </c>
      <c r="R50" s="15">
        <f t="shared" si="9"/>
        <v>29.143861807964811</v>
      </c>
    </row>
    <row r="51" spans="6:18">
      <c r="F51" s="14">
        <f t="shared" si="2"/>
        <v>3350</v>
      </c>
      <c r="G51" s="14">
        <v>122.181</v>
      </c>
      <c r="H51" s="14">
        <v>0.22850000000000001</v>
      </c>
      <c r="I51" s="15">
        <f t="shared" si="3"/>
        <v>9.8917649999999995</v>
      </c>
      <c r="J51" s="14">
        <v>1.1510400000000001</v>
      </c>
      <c r="K51" s="15">
        <f t="shared" si="10"/>
        <v>99.672327455999991</v>
      </c>
      <c r="L51" s="15">
        <f t="shared" si="11"/>
        <v>34.967252798994657</v>
      </c>
      <c r="M51" s="15">
        <f t="shared" si="4"/>
        <v>34967.252798994654</v>
      </c>
      <c r="N51" s="15">
        <f t="shared" si="5"/>
        <v>46.891785348507817</v>
      </c>
      <c r="O51" s="15">
        <f t="shared" si="6"/>
        <v>35.186282133980285</v>
      </c>
      <c r="P51" s="14">
        <f t="shared" si="7"/>
        <v>782.82462925491438</v>
      </c>
      <c r="Q51" s="15">
        <f t="shared" si="8"/>
        <v>0.28288653549255655</v>
      </c>
      <c r="R51" s="15">
        <f t="shared" si="9"/>
        <v>29.328548157558377</v>
      </c>
    </row>
    <row r="52" spans="6:18">
      <c r="F52" s="14">
        <f t="shared" si="2"/>
        <v>3400</v>
      </c>
      <c r="G52" s="14">
        <v>122.93300000000001</v>
      </c>
      <c r="H52" s="14">
        <v>0.23419999999999999</v>
      </c>
      <c r="I52" s="15">
        <f t="shared" si="3"/>
        <v>10.138517999999999</v>
      </c>
      <c r="J52" s="14">
        <v>1.14117</v>
      </c>
      <c r="K52" s="15">
        <f t="shared" si="10"/>
        <v>100.285791008</v>
      </c>
      <c r="L52" s="15">
        <f t="shared" si="11"/>
        <v>35.707580838538064</v>
      </c>
      <c r="M52" s="15">
        <f t="shared" si="4"/>
        <v>35707.580838538066</v>
      </c>
      <c r="N52" s="15">
        <f t="shared" si="5"/>
        <v>47.884580056096318</v>
      </c>
      <c r="O52" s="15">
        <f t="shared" si="6"/>
        <v>35.931247471143401</v>
      </c>
      <c r="P52" s="14">
        <f t="shared" si="7"/>
        <v>787.64276072543532</v>
      </c>
      <c r="Q52" s="15">
        <f t="shared" si="8"/>
        <v>0.28393180836988591</v>
      </c>
      <c r="R52" s="15">
        <f t="shared" si="9"/>
        <v>29.220577387757878</v>
      </c>
    </row>
    <row r="53" spans="6:18">
      <c r="F53" s="14">
        <f t="shared" si="2"/>
        <v>3450</v>
      </c>
      <c r="G53" s="14">
        <v>123.47499999999999</v>
      </c>
      <c r="H53" s="14">
        <v>0.23605000000000001</v>
      </c>
      <c r="I53" s="15">
        <f t="shared" si="3"/>
        <v>10.2186045</v>
      </c>
      <c r="J53" s="14">
        <v>1.12669</v>
      </c>
      <c r="K53" s="15">
        <f t="shared" si="10"/>
        <v>100.72794159999999</v>
      </c>
      <c r="L53" s="15">
        <f t="shared" si="11"/>
        <v>36.392438843857995</v>
      </c>
      <c r="M53" s="15">
        <f t="shared" si="4"/>
        <v>36392.438843857992</v>
      </c>
      <c r="N53" s="15">
        <f t="shared" si="5"/>
        <v>48.802988338390449</v>
      </c>
      <c r="O53" s="15">
        <f t="shared" si="6"/>
        <v>36.620395318571518</v>
      </c>
      <c r="P53" s="14">
        <f t="shared" si="7"/>
        <v>791.1154033544542</v>
      </c>
      <c r="Q53" s="15">
        <f t="shared" si="8"/>
        <v>0.28078921953659086</v>
      </c>
      <c r="R53" s="15">
        <f t="shared" si="9"/>
        <v>29.547613661987899</v>
      </c>
    </row>
    <row r="54" spans="6:18">
      <c r="F54" s="14">
        <f t="shared" si="2"/>
        <v>3500</v>
      </c>
      <c r="G54" s="14">
        <v>123.428</v>
      </c>
      <c r="H54" s="14">
        <v>0.24195</v>
      </c>
      <c r="I54" s="15">
        <f t="shared" si="3"/>
        <v>10.4740155</v>
      </c>
      <c r="J54" s="14">
        <v>1.11975</v>
      </c>
      <c r="K54" s="15">
        <f t="shared" si="10"/>
        <v>100.689600128</v>
      </c>
      <c r="L54" s="15">
        <f t="shared" si="11"/>
        <v>36.905812173840189</v>
      </c>
      <c r="M54" s="15">
        <f t="shared" si="4"/>
        <v>36905.81217384019</v>
      </c>
      <c r="N54" s="15">
        <f t="shared" si="5"/>
        <v>49.491432241363178</v>
      </c>
      <c r="O54" s="15">
        <f t="shared" si="6"/>
        <v>37.136984337807647</v>
      </c>
      <c r="P54" s="14">
        <f t="shared" si="7"/>
        <v>790.8142701375466</v>
      </c>
      <c r="Q54" s="15">
        <f t="shared" si="8"/>
        <v>0.28380395615366671</v>
      </c>
      <c r="R54" s="15">
        <f t="shared" si="9"/>
        <v>29.233741106928186</v>
      </c>
    </row>
    <row r="55" spans="6:18">
      <c r="F55" s="14">
        <f t="shared" si="2"/>
        <v>3550</v>
      </c>
      <c r="G55" s="14">
        <v>124.205</v>
      </c>
      <c r="H55" s="14">
        <v>0.24545</v>
      </c>
      <c r="I55" s="15">
        <f t="shared" si="3"/>
        <v>10.625530500000002</v>
      </c>
      <c r="J55" s="14">
        <v>1.10622</v>
      </c>
      <c r="K55" s="15">
        <f t="shared" si="10"/>
        <v>101.32345807999999</v>
      </c>
      <c r="L55" s="15">
        <f t="shared" si="11"/>
        <v>37.668685326631056</v>
      </c>
      <c r="M55" s="15">
        <f t="shared" si="4"/>
        <v>37668.685326631057</v>
      </c>
      <c r="N55" s="15">
        <f t="shared" si="5"/>
        <v>50.514460396718782</v>
      </c>
      <c r="O55" s="15">
        <f t="shared" si="6"/>
        <v>37.904636007237919</v>
      </c>
      <c r="P55" s="14">
        <f t="shared" si="7"/>
        <v>795.79257885110337</v>
      </c>
      <c r="Q55" s="15">
        <f t="shared" si="8"/>
        <v>0.28207861272206253</v>
      </c>
      <c r="R55" s="15">
        <f t="shared" si="9"/>
        <v>29.412550279000211</v>
      </c>
    </row>
    <row r="56" spans="6:18">
      <c r="F56" s="14">
        <f t="shared" si="2"/>
        <v>3600</v>
      </c>
      <c r="G56" s="14">
        <v>124.066</v>
      </c>
      <c r="H56" s="14">
        <v>0.25505</v>
      </c>
      <c r="I56" s="15">
        <f t="shared" si="3"/>
        <v>11.041114500000001</v>
      </c>
      <c r="J56" s="14">
        <v>1.09697</v>
      </c>
      <c r="K56" s="15">
        <f t="shared" si="10"/>
        <v>101.21006521599999</v>
      </c>
      <c r="L56" s="15">
        <f t="shared" si="11"/>
        <v>38.156480760037695</v>
      </c>
      <c r="M56" s="15">
        <f t="shared" si="4"/>
        <v>38156.480760037695</v>
      </c>
      <c r="N56" s="15">
        <f t="shared" si="5"/>
        <v>51.168603828825752</v>
      </c>
      <c r="O56" s="15">
        <f t="shared" si="6"/>
        <v>38.395486914004223</v>
      </c>
      <c r="P56" s="14">
        <f t="shared" si="7"/>
        <v>794.90199337982358</v>
      </c>
      <c r="Q56" s="15">
        <f t="shared" si="8"/>
        <v>0.28936406817590093</v>
      </c>
      <c r="R56" s="15">
        <f t="shared" si="9"/>
        <v>28.672016645393779</v>
      </c>
    </row>
    <row r="57" spans="6:18">
      <c r="F57" s="14">
        <f t="shared" si="2"/>
        <v>3650</v>
      </c>
      <c r="G57" s="14">
        <v>123.967</v>
      </c>
      <c r="H57" s="14">
        <v>0.25755</v>
      </c>
      <c r="I57" s="15">
        <f t="shared" si="3"/>
        <v>11.1493395</v>
      </c>
      <c r="J57" s="14">
        <v>1.0940099999999999</v>
      </c>
      <c r="K57" s="15">
        <f t="shared" si="10"/>
        <v>101.129303392</v>
      </c>
      <c r="L57" s="15">
        <f t="shared" si="11"/>
        <v>38.65556156464551</v>
      </c>
      <c r="M57" s="15">
        <f t="shared" si="4"/>
        <v>38655.561564645512</v>
      </c>
      <c r="N57" s="15">
        <f t="shared" si="5"/>
        <v>51.837881169420925</v>
      </c>
      <c r="O57" s="15">
        <f t="shared" si="6"/>
        <v>38.897693881750037</v>
      </c>
      <c r="P57" s="14">
        <f t="shared" si="7"/>
        <v>794.2676914974013</v>
      </c>
      <c r="Q57" s="15">
        <f t="shared" si="8"/>
        <v>0.28842782380368309</v>
      </c>
      <c r="R57" s="15">
        <f t="shared" si="9"/>
        <v>28.765086772506958</v>
      </c>
    </row>
    <row r="58" spans="6:18">
      <c r="F58" s="14">
        <f t="shared" si="2"/>
        <v>3700</v>
      </c>
      <c r="G58" s="14">
        <v>123.815</v>
      </c>
      <c r="H58" s="14">
        <v>0.26445000000000002</v>
      </c>
      <c r="I58" s="15">
        <f t="shared" si="3"/>
        <v>11.448040500000001</v>
      </c>
      <c r="J58" s="14">
        <v>1.09659</v>
      </c>
      <c r="K58" s="15">
        <f t="shared" si="10"/>
        <v>101.00530543999999</v>
      </c>
      <c r="L58" s="15">
        <f t="shared" si="11"/>
        <v>39.137043682898728</v>
      </c>
      <c r="M58" s="15">
        <f t="shared" si="4"/>
        <v>39137.043682898729</v>
      </c>
      <c r="N58" s="15">
        <f t="shared" si="5"/>
        <v>52.483558319640856</v>
      </c>
      <c r="O58" s="15">
        <f t="shared" si="6"/>
        <v>39.382191927756416</v>
      </c>
      <c r="P58" s="14">
        <f t="shared" si="7"/>
        <v>793.29381385974284</v>
      </c>
      <c r="Q58" s="15">
        <f t="shared" si="8"/>
        <v>0.29251163150583909</v>
      </c>
      <c r="R58" s="15">
        <f t="shared" si="9"/>
        <v>28.363492202369649</v>
      </c>
    </row>
    <row r="59" spans="6:18">
      <c r="F59" s="14">
        <f t="shared" si="2"/>
        <v>3750</v>
      </c>
      <c r="G59" s="14">
        <v>123.767</v>
      </c>
      <c r="H59" s="14">
        <v>0.2651</v>
      </c>
      <c r="I59" s="15">
        <f t="shared" si="3"/>
        <v>11.476179</v>
      </c>
      <c r="J59" s="14">
        <v>1.0980799999999999</v>
      </c>
      <c r="K59" s="15">
        <f t="shared" si="10"/>
        <v>100.96614819199999</v>
      </c>
      <c r="L59" s="15">
        <f t="shared" si="11"/>
        <v>39.650545158655348</v>
      </c>
      <c r="M59" s="15">
        <f t="shared" si="4"/>
        <v>39650.545158655346</v>
      </c>
      <c r="N59" s="15">
        <f t="shared" si="5"/>
        <v>53.172174068659999</v>
      </c>
      <c r="O59" s="15">
        <f t="shared" si="6"/>
        <v>39.898909895451816</v>
      </c>
      <c r="P59" s="14">
        <f t="shared" si="7"/>
        <v>792.98627355311373</v>
      </c>
      <c r="Q59" s="15">
        <f t="shared" si="8"/>
        <v>0.28943306968617699</v>
      </c>
      <c r="R59" s="15">
        <f t="shared" si="9"/>
        <v>28.665181170603915</v>
      </c>
    </row>
    <row r="60" spans="6:18">
      <c r="F60" s="14">
        <f t="shared" si="2"/>
        <v>3800</v>
      </c>
      <c r="G60" s="14">
        <v>123.509</v>
      </c>
      <c r="H60" s="14">
        <v>0.26929999999999998</v>
      </c>
      <c r="I60" s="15">
        <f t="shared" si="3"/>
        <v>11.657997</v>
      </c>
      <c r="J60" s="14">
        <v>1.09907</v>
      </c>
      <c r="K60" s="15">
        <f t="shared" si="10"/>
        <v>100.75567798399999</v>
      </c>
      <c r="L60" s="15">
        <f t="shared" si="11"/>
        <v>40.09546301593884</v>
      </c>
      <c r="M60" s="15">
        <f t="shared" si="4"/>
        <v>40095.46301593884</v>
      </c>
      <c r="N60" s="15">
        <f t="shared" si="5"/>
        <v>53.768817813634307</v>
      </c>
      <c r="O60" s="15">
        <f t="shared" si="6"/>
        <v>40.346614647747167</v>
      </c>
      <c r="P60" s="14">
        <f t="shared" si="7"/>
        <v>791.33324440498291</v>
      </c>
      <c r="Q60" s="15">
        <f t="shared" si="8"/>
        <v>0.29075601385038718</v>
      </c>
      <c r="R60" s="15">
        <f t="shared" si="9"/>
        <v>28.534754172229977</v>
      </c>
    </row>
    <row r="61" spans="6:18">
      <c r="F61" s="14">
        <f t="shared" si="2"/>
        <v>3850</v>
      </c>
      <c r="G61" s="14">
        <v>122.672</v>
      </c>
      <c r="H61" s="14">
        <v>0.27374999999999999</v>
      </c>
      <c r="I61" s="15">
        <f t="shared" si="3"/>
        <v>11.850637499999999</v>
      </c>
      <c r="J61" s="14">
        <v>1.1053299999999999</v>
      </c>
      <c r="K61" s="15">
        <f t="shared" si="10"/>
        <v>100.072873472</v>
      </c>
      <c r="L61" s="15">
        <f t="shared" si="11"/>
        <v>40.347739330526757</v>
      </c>
      <c r="M61" s="15">
        <f t="shared" si="4"/>
        <v>40347.739330526754</v>
      </c>
      <c r="N61" s="15">
        <f t="shared" si="5"/>
        <v>54.107125397022998</v>
      </c>
      <c r="O61" s="15">
        <f t="shared" si="6"/>
        <v>40.600471181225437</v>
      </c>
      <c r="P61" s="14">
        <f t="shared" si="7"/>
        <v>785.97051030814009</v>
      </c>
      <c r="Q61" s="15">
        <f t="shared" si="8"/>
        <v>0.29371255234203192</v>
      </c>
      <c r="R61" s="15">
        <f t="shared" si="9"/>
        <v>28.247520622328519</v>
      </c>
    </row>
    <row r="62" spans="6:18">
      <c r="F62" s="14">
        <f t="shared" si="2"/>
        <v>3900</v>
      </c>
      <c r="G62" s="14">
        <v>122.157</v>
      </c>
      <c r="H62" s="14">
        <v>0.27589999999999998</v>
      </c>
      <c r="I62" s="15">
        <f t="shared" si="3"/>
        <v>11.943710999999999</v>
      </c>
      <c r="J62" s="14">
        <v>1.11704</v>
      </c>
      <c r="K62" s="15">
        <f t="shared" si="10"/>
        <v>99.652748831999986</v>
      </c>
      <c r="L62" s="15">
        <f t="shared" si="11"/>
        <v>40.700148753251639</v>
      </c>
      <c r="M62" s="15">
        <f t="shared" si="4"/>
        <v>40700.14875325164</v>
      </c>
      <c r="N62" s="15">
        <f t="shared" si="5"/>
        <v>54.57971348108552</v>
      </c>
      <c r="O62" s="15">
        <f t="shared" si="6"/>
        <v>40.955088040775451</v>
      </c>
      <c r="P62" s="14">
        <f t="shared" si="7"/>
        <v>782.67085910159983</v>
      </c>
      <c r="Q62" s="15">
        <f t="shared" si="8"/>
        <v>0.29345620018270291</v>
      </c>
      <c r="R62" s="15">
        <f t="shared" si="9"/>
        <v>28.272196580453507</v>
      </c>
    </row>
    <row r="63" spans="6:18">
      <c r="F63" s="14">
        <f t="shared" si="2"/>
        <v>3950</v>
      </c>
      <c r="G63" s="14">
        <v>121.184</v>
      </c>
      <c r="H63" s="14">
        <v>0.28284999999999999</v>
      </c>
      <c r="I63" s="15">
        <f t="shared" si="3"/>
        <v>12.244576500000001</v>
      </c>
      <c r="J63" s="14">
        <v>1.12259</v>
      </c>
      <c r="K63" s="15">
        <f t="shared" si="10"/>
        <v>98.858998783999994</v>
      </c>
      <c r="L63" s="15">
        <f t="shared" si="11"/>
        <v>40.893606157377732</v>
      </c>
      <c r="M63" s="15">
        <f t="shared" si="4"/>
        <v>40893.606157377733</v>
      </c>
      <c r="N63" s="15">
        <f t="shared" si="5"/>
        <v>54.839143729166693</v>
      </c>
      <c r="O63" s="15">
        <f t="shared" si="6"/>
        <v>41.149757231449875</v>
      </c>
      <c r="P63" s="14">
        <f t="shared" si="7"/>
        <v>776.43676080264163</v>
      </c>
      <c r="Q63" s="15">
        <f t="shared" si="8"/>
        <v>0.29942520727756661</v>
      </c>
      <c r="R63" s="15">
        <f t="shared" si="9"/>
        <v>27.70859359087731</v>
      </c>
    </row>
    <row r="64" spans="6:18">
      <c r="F64" s="14">
        <f t="shared" si="2"/>
        <v>4000</v>
      </c>
      <c r="G64" s="14">
        <v>120.004</v>
      </c>
      <c r="H64" s="14">
        <v>0.28455000000000003</v>
      </c>
      <c r="I64" s="15">
        <f t="shared" si="3"/>
        <v>12.318169500000002</v>
      </c>
      <c r="J64" s="14">
        <v>1.1246100000000001</v>
      </c>
      <c r="K64" s="15">
        <f t="shared" si="10"/>
        <v>97.896383103999995</v>
      </c>
      <c r="L64" s="15">
        <f t="shared" si="11"/>
        <v>41.008014704785836</v>
      </c>
      <c r="M64" s="15">
        <f t="shared" si="4"/>
        <v>41008.014704785834</v>
      </c>
      <c r="N64" s="15">
        <f t="shared" si="5"/>
        <v>54.992567879411908</v>
      </c>
      <c r="O64" s="15">
        <f t="shared" si="6"/>
        <v>41.264882415884038</v>
      </c>
      <c r="P64" s="14">
        <f t="shared" si="7"/>
        <v>768.87639493134577</v>
      </c>
      <c r="Q64" s="15">
        <f t="shared" si="8"/>
        <v>0.30038443920481744</v>
      </c>
      <c r="R64" s="15">
        <f t="shared" si="9"/>
        <v>27.620110420104719</v>
      </c>
    </row>
    <row r="65" spans="6:18">
      <c r="F65" s="14">
        <f t="shared" si="2"/>
        <v>4050</v>
      </c>
      <c r="G65" s="14">
        <v>118.73399999999999</v>
      </c>
      <c r="H65" s="14">
        <v>0.28710000000000002</v>
      </c>
      <c r="I65" s="15">
        <f t="shared" si="3"/>
        <v>12.428559</v>
      </c>
      <c r="J65" s="14">
        <v>1.1222000000000001</v>
      </c>
      <c r="K65" s="15">
        <f t="shared" si="10"/>
        <v>96.860347583999996</v>
      </c>
      <c r="L65" s="15">
        <f t="shared" si="11"/>
        <v>41.081203028086712</v>
      </c>
      <c r="M65" s="15">
        <f t="shared" si="4"/>
        <v>41081.203028086711</v>
      </c>
      <c r="N65" s="15">
        <f t="shared" si="5"/>
        <v>55.090714884724846</v>
      </c>
      <c r="O65" s="15">
        <f t="shared" si="6"/>
        <v>41.338529179253783</v>
      </c>
      <c r="P65" s="14">
        <f t="shared" si="7"/>
        <v>760.73939098512051</v>
      </c>
      <c r="Q65" s="15">
        <f t="shared" si="8"/>
        <v>0.30253639338416521</v>
      </c>
      <c r="R65" s="15">
        <f t="shared" si="9"/>
        <v>27.423647404902724</v>
      </c>
    </row>
    <row r="66" spans="6:18">
      <c r="F66" s="14">
        <f t="shared" si="2"/>
        <v>4100</v>
      </c>
      <c r="G66" s="14">
        <v>117.44199999999999</v>
      </c>
      <c r="H66" s="14">
        <v>0.28894999999999998</v>
      </c>
      <c r="I66" s="15">
        <f t="shared" si="3"/>
        <v>12.5086455</v>
      </c>
      <c r="J66" s="14">
        <v>1.1239399999999999</v>
      </c>
      <c r="K66" s="15">
        <f t="shared" si="10"/>
        <v>95.806364991999985</v>
      </c>
      <c r="L66" s="15">
        <f t="shared" si="11"/>
        <v>41.13583584325059</v>
      </c>
      <c r="M66" s="15">
        <f t="shared" si="4"/>
        <v>41135.835843250592</v>
      </c>
      <c r="N66" s="15">
        <f t="shared" si="5"/>
        <v>55.163978582515909</v>
      </c>
      <c r="O66" s="15">
        <f t="shared" si="6"/>
        <v>41.393504205721555</v>
      </c>
      <c r="P66" s="14">
        <f t="shared" si="7"/>
        <v>752.4614310650237</v>
      </c>
      <c r="Q66" s="15">
        <f t="shared" si="8"/>
        <v>0.30408147163131899</v>
      </c>
      <c r="R66" s="15">
        <f t="shared" si="9"/>
        <v>27.284304218895315</v>
      </c>
    </row>
    <row r="67" spans="6:18">
      <c r="F67" s="14">
        <f t="shared" si="2"/>
        <v>4150</v>
      </c>
      <c r="G67" s="14">
        <v>116.5</v>
      </c>
      <c r="H67" s="14">
        <v>0.29304999999999998</v>
      </c>
      <c r="I67" s="15">
        <f t="shared" si="3"/>
        <v>12.6861345</v>
      </c>
      <c r="J67" s="14">
        <v>1.12233</v>
      </c>
      <c r="K67" s="15">
        <f t="shared" si="10"/>
        <v>95.037903999999997</v>
      </c>
      <c r="L67" s="15">
        <f t="shared" si="11"/>
        <v>41.303518860613678</v>
      </c>
      <c r="M67" s="15">
        <f t="shared" si="4"/>
        <v>41303.51886061368</v>
      </c>
      <c r="N67" s="15">
        <f t="shared" si="5"/>
        <v>55.388844862460161</v>
      </c>
      <c r="O67" s="15">
        <f t="shared" si="6"/>
        <v>41.562237562955275</v>
      </c>
      <c r="P67" s="14">
        <f t="shared" si="7"/>
        <v>746.42595254742992</v>
      </c>
      <c r="Q67" s="15">
        <f t="shared" si="8"/>
        <v>0.30714415744604456</v>
      </c>
      <c r="R67" s="15">
        <f t="shared" si="9"/>
        <v>27.012238970476748</v>
      </c>
    </row>
    <row r="68" spans="6:18">
      <c r="F68" s="14">
        <f t="shared" si="2"/>
        <v>4200</v>
      </c>
      <c r="G68" s="14">
        <v>115.931</v>
      </c>
      <c r="H68" s="14">
        <v>0.2949</v>
      </c>
      <c r="I68" s="15">
        <f t="shared" si="3"/>
        <v>12.766221</v>
      </c>
      <c r="J68" s="14">
        <v>1.1217900000000001</v>
      </c>
      <c r="K68" s="15">
        <f t="shared" ref="K68:K94" si="12">C$4*G68</f>
        <v>94.573727455999986</v>
      </c>
      <c r="L68" s="15">
        <f t="shared" ref="L68:L99" si="13">K68*F68/9549</f>
        <v>41.596989770153932</v>
      </c>
      <c r="M68" s="15">
        <f t="shared" si="4"/>
        <v>41596.98977015393</v>
      </c>
      <c r="N68" s="15">
        <f t="shared" si="5"/>
        <v>55.782395221571832</v>
      </c>
      <c r="O68" s="15">
        <f t="shared" si="6"/>
        <v>41.857546727806117</v>
      </c>
      <c r="P68" s="14">
        <f t="shared" si="7"/>
        <v>742.78031849593219</v>
      </c>
      <c r="Q68" s="15">
        <f t="shared" si="8"/>
        <v>0.30690252036362098</v>
      </c>
      <c r="R68" s="15">
        <f t="shared" si="9"/>
        <v>27.03350682649442</v>
      </c>
    </row>
    <row r="69" spans="6:18">
      <c r="F69" s="14">
        <f t="shared" ref="F69:F94" si="14">F68+50</f>
        <v>4250</v>
      </c>
      <c r="G69" s="14">
        <v>115.03400000000001</v>
      </c>
      <c r="H69" s="14">
        <v>0.29715000000000003</v>
      </c>
      <c r="I69" s="15">
        <f t="shared" ref="I69:I94" si="15">H69*0.7215*60</f>
        <v>12.863623500000003</v>
      </c>
      <c r="J69" s="14">
        <v>1.12456</v>
      </c>
      <c r="K69" s="15">
        <f t="shared" si="12"/>
        <v>93.841976383999992</v>
      </c>
      <c r="L69" s="15">
        <f t="shared" si="13"/>
        <v>41.766509543617126</v>
      </c>
      <c r="M69" s="15">
        <f t="shared" ref="M69:M94" si="16">L69*1000</f>
        <v>41766.509543617125</v>
      </c>
      <c r="N69" s="15">
        <f t="shared" ref="N69:N94" si="17">L69*1.34102</f>
        <v>56.009724628181445</v>
      </c>
      <c r="O69" s="15">
        <f t="shared" ref="O69:O94" si="18">L69*(1.01325/$C$8)*SQRT(($C$10+273)/293)</f>
        <v>42.028128346289328</v>
      </c>
      <c r="P69" s="14">
        <f t="shared" ref="P69:P94" si="19">(K69*4*PI())/1.6</f>
        <v>737.03315901580311</v>
      </c>
      <c r="Q69" s="15">
        <f t="shared" ref="Q69:Q94" si="20">I69/L69</f>
        <v>0.30798895192729497</v>
      </c>
      <c r="R69" s="15">
        <f t="shared" ref="R69:R94" si="21">(M69*3600)/(I69*$C$5)*100</f>
        <v>26.938146084138857</v>
      </c>
    </row>
    <row r="70" spans="6:18">
      <c r="F70" s="14">
        <f t="shared" si="14"/>
        <v>4300</v>
      </c>
      <c r="G70" s="14">
        <v>114.39100000000001</v>
      </c>
      <c r="H70" s="14">
        <v>0.30220000000000002</v>
      </c>
      <c r="I70" s="15">
        <f t="shared" si="15"/>
        <v>13.082238</v>
      </c>
      <c r="J70" s="14">
        <v>1.1227799999999999</v>
      </c>
      <c r="K70" s="15">
        <f t="shared" si="12"/>
        <v>93.317432416000003</v>
      </c>
      <c r="L70" s="15">
        <f t="shared" si="13"/>
        <v>42.021673409655463</v>
      </c>
      <c r="M70" s="15">
        <f t="shared" si="16"/>
        <v>42021.673409655465</v>
      </c>
      <c r="N70" s="15">
        <f t="shared" si="17"/>
        <v>56.351904475816177</v>
      </c>
      <c r="O70" s="15">
        <f t="shared" si="18"/>
        <v>42.284890518383108</v>
      </c>
      <c r="P70" s="14">
        <f t="shared" si="19"/>
        <v>732.91340032491894</v>
      </c>
      <c r="Q70" s="15">
        <f t="shared" si="20"/>
        <v>0.31132120495215809</v>
      </c>
      <c r="R70" s="15">
        <f t="shared" si="21"/>
        <v>26.649811343860343</v>
      </c>
    </row>
    <row r="71" spans="6:18">
      <c r="F71" s="14">
        <f t="shared" si="14"/>
        <v>4350</v>
      </c>
      <c r="G71" s="14">
        <v>114.01600000000001</v>
      </c>
      <c r="H71" s="14">
        <v>0.30604999999999999</v>
      </c>
      <c r="I71" s="15">
        <f t="shared" si="15"/>
        <v>13.2489045</v>
      </c>
      <c r="J71" s="14">
        <v>1.1194299999999999</v>
      </c>
      <c r="K71" s="15">
        <f t="shared" si="12"/>
        <v>93.011516415999992</v>
      </c>
      <c r="L71" s="15">
        <f t="shared" si="13"/>
        <v>42.370938989381081</v>
      </c>
      <c r="M71" s="15">
        <f t="shared" si="16"/>
        <v>42370.93898938108</v>
      </c>
      <c r="N71" s="15">
        <f t="shared" si="17"/>
        <v>56.820276603539824</v>
      </c>
      <c r="O71" s="15">
        <f t="shared" si="18"/>
        <v>42.636343842399086</v>
      </c>
      <c r="P71" s="14">
        <f t="shared" si="19"/>
        <v>730.51074167938009</v>
      </c>
      <c r="Q71" s="15">
        <f t="shared" si="20"/>
        <v>0.31268847979320008</v>
      </c>
      <c r="R71" s="15">
        <f t="shared" si="21"/>
        <v>26.533281254254621</v>
      </c>
    </row>
    <row r="72" spans="6:18">
      <c r="F72" s="14">
        <f t="shared" si="14"/>
        <v>4400</v>
      </c>
      <c r="G72" s="14">
        <v>113.871</v>
      </c>
      <c r="H72" s="14">
        <v>0.30919999999999997</v>
      </c>
      <c r="I72" s="15">
        <f t="shared" si="15"/>
        <v>13.385268</v>
      </c>
      <c r="J72" s="14">
        <v>1.1198600000000001</v>
      </c>
      <c r="K72" s="15">
        <f t="shared" si="12"/>
        <v>92.893228895999997</v>
      </c>
      <c r="L72" s="15">
        <f t="shared" si="13"/>
        <v>42.803456607225883</v>
      </c>
      <c r="M72" s="15">
        <f t="shared" si="16"/>
        <v>42803.456607225882</v>
      </c>
      <c r="N72" s="15">
        <f t="shared" si="17"/>
        <v>57.400291379422058</v>
      </c>
      <c r="O72" s="15">
        <f t="shared" si="18"/>
        <v>43.071570682119301</v>
      </c>
      <c r="P72" s="14">
        <f t="shared" si="19"/>
        <v>729.5817136697716</v>
      </c>
      <c r="Q72" s="15">
        <f t="shared" si="20"/>
        <v>0.31271465112797364</v>
      </c>
      <c r="R72" s="15">
        <f t="shared" si="21"/>
        <v>26.531060663105983</v>
      </c>
    </row>
    <row r="73" spans="6:18">
      <c r="F73" s="14">
        <f t="shared" si="14"/>
        <v>4450</v>
      </c>
      <c r="G73" s="14">
        <v>113.985</v>
      </c>
      <c r="H73" s="14">
        <v>0.30990000000000001</v>
      </c>
      <c r="I73" s="15">
        <f t="shared" si="15"/>
        <v>13.415571</v>
      </c>
      <c r="J73" s="14">
        <v>1.11873</v>
      </c>
      <c r="K73" s="15">
        <f t="shared" si="12"/>
        <v>92.986227359999987</v>
      </c>
      <c r="L73" s="15">
        <f t="shared" si="13"/>
        <v>43.33319842412817</v>
      </c>
      <c r="M73" s="15">
        <f t="shared" si="16"/>
        <v>43333.198424128168</v>
      </c>
      <c r="N73" s="15">
        <f t="shared" si="17"/>
        <v>58.110685750724365</v>
      </c>
      <c r="O73" s="15">
        <f t="shared" si="18"/>
        <v>43.60463071788589</v>
      </c>
      <c r="P73" s="14">
        <f t="shared" si="19"/>
        <v>730.31212189801545</v>
      </c>
      <c r="Q73" s="15">
        <f t="shared" si="20"/>
        <v>0.30959106384656188</v>
      </c>
      <c r="R73" s="15">
        <f t="shared" si="21"/>
        <v>26.798743078160157</v>
      </c>
    </row>
    <row r="74" spans="6:18">
      <c r="F74" s="14">
        <f t="shared" si="14"/>
        <v>4500</v>
      </c>
      <c r="G74" s="14">
        <v>113.306</v>
      </c>
      <c r="H74" s="14">
        <v>0.31445000000000001</v>
      </c>
      <c r="I74" s="15">
        <f t="shared" si="15"/>
        <v>13.612540500000001</v>
      </c>
      <c r="J74" s="14">
        <v>1.1156299999999999</v>
      </c>
      <c r="K74" s="15">
        <f t="shared" si="12"/>
        <v>92.432315455999998</v>
      </c>
      <c r="L74" s="15">
        <f t="shared" si="13"/>
        <v>43.559055351555138</v>
      </c>
      <c r="M74" s="15">
        <f t="shared" si="16"/>
        <v>43559.055351555136</v>
      </c>
      <c r="N74" s="15">
        <f t="shared" si="17"/>
        <v>58.413564407542474</v>
      </c>
      <c r="O74" s="15">
        <f t="shared" si="18"/>
        <v>43.831902377345145</v>
      </c>
      <c r="P74" s="14">
        <f t="shared" si="19"/>
        <v>725.96170797715968</v>
      </c>
      <c r="Q74" s="15">
        <f t="shared" si="20"/>
        <v>0.31250770683928547</v>
      </c>
      <c r="R74" s="15">
        <f t="shared" si="21"/>
        <v>26.548629674547652</v>
      </c>
    </row>
    <row r="75" spans="6:18">
      <c r="F75" s="14">
        <f t="shared" si="14"/>
        <v>4550</v>
      </c>
      <c r="G75" s="14">
        <v>113.074</v>
      </c>
      <c r="H75" s="14">
        <v>0.31709999999999999</v>
      </c>
      <c r="I75" s="15">
        <f t="shared" si="15"/>
        <v>13.727259</v>
      </c>
      <c r="J75" s="14">
        <v>1.1095299999999999</v>
      </c>
      <c r="K75" s="15">
        <f t="shared" si="12"/>
        <v>92.243055423999991</v>
      </c>
      <c r="L75" s="15">
        <f t="shared" si="13"/>
        <v>43.952864402471462</v>
      </c>
      <c r="M75" s="15">
        <f t="shared" si="16"/>
        <v>43952.864402471459</v>
      </c>
      <c r="N75" s="15">
        <f t="shared" si="17"/>
        <v>58.941670221002283</v>
      </c>
      <c r="O75" s="15">
        <f t="shared" si="18"/>
        <v>44.228178185802584</v>
      </c>
      <c r="P75" s="14">
        <f t="shared" si="19"/>
        <v>724.47526316178619</v>
      </c>
      <c r="Q75" s="15">
        <f t="shared" si="20"/>
        <v>0.31231773370447546</v>
      </c>
      <c r="R75" s="15">
        <f t="shared" si="21"/>
        <v>26.564778377806864</v>
      </c>
    </row>
    <row r="76" spans="6:18">
      <c r="F76" s="14">
        <f t="shared" si="14"/>
        <v>4600</v>
      </c>
      <c r="G76" s="14">
        <v>112.19499999999999</v>
      </c>
      <c r="H76" s="14">
        <v>0.31940000000000002</v>
      </c>
      <c r="I76" s="15">
        <f t="shared" si="15"/>
        <v>13.826826000000001</v>
      </c>
      <c r="J76" s="14">
        <v>1.1056900000000001</v>
      </c>
      <c r="K76" s="15">
        <f t="shared" si="12"/>
        <v>91.525988319999982</v>
      </c>
      <c r="L76" s="15">
        <f t="shared" si="13"/>
        <v>44.090433162844263</v>
      </c>
      <c r="M76" s="15">
        <f t="shared" si="16"/>
        <v>44090.433162844267</v>
      </c>
      <c r="N76" s="15">
        <f t="shared" si="17"/>
        <v>59.126152680037421</v>
      </c>
      <c r="O76" s="15">
        <f t="shared" si="18"/>
        <v>44.366608655108372</v>
      </c>
      <c r="P76" s="14">
        <f t="shared" si="19"/>
        <v>718.84343129664285</v>
      </c>
      <c r="Q76" s="15">
        <f t="shared" si="20"/>
        <v>0.31360150055527453</v>
      </c>
      <c r="R76" s="15">
        <f t="shared" si="21"/>
        <v>26.456032144705716</v>
      </c>
    </row>
    <row r="77" spans="6:18">
      <c r="F77" s="14">
        <f t="shared" si="14"/>
        <v>4650</v>
      </c>
      <c r="G77" s="14">
        <v>111.06100000000001</v>
      </c>
      <c r="H77" s="14">
        <v>0.32055</v>
      </c>
      <c r="I77" s="15">
        <f t="shared" si="15"/>
        <v>13.876609500000001</v>
      </c>
      <c r="J77" s="14">
        <v>1.09782</v>
      </c>
      <c r="K77" s="15">
        <f t="shared" si="12"/>
        <v>90.600898336</v>
      </c>
      <c r="L77" s="15">
        <f t="shared" si="13"/>
        <v>44.119193346151427</v>
      </c>
      <c r="M77" s="15">
        <f t="shared" si="16"/>
        <v>44119.193346151427</v>
      </c>
      <c r="N77" s="15">
        <f t="shared" si="17"/>
        <v>59.164720661055988</v>
      </c>
      <c r="O77" s="15">
        <f t="shared" si="18"/>
        <v>44.395548987650024</v>
      </c>
      <c r="P77" s="14">
        <f t="shared" si="19"/>
        <v>711.5777915525332</v>
      </c>
      <c r="Q77" s="15">
        <f t="shared" si="20"/>
        <v>0.31452545814078159</v>
      </c>
      <c r="R77" s="15">
        <f t="shared" si="21"/>
        <v>26.378314265437652</v>
      </c>
    </row>
    <row r="78" spans="6:18">
      <c r="F78" s="14">
        <f t="shared" si="14"/>
        <v>4700</v>
      </c>
      <c r="G78" s="14">
        <v>109.973</v>
      </c>
      <c r="H78" s="14">
        <v>0.32069999999999999</v>
      </c>
      <c r="I78" s="15">
        <f t="shared" si="15"/>
        <v>13.883103</v>
      </c>
      <c r="J78" s="14">
        <v>1.09558</v>
      </c>
      <c r="K78" s="15">
        <f t="shared" si="12"/>
        <v>89.713334047999993</v>
      </c>
      <c r="L78" s="15">
        <f t="shared" si="13"/>
        <v>44.156735786532614</v>
      </c>
      <c r="M78" s="15">
        <f t="shared" si="16"/>
        <v>44156.735786532612</v>
      </c>
      <c r="N78" s="15">
        <f t="shared" si="17"/>
        <v>59.215065824455969</v>
      </c>
      <c r="O78" s="15">
        <f t="shared" si="18"/>
        <v>44.433326587933472</v>
      </c>
      <c r="P78" s="14">
        <f t="shared" si="19"/>
        <v>704.60687793560965</v>
      </c>
      <c r="Q78" s="15">
        <f t="shared" si="20"/>
        <v>0.31440510157080531</v>
      </c>
      <c r="R78" s="15">
        <f t="shared" si="21"/>
        <v>26.388412076862728</v>
      </c>
    </row>
    <row r="79" spans="6:18">
      <c r="F79" s="14">
        <f t="shared" si="14"/>
        <v>4750</v>
      </c>
      <c r="G79" s="14">
        <v>108.654</v>
      </c>
      <c r="H79" s="14">
        <v>0.32485000000000003</v>
      </c>
      <c r="I79" s="15">
        <f t="shared" si="15"/>
        <v>14.062756500000001</v>
      </c>
      <c r="J79" s="14">
        <v>1.0882700000000001</v>
      </c>
      <c r="K79" s="15">
        <f t="shared" si="12"/>
        <v>88.637325503999989</v>
      </c>
      <c r="L79" s="15">
        <f t="shared" si="13"/>
        <v>44.091244752748977</v>
      </c>
      <c r="M79" s="15">
        <f t="shared" si="16"/>
        <v>44091.244752748978</v>
      </c>
      <c r="N79" s="15">
        <f t="shared" si="17"/>
        <v>59.127241038331441</v>
      </c>
      <c r="O79" s="15">
        <f t="shared" si="18"/>
        <v>44.367425328683751</v>
      </c>
      <c r="P79" s="14">
        <f t="shared" si="19"/>
        <v>696.15592659303388</v>
      </c>
      <c r="Q79" s="15">
        <f t="shared" si="20"/>
        <v>0.31894668836999035</v>
      </c>
      <c r="R79" s="15">
        <f t="shared" si="21"/>
        <v>26.012658797992781</v>
      </c>
    </row>
    <row r="80" spans="6:18">
      <c r="F80" s="14">
        <f t="shared" si="14"/>
        <v>4800</v>
      </c>
      <c r="G80" s="14">
        <v>107.07599999999999</v>
      </c>
      <c r="H80" s="14">
        <v>0.32455000000000001</v>
      </c>
      <c r="I80" s="15">
        <f t="shared" si="15"/>
        <v>14.049769500000002</v>
      </c>
      <c r="J80" s="14">
        <v>1.08396</v>
      </c>
      <c r="K80" s="15">
        <f t="shared" si="12"/>
        <v>87.350030975999985</v>
      </c>
      <c r="L80" s="15">
        <f t="shared" si="13"/>
        <v>43.908278216022609</v>
      </c>
      <c r="M80" s="15">
        <f t="shared" si="16"/>
        <v>43908.278216022605</v>
      </c>
      <c r="N80" s="15">
        <f t="shared" si="17"/>
        <v>58.881879253250645</v>
      </c>
      <c r="O80" s="15">
        <f t="shared" si="18"/>
        <v>44.183312718541373</v>
      </c>
      <c r="P80" s="14">
        <f t="shared" si="19"/>
        <v>686.04553901260601</v>
      </c>
      <c r="Q80" s="15">
        <f t="shared" si="20"/>
        <v>0.31997996894519742</v>
      </c>
      <c r="R80" s="15">
        <f t="shared" si="21"/>
        <v>25.928658617812573</v>
      </c>
    </row>
    <row r="81" spans="6:18">
      <c r="F81" s="14">
        <f t="shared" si="14"/>
        <v>4850</v>
      </c>
      <c r="G81" s="14">
        <v>105.24</v>
      </c>
      <c r="H81" s="14">
        <v>0.32569999999999999</v>
      </c>
      <c r="I81" s="15">
        <f t="shared" si="15"/>
        <v>14.099553</v>
      </c>
      <c r="J81" s="14">
        <v>1.0822099999999999</v>
      </c>
      <c r="K81" s="15">
        <f t="shared" si="12"/>
        <v>85.852266239999992</v>
      </c>
      <c r="L81" s="15">
        <f t="shared" si="13"/>
        <v>43.604931538799867</v>
      </c>
      <c r="M81" s="15">
        <f t="shared" si="16"/>
        <v>43604.931538799865</v>
      </c>
      <c r="N81" s="15">
        <f t="shared" si="17"/>
        <v>58.475085292161403</v>
      </c>
      <c r="O81" s="15">
        <f t="shared" si="18"/>
        <v>43.878065925762961</v>
      </c>
      <c r="P81" s="14">
        <f t="shared" si="19"/>
        <v>674.28212228404743</v>
      </c>
      <c r="Q81" s="15">
        <f t="shared" si="20"/>
        <v>0.32334766968855699</v>
      </c>
      <c r="R81" s="15">
        <f t="shared" si="21"/>
        <v>25.658608850682256</v>
      </c>
    </row>
    <row r="82" spans="6:18">
      <c r="F82" s="14">
        <f t="shared" si="14"/>
        <v>4900</v>
      </c>
      <c r="G82" s="14">
        <v>103.63200000000001</v>
      </c>
      <c r="H82" s="14">
        <v>0.32769999999999999</v>
      </c>
      <c r="I82" s="15">
        <f t="shared" si="15"/>
        <v>14.186133</v>
      </c>
      <c r="J82" s="14">
        <v>1.0846</v>
      </c>
      <c r="K82" s="15">
        <f t="shared" si="12"/>
        <v>84.540498431999993</v>
      </c>
      <c r="L82" s="15">
        <f t="shared" si="13"/>
        <v>43.381342791580266</v>
      </c>
      <c r="M82" s="15">
        <f t="shared" si="16"/>
        <v>43381.342791580268</v>
      </c>
      <c r="N82" s="15">
        <f t="shared" si="17"/>
        <v>58.175248310364971</v>
      </c>
      <c r="O82" s="15">
        <f t="shared" si="18"/>
        <v>43.653076654032752</v>
      </c>
      <c r="P82" s="14">
        <f t="shared" si="19"/>
        <v>663.97952201197654</v>
      </c>
      <c r="Q82" s="15">
        <f t="shared" si="20"/>
        <v>0.32701000216049875</v>
      </c>
      <c r="R82" s="15">
        <f t="shared" si="21"/>
        <v>25.371246519995548</v>
      </c>
    </row>
    <row r="83" spans="6:18">
      <c r="F83" s="14">
        <f t="shared" si="14"/>
        <v>4950</v>
      </c>
      <c r="G83" s="14">
        <v>102.33499999999999</v>
      </c>
      <c r="H83" s="14">
        <v>0.32845000000000002</v>
      </c>
      <c r="I83" s="15">
        <f t="shared" si="15"/>
        <v>14.218600500000001</v>
      </c>
      <c r="J83" s="14">
        <v>1.08823</v>
      </c>
      <c r="K83" s="15">
        <f t="shared" si="12"/>
        <v>83.482436959999987</v>
      </c>
      <c r="L83" s="15">
        <f t="shared" si="13"/>
        <v>43.275532825636184</v>
      </c>
      <c r="M83" s="15">
        <f t="shared" si="16"/>
        <v>43275.532825636183</v>
      </c>
      <c r="N83" s="15">
        <f t="shared" si="17"/>
        <v>58.033355029834638</v>
      </c>
      <c r="O83" s="15">
        <f t="shared" si="18"/>
        <v>43.546603911215442</v>
      </c>
      <c r="P83" s="14">
        <f t="shared" si="19"/>
        <v>655.66952664327243</v>
      </c>
      <c r="Q83" s="15">
        <f t="shared" si="20"/>
        <v>0.32855980207774543</v>
      </c>
      <c r="R83" s="15">
        <f t="shared" si="21"/>
        <v>25.251571637345631</v>
      </c>
    </row>
    <row r="84" spans="6:18">
      <c r="F84" s="14">
        <f t="shared" si="14"/>
        <v>5000</v>
      </c>
      <c r="G84" s="14">
        <v>101.10599999999999</v>
      </c>
      <c r="H84" s="14">
        <v>0.32869999999999999</v>
      </c>
      <c r="I84" s="15">
        <f t="shared" si="15"/>
        <v>14.229423000000001</v>
      </c>
      <c r="J84" s="14">
        <v>1.08687</v>
      </c>
      <c r="K84" s="15">
        <f t="shared" si="12"/>
        <v>82.479848255999997</v>
      </c>
      <c r="L84" s="15">
        <f t="shared" si="13"/>
        <v>43.187688897266725</v>
      </c>
      <c r="M84" s="15">
        <f t="shared" si="16"/>
        <v>43187.688897266722</v>
      </c>
      <c r="N84" s="15">
        <f t="shared" si="17"/>
        <v>57.915554565012627</v>
      </c>
      <c r="O84" s="15">
        <f t="shared" si="18"/>
        <v>43.45820974238746</v>
      </c>
      <c r="P84" s="14">
        <f t="shared" si="19"/>
        <v>647.79521337562619</v>
      </c>
      <c r="Q84" s="15">
        <f t="shared" si="20"/>
        <v>0.32947868624895454</v>
      </c>
      <c r="R84" s="15">
        <f t="shared" si="21"/>
        <v>25.181147447726953</v>
      </c>
    </row>
    <row r="85" spans="6:18">
      <c r="F85" s="14">
        <f t="shared" si="14"/>
        <v>5050</v>
      </c>
      <c r="G85" s="14">
        <v>99.314899999999994</v>
      </c>
      <c r="H85" s="14">
        <v>0.32984999999999998</v>
      </c>
      <c r="I85" s="15">
        <f t="shared" si="15"/>
        <v>14.279206499999999</v>
      </c>
      <c r="J85" s="14">
        <v>1.0891</v>
      </c>
      <c r="K85" s="15">
        <f t="shared" si="12"/>
        <v>81.018711862399996</v>
      </c>
      <c r="L85" s="15">
        <f t="shared" si="13"/>
        <v>42.84684206776835</v>
      </c>
      <c r="M85" s="15">
        <f t="shared" si="16"/>
        <v>42846.842067768346</v>
      </c>
      <c r="N85" s="15">
        <f t="shared" si="17"/>
        <v>57.458472149718716</v>
      </c>
      <c r="O85" s="15">
        <f t="shared" si="18"/>
        <v>43.115227902317166</v>
      </c>
      <c r="P85" s="14">
        <f t="shared" si="19"/>
        <v>636.31947497556007</v>
      </c>
      <c r="Q85" s="15">
        <f t="shared" si="20"/>
        <v>0.3332615850058544</v>
      </c>
      <c r="R85" s="15">
        <f t="shared" si="21"/>
        <v>24.895312729106013</v>
      </c>
    </row>
    <row r="86" spans="6:18">
      <c r="F86" s="14">
        <f t="shared" si="14"/>
        <v>5100</v>
      </c>
      <c r="G86" s="14">
        <v>97.581500000000005</v>
      </c>
      <c r="H86" s="14">
        <v>0.32969999999999999</v>
      </c>
      <c r="I86" s="15">
        <f t="shared" si="15"/>
        <v>14.272713</v>
      </c>
      <c r="J86" s="14">
        <v>1.09185</v>
      </c>
      <c r="K86" s="15">
        <f t="shared" si="12"/>
        <v>79.604645743999995</v>
      </c>
      <c r="L86" s="15">
        <f t="shared" si="13"/>
        <v>42.51583341652529</v>
      </c>
      <c r="M86" s="15">
        <f t="shared" si="16"/>
        <v>42515.833416525289</v>
      </c>
      <c r="N86" s="15">
        <f t="shared" si="17"/>
        <v>57.014582928228748</v>
      </c>
      <c r="O86" s="15">
        <f t="shared" si="18"/>
        <v>42.782145865293039</v>
      </c>
      <c r="P86" s="14">
        <f t="shared" si="19"/>
        <v>625.21342565242094</v>
      </c>
      <c r="Q86" s="15">
        <f t="shared" si="20"/>
        <v>0.33570347451903421</v>
      </c>
      <c r="R86" s="15">
        <f t="shared" si="21"/>
        <v>24.71422552657517</v>
      </c>
    </row>
    <row r="87" spans="6:18">
      <c r="F87" s="14">
        <f t="shared" si="14"/>
        <v>5150</v>
      </c>
      <c r="G87" s="14">
        <v>95.848600000000005</v>
      </c>
      <c r="H87" s="14">
        <v>0.33095000000000002</v>
      </c>
      <c r="I87" s="15">
        <f t="shared" si="15"/>
        <v>14.326825500000002</v>
      </c>
      <c r="J87" s="14">
        <v>1.0940700000000001</v>
      </c>
      <c r="K87" s="15">
        <f t="shared" si="12"/>
        <v>78.190987513599993</v>
      </c>
      <c r="L87" s="15">
        <f t="shared" si="13"/>
        <v>42.170236223168914</v>
      </c>
      <c r="M87" s="15">
        <f t="shared" si="16"/>
        <v>42170.236223168911</v>
      </c>
      <c r="N87" s="15">
        <f t="shared" si="17"/>
        <v>56.551130179993983</v>
      </c>
      <c r="O87" s="15">
        <f t="shared" si="18"/>
        <v>42.434383905837684</v>
      </c>
      <c r="P87" s="14">
        <f t="shared" si="19"/>
        <v>614.11057987414245</v>
      </c>
      <c r="Q87" s="15">
        <f t="shared" si="20"/>
        <v>0.33973785264519446</v>
      </c>
      <c r="R87" s="15">
        <f t="shared" si="21"/>
        <v>24.420744743986202</v>
      </c>
    </row>
    <row r="88" spans="6:18">
      <c r="F88" s="14">
        <f t="shared" si="14"/>
        <v>5200</v>
      </c>
      <c r="G88" s="14">
        <v>94.803299999999993</v>
      </c>
      <c r="H88" s="14">
        <v>0.33379999999999999</v>
      </c>
      <c r="I88" s="15">
        <f t="shared" si="15"/>
        <v>14.450201999999999</v>
      </c>
      <c r="J88" s="14">
        <v>1.0934600000000001</v>
      </c>
      <c r="K88" s="15">
        <f t="shared" si="12"/>
        <v>77.338256860799987</v>
      </c>
      <c r="L88" s="15">
        <f t="shared" si="13"/>
        <v>42.115293295230906</v>
      </c>
      <c r="M88" s="15">
        <f t="shared" si="16"/>
        <v>42115.293295230906</v>
      </c>
      <c r="N88" s="15">
        <f t="shared" si="17"/>
        <v>56.477450614770554</v>
      </c>
      <c r="O88" s="15">
        <f t="shared" si="18"/>
        <v>42.379096824098468</v>
      </c>
      <c r="P88" s="14">
        <f t="shared" si="19"/>
        <v>607.41324898832409</v>
      </c>
      <c r="Q88" s="15">
        <f t="shared" si="20"/>
        <v>0.34311056315583882</v>
      </c>
      <c r="R88" s="15">
        <f t="shared" si="21"/>
        <v>24.180693543818414</v>
      </c>
    </row>
    <row r="89" spans="6:18">
      <c r="F89" s="14">
        <f t="shared" si="14"/>
        <v>5250</v>
      </c>
      <c r="G89" s="14">
        <v>93.0976</v>
      </c>
      <c r="H89" s="14">
        <v>0.33129999999999998</v>
      </c>
      <c r="I89" s="15">
        <f t="shared" si="15"/>
        <v>14.341977</v>
      </c>
      <c r="J89" s="14">
        <v>1.0880399999999999</v>
      </c>
      <c r="K89" s="15">
        <f t="shared" si="12"/>
        <v>75.94678773759999</v>
      </c>
      <c r="L89" s="15">
        <f t="shared" si="13"/>
        <v>41.755224172415957</v>
      </c>
      <c r="M89" s="15">
        <f t="shared" si="16"/>
        <v>41755.224172415954</v>
      </c>
      <c r="N89" s="15">
        <f t="shared" si="17"/>
        <v>55.99459071969325</v>
      </c>
      <c r="O89" s="15">
        <f t="shared" si="18"/>
        <v>42.016772285309827</v>
      </c>
      <c r="P89" s="14">
        <f t="shared" si="19"/>
        <v>596.48467605046881</v>
      </c>
      <c r="Q89" s="15">
        <f t="shared" si="20"/>
        <v>0.34347742789690244</v>
      </c>
      <c r="R89" s="15">
        <f t="shared" si="21"/>
        <v>24.15486639142005</v>
      </c>
    </row>
    <row r="90" spans="6:18">
      <c r="F90" s="14">
        <f t="shared" si="14"/>
        <v>5300</v>
      </c>
      <c r="G90" s="14">
        <v>91.788600000000002</v>
      </c>
      <c r="H90" s="14">
        <v>0.33239999999999997</v>
      </c>
      <c r="I90" s="15">
        <f t="shared" si="15"/>
        <v>14.389596000000001</v>
      </c>
      <c r="J90" s="14">
        <v>1.0833900000000001</v>
      </c>
      <c r="K90" s="15">
        <f t="shared" si="12"/>
        <v>74.878936953600004</v>
      </c>
      <c r="L90" s="15">
        <f t="shared" si="13"/>
        <v>41.560201681231547</v>
      </c>
      <c r="M90" s="15">
        <f t="shared" si="16"/>
        <v>41560.201681231549</v>
      </c>
      <c r="N90" s="15">
        <f t="shared" si="17"/>
        <v>55.733061658565134</v>
      </c>
      <c r="O90" s="15">
        <f t="shared" si="18"/>
        <v>41.820528204119569</v>
      </c>
      <c r="P90" s="14">
        <f t="shared" si="19"/>
        <v>588.09779560510754</v>
      </c>
      <c r="Q90" s="15">
        <f t="shared" si="20"/>
        <v>0.34623498967518956</v>
      </c>
      <c r="R90" s="15">
        <f t="shared" si="21"/>
        <v>23.962486827520113</v>
      </c>
    </row>
    <row r="91" spans="6:18">
      <c r="F91" s="14">
        <f t="shared" si="14"/>
        <v>5350</v>
      </c>
      <c r="G91" s="14">
        <v>90.593800000000002</v>
      </c>
      <c r="H91" s="14">
        <v>0.33079999999999998</v>
      </c>
      <c r="I91" s="15">
        <f t="shared" si="15"/>
        <v>14.320332000000001</v>
      </c>
      <c r="J91" s="14">
        <v>1.0800700000000001</v>
      </c>
      <c r="K91" s="15">
        <f t="shared" si="12"/>
        <v>73.904247788799992</v>
      </c>
      <c r="L91" s="15">
        <f t="shared" si="13"/>
        <v>41.406191817999783</v>
      </c>
      <c r="M91" s="15">
        <f t="shared" si="16"/>
        <v>41406.191817999781</v>
      </c>
      <c r="N91" s="15">
        <f t="shared" si="17"/>
        <v>55.526531351774075</v>
      </c>
      <c r="O91" s="15">
        <f t="shared" si="18"/>
        <v>41.665553647489702</v>
      </c>
      <c r="P91" s="14">
        <f t="shared" si="19"/>
        <v>580.44260480593437</v>
      </c>
      <c r="Q91" s="15">
        <f t="shared" si="20"/>
        <v>0.3458500135183834</v>
      </c>
      <c r="R91" s="15">
        <f t="shared" si="21"/>
        <v>23.989160199576769</v>
      </c>
    </row>
    <row r="92" spans="6:18">
      <c r="F92" s="14">
        <f t="shared" si="14"/>
        <v>5400</v>
      </c>
      <c r="G92" s="14">
        <v>89.6374</v>
      </c>
      <c r="H92" s="14">
        <v>0.33879999999999999</v>
      </c>
      <c r="I92" s="15">
        <f t="shared" si="15"/>
        <v>14.666651999999999</v>
      </c>
      <c r="J92" s="14">
        <v>1.0789500000000001</v>
      </c>
      <c r="K92" s="15">
        <f t="shared" si="12"/>
        <v>73.124039622399991</v>
      </c>
      <c r="L92" s="15">
        <f t="shared" si="13"/>
        <v>41.351954546126294</v>
      </c>
      <c r="M92" s="15">
        <f t="shared" si="16"/>
        <v>41351.954546126297</v>
      </c>
      <c r="N92" s="15">
        <f t="shared" si="17"/>
        <v>55.453798085446287</v>
      </c>
      <c r="O92" s="15">
        <f t="shared" si="18"/>
        <v>41.610976641932865</v>
      </c>
      <c r="P92" s="14">
        <f t="shared" si="19"/>
        <v>574.31486419635189</v>
      </c>
      <c r="Q92" s="15">
        <f t="shared" si="20"/>
        <v>0.35467856745779675</v>
      </c>
      <c r="R92" s="15">
        <f t="shared" si="21"/>
        <v>23.392029123117265</v>
      </c>
    </row>
    <row r="93" spans="6:18">
      <c r="F93" s="14">
        <f t="shared" si="14"/>
        <v>5450</v>
      </c>
      <c r="G93" s="14">
        <v>88.925600000000003</v>
      </c>
      <c r="H93" s="14">
        <v>0.34379999999999999</v>
      </c>
      <c r="I93" s="15">
        <f t="shared" si="15"/>
        <v>14.883102000000001</v>
      </c>
      <c r="J93" s="14">
        <v>1.0792299999999999</v>
      </c>
      <c r="K93" s="15">
        <f t="shared" si="12"/>
        <v>72.543370265600004</v>
      </c>
      <c r="L93" s="15">
        <f t="shared" si="13"/>
        <v>41.403431558018646</v>
      </c>
      <c r="M93" s="15">
        <f t="shared" si="16"/>
        <v>41403.431558018645</v>
      </c>
      <c r="N93" s="15">
        <f t="shared" si="17"/>
        <v>55.522829787934171</v>
      </c>
      <c r="O93" s="15">
        <f t="shared" si="18"/>
        <v>41.662776097677089</v>
      </c>
      <c r="P93" s="14">
        <f t="shared" si="19"/>
        <v>569.75429773263295</v>
      </c>
      <c r="Q93" s="15">
        <f t="shared" si="20"/>
        <v>0.35946542206638848</v>
      </c>
      <c r="R93" s="15">
        <f t="shared" si="21"/>
        <v>23.08052699930067</v>
      </c>
    </row>
    <row r="94" spans="6:18">
      <c r="F94" s="14">
        <f t="shared" si="14"/>
        <v>5500</v>
      </c>
      <c r="G94" s="14">
        <v>88.647400000000005</v>
      </c>
      <c r="H94" s="14">
        <v>0.3488</v>
      </c>
      <c r="I94" s="15">
        <f t="shared" si="15"/>
        <v>15.099552000000001</v>
      </c>
      <c r="J94" s="14">
        <v>1.0836600000000001</v>
      </c>
      <c r="K94" s="15">
        <f t="shared" si="12"/>
        <v>72.316421382399994</v>
      </c>
      <c r="L94" s="15">
        <f t="shared" si="13"/>
        <v>41.652562320996964</v>
      </c>
      <c r="M94" s="15">
        <f t="shared" si="16"/>
        <v>41652.562320996964</v>
      </c>
      <c r="N94" s="15">
        <f t="shared" si="17"/>
        <v>55.856919123703349</v>
      </c>
      <c r="O94" s="15">
        <f t="shared" si="18"/>
        <v>41.913467376308532</v>
      </c>
      <c r="P94" s="14">
        <f t="shared" si="19"/>
        <v>567.97184537212911</v>
      </c>
      <c r="Q94" s="15">
        <f t="shared" si="20"/>
        <v>0.36251195985578899</v>
      </c>
      <c r="R94" s="15">
        <f t="shared" si="21"/>
        <v>22.886559060337717</v>
      </c>
    </row>
    <row r="121" spans="33:33">
      <c r="AG121" t="s">
        <v>30</v>
      </c>
    </row>
  </sheetData>
  <mergeCells count="8">
    <mergeCell ref="N2:N3"/>
    <mergeCell ref="M2:M3"/>
    <mergeCell ref="B2:D2"/>
    <mergeCell ref="F2:F3"/>
    <mergeCell ref="G2:G3"/>
    <mergeCell ref="K2:K3"/>
    <mergeCell ref="B3:B4"/>
    <mergeCell ref="H2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Wes Ives (2404013)</cp:lastModifiedBy>
  <cp:revision/>
  <dcterms:created xsi:type="dcterms:W3CDTF">2025-03-19T12:27:43Z</dcterms:created>
  <dcterms:modified xsi:type="dcterms:W3CDTF">2025-03-28T12:32:36Z</dcterms:modified>
  <cp:category/>
  <cp:contentStatus/>
</cp:coreProperties>
</file>