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ward\Desktop\"/>
    </mc:Choice>
  </mc:AlternateContent>
  <xr:revisionPtr revIDLastSave="0" documentId="13_ncr:1_{87C02B71-95BA-4B6F-AE1B-F03149416F1D}" xr6:coauthVersionLast="37" xr6:coauthVersionMax="37" xr10:uidLastSave="{00000000-0000-0000-0000-000000000000}"/>
  <bookViews>
    <workbookView xWindow="0" yWindow="0" windowWidth="13800" windowHeight="3852" activeTab="4" xr2:uid="{98642877-F0AA-4F75-AF11-C04F0D19073C}"/>
  </bookViews>
  <sheets>
    <sheet name="Model" sheetId="2" r:id="rId1"/>
    <sheet name="Exercise 1" sheetId="1" r:id="rId2"/>
    <sheet name="Exercise 2" sheetId="3" r:id="rId3"/>
    <sheet name="Exercise 3" sheetId="5" r:id="rId4"/>
    <sheet name="Profit versus Cash " sheetId="4" r:id="rId5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4" l="1"/>
  <c r="N7" i="4"/>
  <c r="M7" i="4"/>
  <c r="L7" i="4"/>
  <c r="K7" i="4"/>
  <c r="J7" i="4"/>
  <c r="I7" i="4"/>
  <c r="E42" i="4"/>
  <c r="C42" i="4"/>
  <c r="C41" i="4"/>
  <c r="E6" i="4"/>
  <c r="J4" i="2"/>
  <c r="M4" i="2"/>
  <c r="G33" i="4"/>
  <c r="F33" i="4"/>
  <c r="E33" i="4"/>
  <c r="D33" i="4"/>
  <c r="C33" i="4"/>
  <c r="J6" i="5"/>
  <c r="J5" i="5"/>
  <c r="J4" i="5"/>
  <c r="G29" i="4" l="1"/>
  <c r="N29" i="4" s="1"/>
  <c r="F29" i="4"/>
  <c r="M29" i="4" s="1"/>
  <c r="E29" i="4"/>
  <c r="L29" i="4" s="1"/>
  <c r="D29" i="4"/>
  <c r="K29" i="4" s="1"/>
  <c r="C29" i="4"/>
  <c r="J29" i="4" s="1"/>
  <c r="G25" i="4"/>
  <c r="N25" i="4" s="1"/>
  <c r="F25" i="4"/>
  <c r="M25" i="4" s="1"/>
  <c r="E25" i="4"/>
  <c r="L25" i="4" s="1"/>
  <c r="D25" i="4"/>
  <c r="K25" i="4" s="1"/>
  <c r="C25" i="4"/>
  <c r="J25" i="4" s="1"/>
  <c r="G24" i="4"/>
  <c r="N24" i="4" s="1"/>
  <c r="F24" i="4"/>
  <c r="M24" i="4" s="1"/>
  <c r="E24" i="4"/>
  <c r="L24" i="4" s="1"/>
  <c r="D24" i="4"/>
  <c r="K24" i="4" s="1"/>
  <c r="C24" i="4"/>
  <c r="J24" i="4" s="1"/>
  <c r="G23" i="4"/>
  <c r="N23" i="4" s="1"/>
  <c r="F23" i="4"/>
  <c r="M23" i="4" s="1"/>
  <c r="E23" i="4"/>
  <c r="L23" i="4" s="1"/>
  <c r="D23" i="4"/>
  <c r="K23" i="4" s="1"/>
  <c r="C23" i="4"/>
  <c r="J23" i="4" s="1"/>
  <c r="G20" i="4"/>
  <c r="N20" i="4" s="1"/>
  <c r="F20" i="4"/>
  <c r="M20" i="4" s="1"/>
  <c r="E20" i="4"/>
  <c r="L20" i="4" s="1"/>
  <c r="D20" i="4"/>
  <c r="K20" i="4" s="1"/>
  <c r="C20" i="4"/>
  <c r="L18" i="3"/>
  <c r="L16" i="3"/>
  <c r="M12" i="3"/>
  <c r="L12" i="3"/>
  <c r="P10" i="3"/>
  <c r="P12" i="3" s="1"/>
  <c r="O10" i="3"/>
  <c r="O12" i="3" s="1"/>
  <c r="N10" i="3"/>
  <c r="N12" i="3" s="1"/>
  <c r="M10" i="3"/>
  <c r="Q10" i="3" s="1"/>
  <c r="Q12" i="3" s="1"/>
  <c r="C18" i="3"/>
  <c r="C16" i="3"/>
  <c r="C12" i="3"/>
  <c r="D10" i="3"/>
  <c r="H10" i="3" s="1"/>
  <c r="H12" i="3" s="1"/>
  <c r="C18" i="2"/>
  <c r="C16" i="2"/>
  <c r="C12" i="2"/>
  <c r="D10" i="2"/>
  <c r="H10" i="2" s="1"/>
  <c r="H12" i="2" s="1"/>
  <c r="N7" i="2"/>
  <c r="M7" i="1"/>
  <c r="C18" i="1"/>
  <c r="F10" i="2" l="1"/>
  <c r="F12" i="2" s="1"/>
  <c r="E10" i="2"/>
  <c r="E12" i="2" s="1"/>
  <c r="G10" i="2"/>
  <c r="G12" i="2" s="1"/>
  <c r="D12" i="2"/>
  <c r="C14" i="2" s="1"/>
  <c r="J20" i="4"/>
  <c r="E27" i="4"/>
  <c r="E31" i="4" s="1"/>
  <c r="F27" i="4"/>
  <c r="F31" i="4" s="1"/>
  <c r="D27" i="4"/>
  <c r="D31" i="4" s="1"/>
  <c r="D35" i="4" s="1"/>
  <c r="K35" i="4" s="1"/>
  <c r="K37" i="4" s="1"/>
  <c r="K39" i="4" s="1"/>
  <c r="C27" i="4"/>
  <c r="C31" i="4" s="1"/>
  <c r="C35" i="4" s="1"/>
  <c r="J35" i="4" s="1"/>
  <c r="J37" i="4" s="1"/>
  <c r="G27" i="4"/>
  <c r="G31" i="4" s="1"/>
  <c r="G10" i="3"/>
  <c r="G12" i="3" s="1"/>
  <c r="L14" i="3"/>
  <c r="O14" i="3"/>
  <c r="E10" i="3"/>
  <c r="E12" i="3" s="1"/>
  <c r="D12" i="3"/>
  <c r="F14" i="3" s="1"/>
  <c r="F10" i="3"/>
  <c r="F12" i="3" s="1"/>
  <c r="C16" i="1"/>
  <c r="C12" i="1"/>
  <c r="D10" i="1"/>
  <c r="H10" i="1" s="1"/>
  <c r="H12" i="1" s="1"/>
  <c r="F14" i="2" l="1"/>
  <c r="J39" i="4"/>
  <c r="G35" i="4"/>
  <c r="D39" i="4"/>
  <c r="K41" i="4" s="1"/>
  <c r="F35" i="4"/>
  <c r="C39" i="4"/>
  <c r="E35" i="4"/>
  <c r="C14" i="3"/>
  <c r="F10" i="1"/>
  <c r="F12" i="1" s="1"/>
  <c r="D12" i="1"/>
  <c r="E10" i="1"/>
  <c r="E12" i="1" s="1"/>
  <c r="G10" i="1"/>
  <c r="G12" i="1" s="1"/>
  <c r="J41" i="4" l="1"/>
  <c r="F39" i="4"/>
  <c r="M35" i="4"/>
  <c r="M37" i="4" s="1"/>
  <c r="M39" i="4" s="1"/>
  <c r="M41" i="4" s="1"/>
  <c r="E39" i="4"/>
  <c r="L35" i="4"/>
  <c r="L37" i="4" s="1"/>
  <c r="L39" i="4" s="1"/>
  <c r="G39" i="4"/>
  <c r="N35" i="4"/>
  <c r="N37" i="4" s="1"/>
  <c r="N39" i="4" s="1"/>
  <c r="N41" i="4" s="1"/>
  <c r="F14" i="1"/>
  <c r="C14" i="1"/>
  <c r="L41" i="4" l="1"/>
</calcChain>
</file>

<file path=xl/sharedStrings.xml><?xml version="1.0" encoding="utf-8"?>
<sst xmlns="http://schemas.openxmlformats.org/spreadsheetml/2006/main" count="132" uniqueCount="56">
  <si>
    <t>Investment</t>
  </si>
  <si>
    <t>Yr1</t>
  </si>
  <si>
    <t>Yr2</t>
  </si>
  <si>
    <t>Yr3</t>
  </si>
  <si>
    <t>Yr4</t>
  </si>
  <si>
    <t>Yr5</t>
  </si>
  <si>
    <t>Present Value</t>
  </si>
  <si>
    <t>Discount Rate</t>
  </si>
  <si>
    <t>Denominator</t>
  </si>
  <si>
    <t>Future Value</t>
  </si>
  <si>
    <t>NPV</t>
  </si>
  <si>
    <t xml:space="preserve">PI </t>
  </si>
  <si>
    <t xml:space="preserve">NPV ( Excel Calculated) </t>
  </si>
  <si>
    <t xml:space="preserve">( Manually Calculated ) </t>
  </si>
  <si>
    <t xml:space="preserve">Project </t>
  </si>
  <si>
    <t>A</t>
  </si>
  <si>
    <t>Payback period</t>
  </si>
  <si>
    <t>IRR</t>
  </si>
  <si>
    <t>2.73 years</t>
  </si>
  <si>
    <t>B</t>
  </si>
  <si>
    <t>2 years</t>
  </si>
  <si>
    <t>3 Years</t>
  </si>
  <si>
    <t xml:space="preserve">Income Statement </t>
  </si>
  <si>
    <t>£</t>
  </si>
  <si>
    <t>Costings</t>
  </si>
  <si>
    <t xml:space="preserve">Revenue per Unit </t>
  </si>
  <si>
    <t>Materials</t>
  </si>
  <si>
    <t xml:space="preserve">Labour </t>
  </si>
  <si>
    <t>Other Direct Costs</t>
  </si>
  <si>
    <t>Units</t>
  </si>
  <si>
    <t>Revenue</t>
  </si>
  <si>
    <t xml:space="preserve">Year </t>
  </si>
  <si>
    <t xml:space="preserve">Gross Profit </t>
  </si>
  <si>
    <t>Distribution Costs</t>
  </si>
  <si>
    <t xml:space="preserve">Operating Profit </t>
  </si>
  <si>
    <t xml:space="preserve">Capital </t>
  </si>
  <si>
    <t xml:space="preserve">Depreciation </t>
  </si>
  <si>
    <t xml:space="preserve">Tax </t>
  </si>
  <si>
    <t xml:space="preserve">Net Profit </t>
  </si>
  <si>
    <t>Cash Ins</t>
  </si>
  <si>
    <t>Cash outs</t>
  </si>
  <si>
    <t>Total Cash outs</t>
  </si>
  <si>
    <t>Net Cash Flow</t>
  </si>
  <si>
    <t xml:space="preserve">Difference to Profit </t>
  </si>
  <si>
    <t>Cashflow</t>
  </si>
  <si>
    <t xml:space="preserve">Investment in New Machinery </t>
  </si>
  <si>
    <t>Project A to be assessed</t>
  </si>
  <si>
    <t>Project</t>
  </si>
  <si>
    <t>C</t>
  </si>
  <si>
    <t>Payback</t>
  </si>
  <si>
    <t>2.72 Yrs</t>
  </si>
  <si>
    <t>2 Yrs</t>
  </si>
  <si>
    <t>3 Yrs</t>
  </si>
  <si>
    <t>Depreciation over 10 Year</t>
  </si>
  <si>
    <t xml:space="preserve">Average Profit </t>
  </si>
  <si>
    <t>Average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</si>
</sst>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£&quot;#,##0;[Red]\-&quot;£&quot;#,##0"/>
    <numFmt numFmtId="8" formatCode="&quot;£&quot;#,##0.00;[Red]\-&quot;£&quot;#,##0.00"/>
    <numFmt numFmtId="43" formatCode="_-* #,##0.00_-;\-* #,##0.00_-;_-* &quot;-&quot;??_-;_-@_-"/>
    <numFmt numFmtId="164" formatCode="#,##0;[Red]\(#,##0\)"/>
    <numFmt numFmtId="165" formatCode="#,##0_ ;\-#,##0\ "/>
    <numFmt numFmtId="166" formatCode="_-* #,##0_-;\-* #,##0_-;_-* &quot;-&quot;??_-;_-@_-"/>
    <numFmt numFmtId="169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5" fontId="0" fillId="2" borderId="7" xfId="1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quotePrefix="1" applyBorder="1" applyAlignment="1">
      <alignment horizontal="center"/>
    </xf>
    <xf numFmtId="10" fontId="0" fillId="2" borderId="7" xfId="0" applyNumberFormat="1" applyFill="1" applyBorder="1" applyAlignment="1">
      <alignment horizontal="center"/>
    </xf>
    <xf numFmtId="0" fontId="0" fillId="0" borderId="7" xfId="0" applyBorder="1"/>
    <xf numFmtId="2" fontId="0" fillId="0" borderId="7" xfId="0" applyNumberFormat="1" applyBorder="1" applyAlignment="1">
      <alignment horizontal="center"/>
    </xf>
    <xf numFmtId="2" fontId="0" fillId="0" borderId="7" xfId="1" applyNumberFormat="1" applyFont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166" fontId="0" fillId="3" borderId="7" xfId="0" applyNumberFormat="1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6" fontId="0" fillId="0" borderId="7" xfId="2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4" borderId="0" xfId="0" quotePrefix="1" applyFill="1" applyBorder="1"/>
    <xf numFmtId="0" fontId="0" fillId="4" borderId="0" xfId="0" applyFill="1" applyBorder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6" fontId="0" fillId="0" borderId="0" xfId="2" applyNumberFormat="1" applyFont="1" applyBorder="1" applyAlignment="1">
      <alignment horizontal="center"/>
    </xf>
    <xf numFmtId="9" fontId="0" fillId="0" borderId="7" xfId="2" applyNumberFormat="1" applyFont="1" applyBorder="1" applyAlignment="1">
      <alignment horizontal="center"/>
    </xf>
    <xf numFmtId="0" fontId="0" fillId="0" borderId="12" xfId="0" applyBorder="1"/>
    <xf numFmtId="0" fontId="0" fillId="0" borderId="5" xfId="0" applyBorder="1"/>
    <xf numFmtId="0" fontId="0" fillId="0" borderId="13" xfId="0" applyBorder="1"/>
    <xf numFmtId="0" fontId="0" fillId="0" borderId="14" xfId="0" applyBorder="1"/>
    <xf numFmtId="6" fontId="0" fillId="0" borderId="14" xfId="2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3" fillId="0" borderId="0" xfId="0" applyFont="1"/>
    <xf numFmtId="3" fontId="0" fillId="0" borderId="0" xfId="0" applyNumberFormat="1"/>
    <xf numFmtId="3" fontId="0" fillId="0" borderId="7" xfId="0" applyNumberFormat="1" applyBorder="1"/>
    <xf numFmtId="3" fontId="0" fillId="0" borderId="7" xfId="0" applyNumberFormat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 applyAlignment="1">
      <alignment horizontal="center"/>
    </xf>
    <xf numFmtId="0" fontId="0" fillId="0" borderId="7" xfId="0" applyFill="1" applyBorder="1"/>
    <xf numFmtId="3" fontId="0" fillId="0" borderId="0" xfId="0" applyNumberFormat="1" applyBorder="1" applyAlignment="1">
      <alignment horizontal="center"/>
    </xf>
    <xf numFmtId="3" fontId="0" fillId="0" borderId="0" xfId="0" applyNumberFormat="1" applyBorder="1"/>
    <xf numFmtId="0" fontId="0" fillId="3" borderId="7" xfId="0" applyFill="1" applyBorder="1"/>
    <xf numFmtId="3" fontId="0" fillId="3" borderId="7" xfId="0" applyNumberFormat="1" applyFill="1" applyBorder="1"/>
    <xf numFmtId="0" fontId="3" fillId="0" borderId="0" xfId="0" applyFont="1" applyBorder="1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7" xfId="0" applyFill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8" fontId="0" fillId="0" borderId="0" xfId="0" applyNumberFormat="1" applyBorder="1"/>
    <xf numFmtId="10" fontId="0" fillId="0" borderId="7" xfId="2" applyNumberFormat="1" applyFont="1" applyBorder="1" applyAlignment="1">
      <alignment horizontal="center"/>
    </xf>
    <xf numFmtId="10" fontId="0" fillId="0" borderId="6" xfId="0" applyNumberFormat="1" applyBorder="1"/>
    <xf numFmtId="3" fontId="0" fillId="2" borderId="7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2" fontId="0" fillId="6" borderId="7" xfId="0" applyNumberFormat="1" applyFill="1" applyBorder="1" applyAlignment="1">
      <alignment horizontal="center"/>
    </xf>
    <xf numFmtId="3" fontId="0" fillId="7" borderId="7" xfId="0" applyNumberFormat="1" applyFill="1" applyBorder="1" applyAlignment="1">
      <alignment horizontal="center"/>
    </xf>
    <xf numFmtId="2" fontId="0" fillId="7" borderId="7" xfId="0" applyNumberFormat="1" applyFill="1" applyBorder="1" applyAlignment="1">
      <alignment horizontal="center"/>
    </xf>
    <xf numFmtId="169" fontId="0" fillId="0" borderId="7" xfId="0" applyNumberFormat="1" applyBorder="1" applyAlignment="1">
      <alignment horizontal="center"/>
    </xf>
    <xf numFmtId="3" fontId="0" fillId="8" borderId="7" xfId="0" applyNumberFormat="1" applyFill="1" applyBorder="1" applyAlignment="1">
      <alignment horizontal="center"/>
    </xf>
    <xf numFmtId="10" fontId="0" fillId="0" borderId="7" xfId="2" applyNumberFormat="1" applyFont="1" applyBorder="1"/>
    <xf numFmtId="3" fontId="0" fillId="0" borderId="5" xfId="0" applyNumberForma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068D-559C-43D6-90D5-D5F50770A23A}">
  <dimension ref="A1:N20"/>
  <sheetViews>
    <sheetView workbookViewId="0">
      <selection activeCell="C18" sqref="C18"/>
    </sheetView>
  </sheetViews>
  <sheetFormatPr defaultRowHeight="14.4" x14ac:dyDescent="0.3"/>
  <cols>
    <col min="1" max="1" width="1.33203125" customWidth="1"/>
    <col min="2" max="2" width="24.77734375" customWidth="1"/>
    <col min="3" max="3" width="10.109375" bestFit="1" customWidth="1"/>
    <col min="5" max="5" width="11" bestFit="1" customWidth="1"/>
    <col min="7" max="7" width="13.21875" bestFit="1" customWidth="1"/>
  </cols>
  <sheetData>
    <row r="1" spans="1:14" ht="15" thickBot="1" x14ac:dyDescent="0.35">
      <c r="A1" s="1"/>
      <c r="B1" s="26" t="s">
        <v>14</v>
      </c>
      <c r="C1" s="28" t="s">
        <v>15</v>
      </c>
      <c r="D1" s="2"/>
      <c r="E1" s="2"/>
      <c r="F1" s="2"/>
      <c r="G1" s="2"/>
      <c r="H1" s="2"/>
      <c r="I1" s="2"/>
      <c r="J1" s="3"/>
    </row>
    <row r="2" spans="1:14" ht="6" customHeight="1" x14ac:dyDescent="0.3">
      <c r="A2" s="4"/>
      <c r="B2" s="27"/>
      <c r="C2" s="27"/>
      <c r="D2" s="5"/>
      <c r="E2" s="5"/>
      <c r="F2" s="5"/>
      <c r="G2" s="5"/>
      <c r="H2" s="5"/>
      <c r="I2" s="5"/>
      <c r="J2" s="7"/>
    </row>
    <row r="3" spans="1:14" x14ac:dyDescent="0.3">
      <c r="A3" s="4"/>
      <c r="B3" s="5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5"/>
      <c r="J3" s="7"/>
    </row>
    <row r="4" spans="1:14" x14ac:dyDescent="0.3">
      <c r="A4" s="4"/>
      <c r="B4" s="8" t="s">
        <v>6</v>
      </c>
      <c r="C4" s="9">
        <v>-150000</v>
      </c>
      <c r="D4" s="10">
        <v>55000</v>
      </c>
      <c r="E4" s="10">
        <v>55000</v>
      </c>
      <c r="F4" s="10">
        <v>55000</v>
      </c>
      <c r="G4" s="10">
        <v>55000</v>
      </c>
      <c r="H4" s="10">
        <v>55000</v>
      </c>
      <c r="I4" s="5"/>
      <c r="J4" s="55">
        <f>IRR(C4:H4,30%)</f>
        <v>0.24319056868820854</v>
      </c>
      <c r="M4">
        <f>40/55</f>
        <v>0.72727272727272729</v>
      </c>
    </row>
    <row r="5" spans="1:14" x14ac:dyDescent="0.3">
      <c r="A5" s="4"/>
      <c r="B5" s="5"/>
      <c r="C5" s="5"/>
      <c r="D5" s="5"/>
      <c r="E5" s="5"/>
      <c r="F5" s="5"/>
      <c r="G5" s="5"/>
      <c r="H5" s="5"/>
      <c r="I5" s="5"/>
      <c r="J5" s="7"/>
    </row>
    <row r="6" spans="1:14" x14ac:dyDescent="0.3">
      <c r="A6" s="4"/>
      <c r="B6" s="11" t="s">
        <v>16</v>
      </c>
      <c r="C6" s="12">
        <v>2.72</v>
      </c>
      <c r="D6" s="24" t="s">
        <v>13</v>
      </c>
      <c r="E6" s="25"/>
      <c r="F6" s="25"/>
      <c r="G6" s="5"/>
      <c r="H6" s="5"/>
      <c r="I6" s="5"/>
      <c r="J6" s="7"/>
    </row>
    <row r="7" spans="1:14" x14ac:dyDescent="0.3">
      <c r="A7" s="4"/>
      <c r="B7" s="5"/>
      <c r="C7" s="5"/>
      <c r="D7" s="5"/>
      <c r="E7" s="5"/>
      <c r="F7" s="5"/>
      <c r="G7" s="5"/>
      <c r="H7" s="5"/>
      <c r="I7" s="5"/>
      <c r="J7" s="7"/>
      <c r="N7">
        <f>40000/55000</f>
        <v>0.72727272727272729</v>
      </c>
    </row>
    <row r="8" spans="1:14" x14ac:dyDescent="0.3">
      <c r="A8" s="4"/>
      <c r="B8" s="8" t="s">
        <v>7</v>
      </c>
      <c r="C8" s="13">
        <v>0.24319056868820854</v>
      </c>
      <c r="D8" s="5"/>
      <c r="E8" s="5"/>
      <c r="F8" s="5"/>
      <c r="G8" s="5"/>
      <c r="H8" s="5"/>
      <c r="I8" s="5"/>
      <c r="J8" s="7"/>
    </row>
    <row r="9" spans="1:14" x14ac:dyDescent="0.3">
      <c r="A9" s="4"/>
      <c r="B9" s="5"/>
      <c r="C9" s="5"/>
      <c r="D9" s="5"/>
      <c r="E9" s="5"/>
      <c r="F9" s="5"/>
      <c r="G9" s="5"/>
      <c r="H9" s="5"/>
      <c r="I9" s="5"/>
      <c r="J9" s="7"/>
    </row>
    <row r="10" spans="1:14" x14ac:dyDescent="0.3">
      <c r="A10" s="4"/>
      <c r="B10" s="14" t="s">
        <v>8</v>
      </c>
      <c r="C10" s="15">
        <v>1</v>
      </c>
      <c r="D10" s="16">
        <f>1+C8</f>
        <v>1.2431905686882085</v>
      </c>
      <c r="E10" s="15">
        <f>D10*D10</f>
        <v>1.5455227900753115</v>
      </c>
      <c r="F10" s="15">
        <f>D10*D10*D10</f>
        <v>1.9213793563143131</v>
      </c>
      <c r="G10" s="15">
        <f>D10*D10*D10*D10</f>
        <v>2.388640694642175</v>
      </c>
      <c r="H10" s="15">
        <f>D10*D10*D10*D10*D10</f>
        <v>2.9695355835640029</v>
      </c>
      <c r="I10" s="5"/>
      <c r="J10" s="7"/>
    </row>
    <row r="11" spans="1:14" x14ac:dyDescent="0.3">
      <c r="A11" s="4"/>
      <c r="B11" s="5"/>
      <c r="C11" s="5"/>
      <c r="D11" s="5"/>
      <c r="E11" s="5"/>
      <c r="F11" s="5"/>
      <c r="G11" s="5"/>
      <c r="H11" s="5"/>
      <c r="I11" s="5"/>
      <c r="J11" s="7"/>
    </row>
    <row r="12" spans="1:14" x14ac:dyDescent="0.3">
      <c r="A12" s="4"/>
      <c r="B12" s="14" t="s">
        <v>9</v>
      </c>
      <c r="C12" s="17">
        <f t="shared" ref="C12:H12" si="0">C4/C10</f>
        <v>-150000</v>
      </c>
      <c r="D12" s="18">
        <f t="shared" si="0"/>
        <v>44241.00486704542</v>
      </c>
      <c r="E12" s="18">
        <f t="shared" si="0"/>
        <v>35586.663848107935</v>
      </c>
      <c r="F12" s="18">
        <f t="shared" si="0"/>
        <v>28625.268518291869</v>
      </c>
      <c r="G12" s="18">
        <f t="shared" si="0"/>
        <v>23025.648069786046</v>
      </c>
      <c r="H12" s="18">
        <f t="shared" si="0"/>
        <v>18521.414696768719</v>
      </c>
      <c r="I12" s="5"/>
      <c r="J12" s="7"/>
    </row>
    <row r="13" spans="1:14" x14ac:dyDescent="0.3">
      <c r="A13" s="4"/>
      <c r="B13" s="5"/>
      <c r="C13" s="5"/>
      <c r="D13" s="5"/>
      <c r="E13" s="5"/>
      <c r="F13" s="5"/>
      <c r="G13" s="5"/>
      <c r="H13" s="5"/>
      <c r="I13" s="5"/>
      <c r="J13" s="7"/>
    </row>
    <row r="14" spans="1:14" x14ac:dyDescent="0.3">
      <c r="A14" s="4"/>
      <c r="B14" s="14" t="s">
        <v>10</v>
      </c>
      <c r="C14" s="19">
        <f>SUM(C12:H12)</f>
        <v>0</v>
      </c>
      <c r="D14" s="5"/>
      <c r="E14" s="11" t="s">
        <v>11</v>
      </c>
      <c r="F14" s="15">
        <f>SUM(D12:H12)/-C12</f>
        <v>0.99999999999999978</v>
      </c>
      <c r="G14" s="5"/>
      <c r="H14" s="5"/>
      <c r="I14" s="5"/>
      <c r="J14" s="7"/>
    </row>
    <row r="15" spans="1:14" x14ac:dyDescent="0.3">
      <c r="A15" s="4"/>
      <c r="B15" s="5"/>
      <c r="C15" s="5"/>
      <c r="D15" s="5"/>
      <c r="E15" s="5"/>
      <c r="F15" s="5"/>
      <c r="G15" s="5"/>
      <c r="H15" s="5"/>
      <c r="I15" s="5"/>
      <c r="J15" s="7"/>
    </row>
    <row r="16" spans="1:14" x14ac:dyDescent="0.3">
      <c r="A16" s="5"/>
      <c r="B16" s="14" t="s">
        <v>12</v>
      </c>
      <c r="C16" s="19">
        <f>C4+NPV(C8,D4:H4)</f>
        <v>0</v>
      </c>
      <c r="D16" s="5"/>
      <c r="E16" s="53"/>
      <c r="F16" s="5"/>
      <c r="G16" s="53"/>
      <c r="H16" s="5"/>
      <c r="I16" s="5"/>
      <c r="J16" s="5"/>
    </row>
    <row r="17" spans="1:10" x14ac:dyDescent="0.3">
      <c r="A17" s="4"/>
      <c r="B17" s="5"/>
      <c r="C17" s="29"/>
      <c r="D17" s="5"/>
      <c r="E17" s="5"/>
      <c r="F17" s="5"/>
      <c r="G17" s="5"/>
      <c r="H17" s="5"/>
      <c r="I17" s="5"/>
      <c r="J17" s="7"/>
    </row>
    <row r="18" spans="1:10" x14ac:dyDescent="0.3">
      <c r="A18" s="4"/>
      <c r="B18" s="14" t="s">
        <v>17</v>
      </c>
      <c r="C18" s="54">
        <f>IRR(C4:H4)</f>
        <v>0.24319056868820832</v>
      </c>
      <c r="D18" s="5"/>
      <c r="E18" s="5"/>
      <c r="F18" s="5"/>
      <c r="G18" s="5"/>
      <c r="H18" s="5"/>
      <c r="I18" s="5"/>
      <c r="J18" s="7"/>
    </row>
    <row r="19" spans="1:10" x14ac:dyDescent="0.3">
      <c r="A19" s="4"/>
      <c r="B19" s="5"/>
      <c r="C19" s="29"/>
      <c r="D19" s="5"/>
      <c r="E19" s="5"/>
      <c r="F19" s="5"/>
      <c r="G19" s="5"/>
      <c r="H19" s="5"/>
      <c r="I19" s="5"/>
      <c r="J19" s="7"/>
    </row>
    <row r="20" spans="1:10" x14ac:dyDescent="0.3">
      <c r="A20" s="31"/>
      <c r="B20" s="32"/>
      <c r="C20" s="32"/>
      <c r="D20" s="32"/>
      <c r="E20" s="32"/>
      <c r="F20" s="32"/>
      <c r="G20" s="32"/>
      <c r="H20" s="32"/>
      <c r="I20" s="32"/>
      <c r="J20" s="3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1944A-9678-41C4-8567-E05285F07291}">
  <dimension ref="A1:M19"/>
  <sheetViews>
    <sheetView showGridLines="0" workbookViewId="0">
      <selection activeCell="C4" sqref="C4"/>
    </sheetView>
  </sheetViews>
  <sheetFormatPr defaultRowHeight="14.4" x14ac:dyDescent="0.3"/>
  <cols>
    <col min="1" max="1" width="1.33203125" customWidth="1"/>
    <col min="2" max="2" width="24.77734375" customWidth="1"/>
    <col min="3" max="3" width="10.109375" bestFit="1" customWidth="1"/>
    <col min="9" max="9" width="3.109375" customWidth="1"/>
  </cols>
  <sheetData>
    <row r="1" spans="1:13" ht="15" thickBot="1" x14ac:dyDescent="0.35">
      <c r="A1" s="1"/>
      <c r="B1" s="26" t="s">
        <v>14</v>
      </c>
      <c r="C1" s="28" t="s">
        <v>15</v>
      </c>
      <c r="D1" s="2"/>
      <c r="E1" s="2"/>
      <c r="F1" s="2"/>
      <c r="G1" s="2"/>
      <c r="H1" s="2"/>
      <c r="I1" s="3"/>
    </row>
    <row r="2" spans="1:13" ht="6" customHeight="1" x14ac:dyDescent="0.3">
      <c r="A2" s="4"/>
      <c r="B2" s="27"/>
      <c r="C2" s="27"/>
      <c r="D2" s="5"/>
      <c r="E2" s="5"/>
      <c r="F2" s="5"/>
      <c r="G2" s="5"/>
      <c r="H2" s="5"/>
      <c r="I2" s="7"/>
    </row>
    <row r="3" spans="1:13" x14ac:dyDescent="0.3">
      <c r="A3" s="4"/>
      <c r="B3" s="5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7"/>
    </row>
    <row r="4" spans="1:13" x14ac:dyDescent="0.3">
      <c r="A4" s="4"/>
      <c r="B4" s="8" t="s">
        <v>6</v>
      </c>
      <c r="C4" s="9">
        <v>-150000</v>
      </c>
      <c r="D4" s="10">
        <v>55000</v>
      </c>
      <c r="E4" s="10">
        <v>55000</v>
      </c>
      <c r="F4" s="10">
        <v>55000</v>
      </c>
      <c r="G4" s="10">
        <v>55000</v>
      </c>
      <c r="H4" s="10">
        <v>55000</v>
      </c>
      <c r="I4" s="7"/>
    </row>
    <row r="5" spans="1:13" x14ac:dyDescent="0.3">
      <c r="A5" s="4"/>
      <c r="B5" s="5"/>
      <c r="C5" s="5"/>
      <c r="D5" s="5"/>
      <c r="E5" s="5"/>
      <c r="F5" s="5"/>
      <c r="G5" s="5"/>
      <c r="H5" s="5"/>
      <c r="I5" s="7"/>
    </row>
    <row r="6" spans="1:13" x14ac:dyDescent="0.3">
      <c r="A6" s="4"/>
      <c r="B6" s="11" t="s">
        <v>16</v>
      </c>
      <c r="C6" s="12" t="s">
        <v>18</v>
      </c>
      <c r="D6" s="24" t="s">
        <v>13</v>
      </c>
      <c r="E6" s="25"/>
      <c r="F6" s="25"/>
      <c r="G6" s="5"/>
      <c r="H6" s="5"/>
      <c r="I6" s="7"/>
    </row>
    <row r="7" spans="1:13" x14ac:dyDescent="0.3">
      <c r="A7" s="4"/>
      <c r="B7" s="5"/>
      <c r="C7" s="5"/>
      <c r="D7" s="5"/>
      <c r="E7" s="5"/>
      <c r="F7" s="5"/>
      <c r="G7" s="5"/>
      <c r="H7" s="5"/>
      <c r="I7" s="7"/>
      <c r="M7">
        <f>40000/55000</f>
        <v>0.72727272727272729</v>
      </c>
    </row>
    <row r="8" spans="1:13" x14ac:dyDescent="0.3">
      <c r="A8" s="4"/>
      <c r="B8" s="8" t="s">
        <v>7</v>
      </c>
      <c r="C8" s="13">
        <v>0.2</v>
      </c>
      <c r="D8" s="5"/>
      <c r="E8" s="5"/>
      <c r="F8" s="5"/>
      <c r="G8" s="5"/>
      <c r="H8" s="5"/>
      <c r="I8" s="7"/>
    </row>
    <row r="9" spans="1:13" x14ac:dyDescent="0.3">
      <c r="A9" s="4"/>
      <c r="B9" s="5"/>
      <c r="C9" s="5"/>
      <c r="D9" s="5"/>
      <c r="E9" s="5"/>
      <c r="F9" s="5"/>
      <c r="G9" s="5"/>
      <c r="H9" s="5"/>
      <c r="I9" s="7"/>
    </row>
    <row r="10" spans="1:13" x14ac:dyDescent="0.3">
      <c r="A10" s="4"/>
      <c r="B10" s="14" t="s">
        <v>8</v>
      </c>
      <c r="C10" s="15">
        <v>1</v>
      </c>
      <c r="D10" s="16">
        <f>1+C8</f>
        <v>1.2</v>
      </c>
      <c r="E10" s="15">
        <f>D10*D10</f>
        <v>1.44</v>
      </c>
      <c r="F10" s="15">
        <f>D10*D10*D10</f>
        <v>1.728</v>
      </c>
      <c r="G10" s="15">
        <f>D10*D10*D10*D10</f>
        <v>2.0735999999999999</v>
      </c>
      <c r="H10" s="15">
        <f>D10*D10*D10*D10*D10</f>
        <v>2.4883199999999999</v>
      </c>
      <c r="I10" s="7"/>
    </row>
    <row r="11" spans="1:13" x14ac:dyDescent="0.3">
      <c r="A11" s="4"/>
      <c r="B11" s="5"/>
      <c r="C11" s="5"/>
      <c r="D11" s="5"/>
      <c r="E11" s="5"/>
      <c r="F11" s="5"/>
      <c r="G11" s="5"/>
      <c r="H11" s="5"/>
      <c r="I11" s="7"/>
    </row>
    <row r="12" spans="1:13" x14ac:dyDescent="0.3">
      <c r="A12" s="4"/>
      <c r="B12" s="14" t="s">
        <v>9</v>
      </c>
      <c r="C12" s="17">
        <f t="shared" ref="C12:H12" si="0">C4/C10</f>
        <v>-150000</v>
      </c>
      <c r="D12" s="18">
        <f t="shared" si="0"/>
        <v>45833.333333333336</v>
      </c>
      <c r="E12" s="18">
        <f t="shared" si="0"/>
        <v>38194.444444444445</v>
      </c>
      <c r="F12" s="18">
        <f t="shared" si="0"/>
        <v>31828.703703703704</v>
      </c>
      <c r="G12" s="18">
        <f t="shared" si="0"/>
        <v>26523.919753086422</v>
      </c>
      <c r="H12" s="18">
        <f t="shared" si="0"/>
        <v>22103.26646090535</v>
      </c>
      <c r="I12" s="7"/>
    </row>
    <row r="13" spans="1:13" x14ac:dyDescent="0.3">
      <c r="A13" s="4"/>
      <c r="B13" s="5"/>
      <c r="C13" s="5"/>
      <c r="D13" s="5"/>
      <c r="E13" s="5"/>
      <c r="F13" s="5"/>
      <c r="G13" s="5"/>
      <c r="H13" s="5"/>
      <c r="I13" s="7"/>
    </row>
    <row r="14" spans="1:13" x14ac:dyDescent="0.3">
      <c r="A14" s="4"/>
      <c r="B14" s="14" t="s">
        <v>10</v>
      </c>
      <c r="C14" s="19">
        <f>SUM(C12:H12)</f>
        <v>14483.667695473261</v>
      </c>
      <c r="D14" s="5"/>
      <c r="E14" s="11" t="s">
        <v>11</v>
      </c>
      <c r="F14" s="15">
        <f>SUM(D12:H12)/-C12</f>
        <v>1.0965577846364885</v>
      </c>
      <c r="G14" s="5"/>
      <c r="H14" s="5"/>
      <c r="I14" s="7"/>
    </row>
    <row r="15" spans="1:13" x14ac:dyDescent="0.3">
      <c r="A15" s="4"/>
      <c r="B15" s="5"/>
      <c r="C15" s="5"/>
      <c r="D15" s="5"/>
      <c r="E15" s="5"/>
      <c r="F15" s="5"/>
      <c r="G15" s="5"/>
      <c r="H15" s="5"/>
      <c r="I15" s="7"/>
    </row>
    <row r="16" spans="1:13" x14ac:dyDescent="0.3">
      <c r="A16" s="4"/>
      <c r="B16" s="14" t="s">
        <v>12</v>
      </c>
      <c r="C16" s="20">
        <f>C4+NPV(C8,D4:H4)</f>
        <v>14483.667695473268</v>
      </c>
      <c r="D16" s="5"/>
      <c r="E16" s="5"/>
      <c r="F16" s="5"/>
      <c r="G16" s="5"/>
      <c r="H16" s="5"/>
      <c r="I16" s="7"/>
    </row>
    <row r="17" spans="1:9" x14ac:dyDescent="0.3">
      <c r="A17" s="4"/>
      <c r="B17" s="5"/>
      <c r="C17" s="29"/>
      <c r="D17" s="5"/>
      <c r="E17" s="5"/>
      <c r="F17" s="5"/>
      <c r="G17" s="5"/>
      <c r="H17" s="5"/>
      <c r="I17" s="7"/>
    </row>
    <row r="18" spans="1:9" hidden="1" x14ac:dyDescent="0.3">
      <c r="A18" s="4"/>
      <c r="B18" s="14" t="s">
        <v>17</v>
      </c>
      <c r="C18" s="30">
        <f>IRR(C4:H4)</f>
        <v>0.24319056868820832</v>
      </c>
      <c r="D18" s="5"/>
      <c r="E18" s="5"/>
      <c r="F18" s="5"/>
      <c r="G18" s="5"/>
      <c r="H18" s="5"/>
      <c r="I18" s="7"/>
    </row>
    <row r="19" spans="1:9" ht="9" customHeight="1" x14ac:dyDescent="0.3">
      <c r="A19" s="31"/>
      <c r="B19" s="32"/>
      <c r="C19" s="32"/>
      <c r="D19" s="32"/>
      <c r="E19" s="32"/>
      <c r="F19" s="32"/>
      <c r="G19" s="32"/>
      <c r="H19" s="32"/>
      <c r="I19" s="3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4BA49-B29F-43C9-A293-44AEFFB39E9E}">
  <dimension ref="A1:R20"/>
  <sheetViews>
    <sheetView showGridLines="0" workbookViewId="0">
      <selection activeCell="H26" sqref="H26"/>
    </sheetView>
  </sheetViews>
  <sheetFormatPr defaultRowHeight="14.4" x14ac:dyDescent="0.3"/>
  <cols>
    <col min="1" max="1" width="1.33203125" customWidth="1"/>
    <col min="2" max="2" width="20.33203125" bestFit="1" customWidth="1"/>
    <col min="3" max="3" width="10.109375" bestFit="1" customWidth="1"/>
    <col min="9" max="9" width="0.88671875" customWidth="1"/>
    <col min="10" max="10" width="0.21875" customWidth="1"/>
    <col min="11" max="11" width="20.33203125" bestFit="1" customWidth="1"/>
    <col min="18" max="18" width="1" customWidth="1"/>
  </cols>
  <sheetData>
    <row r="1" spans="1:18" ht="15" thickBot="1" x14ac:dyDescent="0.35">
      <c r="A1" s="1"/>
      <c r="B1" s="26" t="s">
        <v>14</v>
      </c>
      <c r="C1" s="28" t="s">
        <v>15</v>
      </c>
      <c r="D1" s="2"/>
      <c r="E1" s="2"/>
      <c r="F1" s="2"/>
      <c r="G1" s="2"/>
      <c r="H1" s="2"/>
      <c r="I1" s="3"/>
      <c r="J1" s="1"/>
      <c r="K1" s="26" t="s">
        <v>14</v>
      </c>
      <c r="L1" s="28" t="s">
        <v>19</v>
      </c>
      <c r="M1" s="2"/>
      <c r="N1" s="2"/>
      <c r="O1" s="2"/>
      <c r="P1" s="2"/>
      <c r="Q1" s="2"/>
      <c r="R1" s="3"/>
    </row>
    <row r="2" spans="1:18" x14ac:dyDescent="0.3">
      <c r="A2" s="4"/>
      <c r="B2" s="27"/>
      <c r="C2" s="27"/>
      <c r="D2" s="5"/>
      <c r="E2" s="5"/>
      <c r="F2" s="5"/>
      <c r="G2" s="5"/>
      <c r="H2" s="5"/>
      <c r="I2" s="7"/>
      <c r="J2" s="4"/>
      <c r="K2" s="27"/>
      <c r="L2" s="27"/>
      <c r="M2" s="5"/>
      <c r="N2" s="5"/>
      <c r="O2" s="5"/>
      <c r="P2" s="5"/>
      <c r="Q2" s="5"/>
      <c r="R2" s="7"/>
    </row>
    <row r="3" spans="1:18" x14ac:dyDescent="0.3">
      <c r="A3" s="4"/>
      <c r="B3" s="5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7"/>
      <c r="J3" s="4"/>
      <c r="K3" s="5"/>
      <c r="L3" s="6" t="s">
        <v>0</v>
      </c>
      <c r="M3" s="6" t="s">
        <v>1</v>
      </c>
      <c r="N3" s="6" t="s">
        <v>2</v>
      </c>
      <c r="O3" s="6" t="s">
        <v>3</v>
      </c>
      <c r="P3" s="6" t="s">
        <v>4</v>
      </c>
      <c r="Q3" s="6" t="s">
        <v>5</v>
      </c>
      <c r="R3" s="7"/>
    </row>
    <row r="4" spans="1:18" x14ac:dyDescent="0.3">
      <c r="A4" s="4"/>
      <c r="B4" s="8" t="s">
        <v>6</v>
      </c>
      <c r="C4" s="9">
        <v>-10000</v>
      </c>
      <c r="D4" s="10">
        <v>5000</v>
      </c>
      <c r="E4" s="10">
        <v>5000</v>
      </c>
      <c r="F4" s="10">
        <v>5000</v>
      </c>
      <c r="G4" s="10">
        <v>5000</v>
      </c>
      <c r="H4" s="10">
        <v>5000</v>
      </c>
      <c r="I4" s="7"/>
      <c r="J4" s="4"/>
      <c r="K4" s="8" t="s">
        <v>6</v>
      </c>
      <c r="L4" s="9">
        <v>-500000</v>
      </c>
      <c r="M4" s="10">
        <v>166667</v>
      </c>
      <c r="N4" s="10">
        <v>166667</v>
      </c>
      <c r="O4" s="10">
        <v>166667</v>
      </c>
      <c r="P4" s="10">
        <v>166667</v>
      </c>
      <c r="Q4" s="10">
        <v>166667</v>
      </c>
      <c r="R4" s="7"/>
    </row>
    <row r="5" spans="1:18" x14ac:dyDescent="0.3">
      <c r="A5" s="4"/>
      <c r="B5" s="5"/>
      <c r="C5" s="5"/>
      <c r="D5" s="5"/>
      <c r="E5" s="5"/>
      <c r="F5" s="5"/>
      <c r="G5" s="5"/>
      <c r="H5" s="5"/>
      <c r="I5" s="7"/>
      <c r="J5" s="4"/>
      <c r="K5" s="5"/>
      <c r="L5" s="5"/>
      <c r="M5" s="5"/>
      <c r="N5" s="5"/>
      <c r="O5" s="5"/>
      <c r="P5" s="5"/>
      <c r="Q5" s="5"/>
      <c r="R5" s="7"/>
    </row>
    <row r="6" spans="1:18" x14ac:dyDescent="0.3">
      <c r="A6" s="4"/>
      <c r="B6" s="11" t="s">
        <v>16</v>
      </c>
      <c r="C6" s="12" t="s">
        <v>20</v>
      </c>
      <c r="D6" s="24" t="s">
        <v>13</v>
      </c>
      <c r="E6" s="25"/>
      <c r="F6" s="25"/>
      <c r="G6" s="5"/>
      <c r="H6" s="5"/>
      <c r="I6" s="7"/>
      <c r="J6" s="4"/>
      <c r="K6" s="11" t="s">
        <v>16</v>
      </c>
      <c r="L6" s="12" t="s">
        <v>21</v>
      </c>
      <c r="M6" s="24" t="s">
        <v>13</v>
      </c>
      <c r="N6" s="25"/>
      <c r="O6" s="25"/>
      <c r="P6" s="5"/>
      <c r="Q6" s="5"/>
      <c r="R6" s="7"/>
    </row>
    <row r="7" spans="1:18" x14ac:dyDescent="0.3">
      <c r="A7" s="4"/>
      <c r="B7" s="5"/>
      <c r="C7" s="5"/>
      <c r="D7" s="5"/>
      <c r="E7" s="5"/>
      <c r="F7" s="5"/>
      <c r="G7" s="5"/>
      <c r="H7" s="5"/>
      <c r="I7" s="7"/>
      <c r="J7" s="4"/>
      <c r="K7" s="5"/>
      <c r="L7" s="5"/>
      <c r="M7" s="5"/>
      <c r="N7" s="5"/>
      <c r="O7" s="5"/>
      <c r="P7" s="5"/>
      <c r="Q7" s="5"/>
      <c r="R7" s="7"/>
    </row>
    <row r="8" spans="1:18" x14ac:dyDescent="0.3">
      <c r="A8" s="4"/>
      <c r="B8" s="8" t="s">
        <v>7</v>
      </c>
      <c r="C8" s="13">
        <v>0.2</v>
      </c>
      <c r="D8" s="5"/>
      <c r="E8" s="5"/>
      <c r="F8" s="5"/>
      <c r="G8" s="5"/>
      <c r="H8" s="5"/>
      <c r="I8" s="7"/>
      <c r="J8" s="4"/>
      <c r="K8" s="8" t="s">
        <v>7</v>
      </c>
      <c r="L8" s="13">
        <v>0.2</v>
      </c>
      <c r="M8" s="5"/>
      <c r="N8" s="5"/>
      <c r="O8" s="5"/>
      <c r="P8" s="5"/>
      <c r="Q8" s="5"/>
      <c r="R8" s="7"/>
    </row>
    <row r="9" spans="1:18" x14ac:dyDescent="0.3">
      <c r="A9" s="4"/>
      <c r="B9" s="5"/>
      <c r="C9" s="5"/>
      <c r="D9" s="5"/>
      <c r="E9" s="5"/>
      <c r="F9" s="5"/>
      <c r="G9" s="5"/>
      <c r="H9" s="5"/>
      <c r="I9" s="7"/>
      <c r="J9" s="4"/>
      <c r="K9" s="5"/>
      <c r="L9" s="5"/>
      <c r="M9" s="5"/>
      <c r="N9" s="5"/>
      <c r="O9" s="5"/>
      <c r="P9" s="5"/>
      <c r="Q9" s="5"/>
      <c r="R9" s="7"/>
    </row>
    <row r="10" spans="1:18" x14ac:dyDescent="0.3">
      <c r="A10" s="4"/>
      <c r="B10" s="14" t="s">
        <v>8</v>
      </c>
      <c r="C10" s="15">
        <v>1</v>
      </c>
      <c r="D10" s="16">
        <f>1+C8</f>
        <v>1.2</v>
      </c>
      <c r="E10" s="15">
        <f>D10*D10</f>
        <v>1.44</v>
      </c>
      <c r="F10" s="15">
        <f>D10*D10*D10</f>
        <v>1.728</v>
      </c>
      <c r="G10" s="15">
        <f>D10*D10*D10*D10</f>
        <v>2.0735999999999999</v>
      </c>
      <c r="H10" s="15">
        <f>D10*D10*D10*D10*D10</f>
        <v>2.4883199999999999</v>
      </c>
      <c r="I10" s="7"/>
      <c r="J10" s="4"/>
      <c r="K10" s="14" t="s">
        <v>8</v>
      </c>
      <c r="L10" s="15">
        <v>1</v>
      </c>
      <c r="M10" s="16">
        <f>1+L8</f>
        <v>1.2</v>
      </c>
      <c r="N10" s="15">
        <f>M10*M10</f>
        <v>1.44</v>
      </c>
      <c r="O10" s="15">
        <f>M10*M10*M10</f>
        <v>1.728</v>
      </c>
      <c r="P10" s="15">
        <f>M10*M10*M10*M10</f>
        <v>2.0735999999999999</v>
      </c>
      <c r="Q10" s="15">
        <f>M10*M10*M10*M10*M10</f>
        <v>2.4883199999999999</v>
      </c>
      <c r="R10" s="7"/>
    </row>
    <row r="11" spans="1:18" x14ac:dyDescent="0.3">
      <c r="A11" s="4"/>
      <c r="B11" s="5"/>
      <c r="C11" s="5"/>
      <c r="D11" s="5"/>
      <c r="E11" s="5"/>
      <c r="F11" s="5"/>
      <c r="G11" s="5"/>
      <c r="H11" s="5"/>
      <c r="I11" s="7"/>
      <c r="J11" s="4"/>
      <c r="K11" s="5"/>
      <c r="L11" s="5"/>
      <c r="M11" s="5"/>
      <c r="N11" s="5"/>
      <c r="O11" s="5"/>
      <c r="P11" s="5"/>
      <c r="Q11" s="5"/>
      <c r="R11" s="7"/>
    </row>
    <row r="12" spans="1:18" x14ac:dyDescent="0.3">
      <c r="A12" s="4"/>
      <c r="B12" s="14" t="s">
        <v>9</v>
      </c>
      <c r="C12" s="17">
        <f t="shared" ref="C12:H12" si="0">C4/C10</f>
        <v>-10000</v>
      </c>
      <c r="D12" s="18">
        <f t="shared" si="0"/>
        <v>4166.666666666667</v>
      </c>
      <c r="E12" s="18">
        <f t="shared" si="0"/>
        <v>3472.2222222222222</v>
      </c>
      <c r="F12" s="18">
        <f t="shared" si="0"/>
        <v>2893.5185185185187</v>
      </c>
      <c r="G12" s="18">
        <f t="shared" si="0"/>
        <v>2411.2654320987654</v>
      </c>
      <c r="H12" s="18">
        <f t="shared" si="0"/>
        <v>2009.3878600823045</v>
      </c>
      <c r="I12" s="7"/>
      <c r="J12" s="4"/>
      <c r="K12" s="14" t="s">
        <v>9</v>
      </c>
      <c r="L12" s="17">
        <f t="shared" ref="L12:Q12" si="1">L4/L10</f>
        <v>-500000</v>
      </c>
      <c r="M12" s="18">
        <f t="shared" si="1"/>
        <v>138889.16666666669</v>
      </c>
      <c r="N12" s="18">
        <f t="shared" si="1"/>
        <v>115740.97222222223</v>
      </c>
      <c r="O12" s="18">
        <f t="shared" si="1"/>
        <v>96450.810185185182</v>
      </c>
      <c r="P12" s="18">
        <f t="shared" si="1"/>
        <v>80375.675154320998</v>
      </c>
      <c r="Q12" s="18">
        <f t="shared" si="1"/>
        <v>66979.729295267491</v>
      </c>
      <c r="R12" s="7"/>
    </row>
    <row r="13" spans="1:18" x14ac:dyDescent="0.3">
      <c r="A13" s="4"/>
      <c r="B13" s="5"/>
      <c r="C13" s="5"/>
      <c r="D13" s="5"/>
      <c r="E13" s="5"/>
      <c r="F13" s="5"/>
      <c r="G13" s="5"/>
      <c r="H13" s="5"/>
      <c r="I13" s="7"/>
      <c r="J13" s="4"/>
      <c r="K13" s="5"/>
      <c r="L13" s="5"/>
      <c r="M13" s="5"/>
      <c r="N13" s="5"/>
      <c r="O13" s="5"/>
      <c r="P13" s="5"/>
      <c r="Q13" s="5"/>
      <c r="R13" s="7"/>
    </row>
    <row r="14" spans="1:18" x14ac:dyDescent="0.3">
      <c r="A14" s="4"/>
      <c r="B14" s="14" t="s">
        <v>10</v>
      </c>
      <c r="C14" s="19">
        <f>SUM(C12:H12)</f>
        <v>4953.0606995884773</v>
      </c>
      <c r="D14" s="5"/>
      <c r="E14" s="11" t="s">
        <v>11</v>
      </c>
      <c r="F14" s="15">
        <f>SUM(D12:H12)/-C12</f>
        <v>1.4953060699588476</v>
      </c>
      <c r="G14" s="5"/>
      <c r="H14" s="5"/>
      <c r="I14" s="7"/>
      <c r="J14" s="4"/>
      <c r="K14" s="14" t="s">
        <v>10</v>
      </c>
      <c r="L14" s="19">
        <f>SUM(L12:Q12)</f>
        <v>-1563.6464763374097</v>
      </c>
      <c r="M14" s="5"/>
      <c r="N14" s="11" t="s">
        <v>11</v>
      </c>
      <c r="O14" s="15">
        <f>SUM(M12:Q12)/-L12</f>
        <v>0.99687270704732522</v>
      </c>
      <c r="P14" s="5"/>
      <c r="Q14" s="5"/>
      <c r="R14" s="7"/>
    </row>
    <row r="15" spans="1:18" x14ac:dyDescent="0.3">
      <c r="A15" s="4"/>
      <c r="B15" s="5"/>
      <c r="C15" s="5"/>
      <c r="D15" s="5"/>
      <c r="E15" s="5"/>
      <c r="F15" s="5"/>
      <c r="G15" s="5"/>
      <c r="H15" s="5"/>
      <c r="I15" s="7"/>
      <c r="J15" s="4"/>
      <c r="K15" s="5"/>
      <c r="L15" s="5"/>
      <c r="M15" s="5"/>
      <c r="N15" s="5"/>
      <c r="O15" s="5"/>
      <c r="P15" s="5"/>
      <c r="Q15" s="5"/>
      <c r="R15" s="7"/>
    </row>
    <row r="16" spans="1:18" ht="15" thickBot="1" x14ac:dyDescent="0.35">
      <c r="A16" s="21"/>
      <c r="B16" s="34" t="s">
        <v>12</v>
      </c>
      <c r="C16" s="35">
        <f>C4+NPV(C8,D4:H4)</f>
        <v>4953.0606995884773</v>
      </c>
      <c r="D16" s="22"/>
      <c r="E16" s="22"/>
      <c r="F16" s="22"/>
      <c r="G16" s="22"/>
      <c r="H16" s="22"/>
      <c r="I16" s="23"/>
      <c r="J16" s="21"/>
      <c r="K16" s="34" t="s">
        <v>12</v>
      </c>
      <c r="L16" s="35">
        <f>L4+NPV(L8,M4:Q4)</f>
        <v>-1563.6464763374534</v>
      </c>
      <c r="M16" s="22"/>
      <c r="N16" s="22"/>
      <c r="O16" s="22"/>
      <c r="P16" s="22"/>
      <c r="Q16" s="22"/>
      <c r="R16" s="23"/>
    </row>
    <row r="17" spans="1:18" x14ac:dyDescent="0.3">
      <c r="A17" s="4"/>
      <c r="B17" s="5"/>
      <c r="C17" s="29"/>
      <c r="D17" s="5"/>
      <c r="E17" s="5"/>
      <c r="F17" s="5"/>
      <c r="G17" s="5"/>
      <c r="H17" s="5"/>
      <c r="I17" s="7"/>
      <c r="J17" s="4"/>
      <c r="K17" s="5"/>
      <c r="L17" s="29"/>
      <c r="M17" s="5"/>
      <c r="N17" s="5"/>
      <c r="O17" s="5"/>
      <c r="P17" s="5"/>
      <c r="Q17" s="5"/>
      <c r="R17" s="7"/>
    </row>
    <row r="18" spans="1:18" x14ac:dyDescent="0.3">
      <c r="A18" s="4"/>
      <c r="B18" s="14" t="s">
        <v>17</v>
      </c>
      <c r="C18" s="30">
        <f>IRR(C4:H4)</f>
        <v>0.41041496500867924</v>
      </c>
      <c r="D18" s="5"/>
      <c r="E18" s="5"/>
      <c r="F18" s="5"/>
      <c r="G18" s="5"/>
      <c r="H18" s="5"/>
      <c r="I18" s="7"/>
      <c r="J18" s="4"/>
      <c r="K18" s="14" t="s">
        <v>17</v>
      </c>
      <c r="L18" s="30">
        <f>IRR(L4:Q4)</f>
        <v>0.19857800493009603</v>
      </c>
      <c r="M18" s="5"/>
      <c r="N18" s="5"/>
      <c r="O18" s="5"/>
      <c r="P18" s="5"/>
      <c r="Q18" s="5"/>
      <c r="R18" s="7"/>
    </row>
    <row r="19" spans="1:18" x14ac:dyDescent="0.3">
      <c r="A19" s="4"/>
      <c r="B19" s="5"/>
      <c r="C19" s="29"/>
      <c r="D19" s="5"/>
      <c r="E19" s="5"/>
      <c r="F19" s="5"/>
      <c r="G19" s="5"/>
      <c r="H19" s="5"/>
      <c r="I19" s="7"/>
      <c r="J19" s="4"/>
      <c r="K19" s="5"/>
      <c r="L19" s="29"/>
      <c r="M19" s="5"/>
      <c r="N19" s="5"/>
      <c r="O19" s="5"/>
      <c r="P19" s="5"/>
      <c r="Q19" s="5"/>
      <c r="R19" s="7"/>
    </row>
    <row r="20" spans="1:18" x14ac:dyDescent="0.3">
      <c r="A20" s="31"/>
      <c r="B20" s="32"/>
      <c r="C20" s="32"/>
      <c r="D20" s="32"/>
      <c r="E20" s="32"/>
      <c r="F20" s="32"/>
      <c r="G20" s="32"/>
      <c r="H20" s="32"/>
      <c r="I20" s="33"/>
      <c r="J20" s="31"/>
      <c r="K20" s="32"/>
      <c r="L20" s="32"/>
      <c r="M20" s="32"/>
      <c r="N20" s="32"/>
      <c r="O20" s="32"/>
      <c r="P20" s="32"/>
      <c r="Q20" s="32"/>
      <c r="R20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3BB3F-433C-49A9-89BF-B0924CE1BEDA}">
  <dimension ref="B3:K6"/>
  <sheetViews>
    <sheetView workbookViewId="0">
      <selection activeCell="B3" sqref="B3:K4"/>
    </sheetView>
  </sheetViews>
  <sheetFormatPr defaultRowHeight="14.4" x14ac:dyDescent="0.3"/>
  <cols>
    <col min="2" max="2" width="6.77734375" style="49" bestFit="1" customWidth="1"/>
    <col min="3" max="3" width="10.6640625" style="49" bestFit="1" customWidth="1"/>
    <col min="4" max="8" width="10.21875" style="49" bestFit="1" customWidth="1"/>
    <col min="9" max="9" width="1.88671875" customWidth="1"/>
  </cols>
  <sheetData>
    <row r="3" spans="2:11" x14ac:dyDescent="0.3">
      <c r="B3" s="11" t="s">
        <v>47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  <c r="J3" s="51" t="s">
        <v>17</v>
      </c>
      <c r="K3" s="11" t="s">
        <v>49</v>
      </c>
    </row>
    <row r="4" spans="2:11" x14ac:dyDescent="0.3">
      <c r="B4" s="11" t="s">
        <v>15</v>
      </c>
      <c r="C4" s="40">
        <v>-150000</v>
      </c>
      <c r="D4" s="40">
        <v>55000</v>
      </c>
      <c r="E4" s="40">
        <v>55000</v>
      </c>
      <c r="F4" s="40">
        <v>55000</v>
      </c>
      <c r="G4" s="40">
        <v>55000</v>
      </c>
      <c r="H4" s="40">
        <v>55000</v>
      </c>
      <c r="J4" s="52">
        <f>IRR(C4:H4,10%)</f>
        <v>0.24319056868820832</v>
      </c>
      <c r="K4" s="11" t="s">
        <v>50</v>
      </c>
    </row>
    <row r="5" spans="2:11" x14ac:dyDescent="0.3">
      <c r="B5" s="11" t="s">
        <v>19</v>
      </c>
      <c r="C5" s="40">
        <v>-150000</v>
      </c>
      <c r="D5" s="40">
        <v>75000</v>
      </c>
      <c r="E5" s="40">
        <v>75000</v>
      </c>
      <c r="F5" s="40">
        <v>40000</v>
      </c>
      <c r="G5" s="40">
        <v>30000</v>
      </c>
      <c r="H5" s="40">
        <v>25000</v>
      </c>
      <c r="J5" s="52">
        <f t="shared" ref="J5:J6" si="0">IRR(C5:H5,10%)</f>
        <v>0.24579950763795622</v>
      </c>
      <c r="K5" s="11" t="s">
        <v>51</v>
      </c>
    </row>
    <row r="6" spans="2:11" x14ac:dyDescent="0.3">
      <c r="B6" s="11" t="s">
        <v>48</v>
      </c>
      <c r="C6" s="40">
        <v>-150000</v>
      </c>
      <c r="D6" s="40">
        <v>20000</v>
      </c>
      <c r="E6" s="40">
        <v>50000</v>
      </c>
      <c r="F6" s="40">
        <v>80000</v>
      </c>
      <c r="G6" s="40">
        <v>80000</v>
      </c>
      <c r="H6" s="40">
        <v>80000</v>
      </c>
      <c r="J6" s="52">
        <f t="shared" si="0"/>
        <v>0.24452520693477298</v>
      </c>
      <c r="K6" s="11" t="s">
        <v>52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94BDF-E062-4A74-B884-2280B0D07DF6}">
  <dimension ref="B1:P42"/>
  <sheetViews>
    <sheetView tabSelected="1" topLeftCell="A5" workbookViewId="0">
      <selection activeCell="P7" sqref="P7"/>
    </sheetView>
  </sheetViews>
  <sheetFormatPr defaultRowHeight="14.4" x14ac:dyDescent="0.3"/>
  <cols>
    <col min="2" max="2" width="16.5546875" bestFit="1" customWidth="1"/>
    <col min="8" max="8" width="2" customWidth="1"/>
    <col min="9" max="9" width="17.44140625" customWidth="1"/>
    <col min="10" max="14" width="8.88671875" customWidth="1"/>
    <col min="15" max="15" width="2.109375" customWidth="1"/>
    <col min="16" max="17" width="8.88671875" customWidth="1"/>
  </cols>
  <sheetData>
    <row r="1" spans="2:16" x14ac:dyDescent="0.3">
      <c r="B1" s="37"/>
    </row>
    <row r="2" spans="2:16" x14ac:dyDescent="0.3">
      <c r="B2" s="37" t="s">
        <v>46</v>
      </c>
    </row>
    <row r="3" spans="2:16" x14ac:dyDescent="0.3">
      <c r="B3" s="37"/>
    </row>
    <row r="4" spans="2:16" x14ac:dyDescent="0.3">
      <c r="B4" s="37" t="s">
        <v>45</v>
      </c>
      <c r="D4" s="48"/>
      <c r="E4" s="5"/>
      <c r="I4" s="48"/>
      <c r="J4" s="5"/>
    </row>
    <row r="5" spans="2:16" x14ac:dyDescent="0.3">
      <c r="B5" s="37"/>
      <c r="D5" s="48"/>
      <c r="E5" s="5" t="s">
        <v>53</v>
      </c>
      <c r="I5" s="48"/>
      <c r="J5" s="5"/>
    </row>
    <row r="6" spans="2:16" x14ac:dyDescent="0.3">
      <c r="B6" s="37" t="s">
        <v>35</v>
      </c>
      <c r="C6" s="11">
        <v>50000</v>
      </c>
      <c r="D6" s="5"/>
      <c r="E6" s="66">
        <f>C6/10</f>
        <v>5000</v>
      </c>
      <c r="I6" s="5"/>
      <c r="J6" s="36"/>
    </row>
    <row r="7" spans="2:16" x14ac:dyDescent="0.3">
      <c r="B7" s="37"/>
      <c r="D7" s="5"/>
      <c r="E7" s="36"/>
      <c r="I7" s="11">
        <f>-C6</f>
        <v>-50000</v>
      </c>
      <c r="J7" s="15">
        <f>J39</f>
        <v>17150</v>
      </c>
      <c r="K7" s="15">
        <f t="shared" ref="K7:N7" si="0">K39</f>
        <v>17150</v>
      </c>
      <c r="L7" s="15">
        <f t="shared" si="0"/>
        <v>33350</v>
      </c>
      <c r="M7" s="15">
        <f t="shared" si="0"/>
        <v>33350</v>
      </c>
      <c r="N7" s="15">
        <f t="shared" si="0"/>
        <v>33350</v>
      </c>
      <c r="P7" s="50">
        <f>IRR(I7:N7,10%)</f>
        <v>0.37982049746419877</v>
      </c>
    </row>
    <row r="8" spans="2:16" x14ac:dyDescent="0.3">
      <c r="B8" s="37" t="s">
        <v>24</v>
      </c>
      <c r="D8" s="5"/>
      <c r="E8" s="36"/>
      <c r="I8" s="5"/>
      <c r="J8" s="36"/>
    </row>
    <row r="9" spans="2:16" x14ac:dyDescent="0.3">
      <c r="B9" s="14" t="s">
        <v>25</v>
      </c>
      <c r="C9" s="57">
        <v>20</v>
      </c>
      <c r="D9" s="41"/>
      <c r="E9" s="42"/>
      <c r="I9" s="41"/>
      <c r="J9" s="42"/>
    </row>
    <row r="10" spans="2:16" x14ac:dyDescent="0.3">
      <c r="B10" s="14" t="s">
        <v>26</v>
      </c>
      <c r="C10" s="59">
        <v>10</v>
      </c>
    </row>
    <row r="11" spans="2:16" x14ac:dyDescent="0.3">
      <c r="B11" s="14" t="s">
        <v>27</v>
      </c>
      <c r="C11" s="61">
        <v>3</v>
      </c>
    </row>
    <row r="12" spans="2:16" x14ac:dyDescent="0.3">
      <c r="B12" s="14" t="s">
        <v>28</v>
      </c>
      <c r="C12" s="63">
        <v>2</v>
      </c>
    </row>
    <row r="13" spans="2:16" x14ac:dyDescent="0.3">
      <c r="B13" s="43" t="s">
        <v>33</v>
      </c>
      <c r="C13" s="65">
        <v>1</v>
      </c>
    </row>
    <row r="16" spans="2:16" hidden="1" x14ac:dyDescent="0.3">
      <c r="B16" s="14" t="s">
        <v>22</v>
      </c>
      <c r="I16" s="14" t="s">
        <v>44</v>
      </c>
    </row>
    <row r="17" spans="2:14" x14ac:dyDescent="0.3">
      <c r="B17" s="14" t="s">
        <v>31</v>
      </c>
      <c r="C17" s="11">
        <v>1</v>
      </c>
      <c r="D17" s="11">
        <v>2</v>
      </c>
      <c r="E17" s="11">
        <v>3</v>
      </c>
      <c r="F17" s="11">
        <v>4</v>
      </c>
      <c r="G17" s="11">
        <v>5</v>
      </c>
      <c r="J17" s="11">
        <v>1</v>
      </c>
      <c r="K17" s="11">
        <v>2</v>
      </c>
      <c r="L17" s="11">
        <v>3</v>
      </c>
      <c r="M17" s="11">
        <v>4</v>
      </c>
      <c r="N17" s="11">
        <v>5</v>
      </c>
    </row>
    <row r="18" spans="2:14" x14ac:dyDescent="0.3">
      <c r="B18" s="14" t="s">
        <v>29</v>
      </c>
      <c r="C18" s="40">
        <v>5000</v>
      </c>
      <c r="D18" s="40">
        <v>5000</v>
      </c>
      <c r="E18" s="40">
        <v>10000</v>
      </c>
      <c r="F18" s="40">
        <v>10000</v>
      </c>
      <c r="G18" s="40">
        <v>10000</v>
      </c>
    </row>
    <row r="19" spans="2:14" x14ac:dyDescent="0.3">
      <c r="B19" s="14"/>
      <c r="C19" s="11" t="s">
        <v>23</v>
      </c>
      <c r="D19" s="11" t="s">
        <v>23</v>
      </c>
      <c r="E19" s="11" t="s">
        <v>23</v>
      </c>
      <c r="F19" s="11" t="s">
        <v>23</v>
      </c>
      <c r="G19" s="11" t="s">
        <v>23</v>
      </c>
      <c r="I19" s="46" t="s">
        <v>39</v>
      </c>
      <c r="J19" s="38"/>
      <c r="K19" s="38"/>
      <c r="L19" s="38"/>
      <c r="M19" s="38"/>
      <c r="N19" s="38"/>
    </row>
    <row r="20" spans="2:14" x14ac:dyDescent="0.3">
      <c r="B20" s="14" t="s">
        <v>30</v>
      </c>
      <c r="C20" s="56">
        <f>C18*$C$9</f>
        <v>100000</v>
      </c>
      <c r="D20" s="56">
        <f>D18*$C$9</f>
        <v>100000</v>
      </c>
      <c r="E20" s="56">
        <f>E18*$C$9</f>
        <v>200000</v>
      </c>
      <c r="F20" s="56">
        <f>F18*$C$9</f>
        <v>200000</v>
      </c>
      <c r="G20" s="56">
        <f>G18*$C$9</f>
        <v>200000</v>
      </c>
      <c r="I20" s="14" t="s">
        <v>30</v>
      </c>
      <c r="J20" s="39">
        <f>C20</f>
        <v>100000</v>
      </c>
      <c r="K20" s="39">
        <f t="shared" ref="K20:N20" si="1">D20</f>
        <v>100000</v>
      </c>
      <c r="L20" s="39">
        <f t="shared" si="1"/>
        <v>200000</v>
      </c>
      <c r="M20" s="39">
        <f t="shared" si="1"/>
        <v>200000</v>
      </c>
      <c r="N20" s="39">
        <f t="shared" si="1"/>
        <v>200000</v>
      </c>
    </row>
    <row r="21" spans="2:14" x14ac:dyDescent="0.3">
      <c r="B21" s="5"/>
      <c r="C21" s="44"/>
      <c r="D21" s="44"/>
      <c r="E21" s="44"/>
      <c r="F21" s="44"/>
      <c r="G21" s="44"/>
      <c r="I21" s="5"/>
      <c r="J21" s="45"/>
      <c r="K21" s="45"/>
      <c r="L21" s="45"/>
      <c r="M21" s="45"/>
      <c r="N21" s="45"/>
    </row>
    <row r="22" spans="2:14" x14ac:dyDescent="0.3">
      <c r="I22" s="46" t="s">
        <v>40</v>
      </c>
    </row>
    <row r="23" spans="2:14" x14ac:dyDescent="0.3">
      <c r="B23" s="14" t="s">
        <v>26</v>
      </c>
      <c r="C23" s="58">
        <f>C18*$C$10</f>
        <v>50000</v>
      </c>
      <c r="D23" s="58">
        <f>D18*$C$10</f>
        <v>50000</v>
      </c>
      <c r="E23" s="58">
        <f>E18*$C$10</f>
        <v>100000</v>
      </c>
      <c r="F23" s="58">
        <f>F18*$C$10</f>
        <v>100000</v>
      </c>
      <c r="G23" s="58">
        <f>G18*$C$10</f>
        <v>100000</v>
      </c>
      <c r="I23" s="14" t="s">
        <v>26</v>
      </c>
      <c r="J23" s="11">
        <f>C23</f>
        <v>50000</v>
      </c>
      <c r="K23" s="11">
        <f t="shared" ref="K23:N23" si="2">D23</f>
        <v>50000</v>
      </c>
      <c r="L23" s="11">
        <f t="shared" si="2"/>
        <v>100000</v>
      </c>
      <c r="M23" s="11">
        <f t="shared" si="2"/>
        <v>100000</v>
      </c>
      <c r="N23" s="11">
        <f t="shared" si="2"/>
        <v>100000</v>
      </c>
    </row>
    <row r="24" spans="2:14" x14ac:dyDescent="0.3">
      <c r="B24" s="14" t="s">
        <v>27</v>
      </c>
      <c r="C24" s="60">
        <f>C18*$C$11</f>
        <v>15000</v>
      </c>
      <c r="D24" s="60">
        <f>D18*$C$11</f>
        <v>15000</v>
      </c>
      <c r="E24" s="60">
        <f>E18*$C$11</f>
        <v>30000</v>
      </c>
      <c r="F24" s="60">
        <f>F18*$C$11</f>
        <v>30000</v>
      </c>
      <c r="G24" s="60">
        <f>G18*$C$11</f>
        <v>30000</v>
      </c>
      <c r="I24" s="14" t="s">
        <v>27</v>
      </c>
      <c r="J24" s="11">
        <f t="shared" ref="J24:J25" si="3">C24</f>
        <v>15000</v>
      </c>
      <c r="K24" s="11">
        <f t="shared" ref="K24:K25" si="4">D24</f>
        <v>15000</v>
      </c>
      <c r="L24" s="11">
        <f t="shared" ref="L24:L25" si="5">E24</f>
        <v>30000</v>
      </c>
      <c r="M24" s="11">
        <f t="shared" ref="M24:M25" si="6">F24</f>
        <v>30000</v>
      </c>
      <c r="N24" s="11">
        <f t="shared" ref="N24:N25" si="7">G24</f>
        <v>30000</v>
      </c>
    </row>
    <row r="25" spans="2:14" x14ac:dyDescent="0.3">
      <c r="B25" s="14" t="s">
        <v>28</v>
      </c>
      <c r="C25" s="62">
        <f>C18*$C$12</f>
        <v>10000</v>
      </c>
      <c r="D25" s="62">
        <f>D18*$C$12</f>
        <v>10000</v>
      </c>
      <c r="E25" s="62">
        <f>E18*$C$12</f>
        <v>20000</v>
      </c>
      <c r="F25" s="62">
        <f>F18*$C$12</f>
        <v>20000</v>
      </c>
      <c r="G25" s="62">
        <f>G18*$C$12</f>
        <v>20000</v>
      </c>
      <c r="I25" s="14" t="s">
        <v>28</v>
      </c>
      <c r="J25" s="11">
        <f t="shared" si="3"/>
        <v>10000</v>
      </c>
      <c r="K25" s="11">
        <f t="shared" si="4"/>
        <v>10000</v>
      </c>
      <c r="L25" s="11">
        <f t="shared" si="5"/>
        <v>20000</v>
      </c>
      <c r="M25" s="11">
        <f t="shared" si="6"/>
        <v>20000</v>
      </c>
      <c r="N25" s="11">
        <f t="shared" si="7"/>
        <v>20000</v>
      </c>
    </row>
    <row r="27" spans="2:14" x14ac:dyDescent="0.3">
      <c r="B27" s="14" t="s">
        <v>32</v>
      </c>
      <c r="C27" s="40">
        <f>C20-SUM(C23:C25)</f>
        <v>25000</v>
      </c>
      <c r="D27" s="40">
        <f t="shared" ref="D27:G27" si="8">D20-SUM(D23:D25)</f>
        <v>25000</v>
      </c>
      <c r="E27" s="40">
        <f t="shared" si="8"/>
        <v>50000</v>
      </c>
      <c r="F27" s="40">
        <f t="shared" si="8"/>
        <v>50000</v>
      </c>
      <c r="G27" s="40">
        <f t="shared" si="8"/>
        <v>50000</v>
      </c>
    </row>
    <row r="29" spans="2:14" x14ac:dyDescent="0.3">
      <c r="B29" s="14" t="s">
        <v>33</v>
      </c>
      <c r="C29" s="64">
        <f>C18*$C$13</f>
        <v>5000</v>
      </c>
      <c r="D29" s="64">
        <f>D18*$C$13</f>
        <v>5000</v>
      </c>
      <c r="E29" s="64">
        <f>E18*$C$13</f>
        <v>10000</v>
      </c>
      <c r="F29" s="64">
        <f>F18*$C$13</f>
        <v>10000</v>
      </c>
      <c r="G29" s="64">
        <f>G18*$C$13</f>
        <v>10000</v>
      </c>
      <c r="I29" s="14" t="s">
        <v>33</v>
      </c>
      <c r="J29" s="39">
        <f>C29</f>
        <v>5000</v>
      </c>
      <c r="K29" s="39">
        <f t="shared" ref="K29:N29" si="9">D29</f>
        <v>5000</v>
      </c>
      <c r="L29" s="39">
        <f t="shared" si="9"/>
        <v>10000</v>
      </c>
      <c r="M29" s="39">
        <f t="shared" si="9"/>
        <v>10000</v>
      </c>
      <c r="N29" s="39">
        <f t="shared" si="9"/>
        <v>10000</v>
      </c>
    </row>
    <row r="31" spans="2:14" x14ac:dyDescent="0.3">
      <c r="B31" s="14" t="s">
        <v>34</v>
      </c>
      <c r="C31" s="40">
        <f>C27-C29</f>
        <v>20000</v>
      </c>
      <c r="D31" s="40">
        <f t="shared" ref="D31:G31" si="10">D27-D29</f>
        <v>20000</v>
      </c>
      <c r="E31" s="40">
        <f t="shared" si="10"/>
        <v>40000</v>
      </c>
      <c r="F31" s="40">
        <f t="shared" si="10"/>
        <v>40000</v>
      </c>
      <c r="G31" s="40">
        <f t="shared" si="10"/>
        <v>40000</v>
      </c>
    </row>
    <row r="33" spans="2:14" x14ac:dyDescent="0.3">
      <c r="B33" s="14" t="s">
        <v>36</v>
      </c>
      <c r="C33" s="40">
        <f>$C$6/10</f>
        <v>5000</v>
      </c>
      <c r="D33" s="40">
        <f t="shared" ref="D33:G33" si="11">$C$6/10</f>
        <v>5000</v>
      </c>
      <c r="E33" s="40">
        <f t="shared" si="11"/>
        <v>5000</v>
      </c>
      <c r="F33" s="40">
        <f t="shared" si="11"/>
        <v>5000</v>
      </c>
      <c r="G33" s="40">
        <f t="shared" si="11"/>
        <v>5000</v>
      </c>
    </row>
    <row r="35" spans="2:14" x14ac:dyDescent="0.3">
      <c r="B35" s="14" t="s">
        <v>37</v>
      </c>
      <c r="C35" s="40">
        <f>(C31-C33)*19%</f>
        <v>2850</v>
      </c>
      <c r="D35" s="40">
        <f t="shared" ref="D35:G35" si="12">(D31-D33)*19%</f>
        <v>2850</v>
      </c>
      <c r="E35" s="40">
        <f t="shared" si="12"/>
        <v>6650</v>
      </c>
      <c r="F35" s="40">
        <f t="shared" si="12"/>
        <v>6650</v>
      </c>
      <c r="G35" s="40">
        <f t="shared" si="12"/>
        <v>6650</v>
      </c>
      <c r="I35" s="14" t="s">
        <v>37</v>
      </c>
      <c r="J35" s="39">
        <f>SUM(C35)</f>
        <v>2850</v>
      </c>
      <c r="K35" s="39">
        <f t="shared" ref="K35:N35" si="13">SUM(D35)</f>
        <v>2850</v>
      </c>
      <c r="L35" s="39">
        <f t="shared" si="13"/>
        <v>6650</v>
      </c>
      <c r="M35" s="39">
        <f t="shared" si="13"/>
        <v>6650</v>
      </c>
      <c r="N35" s="39">
        <f t="shared" si="13"/>
        <v>6650</v>
      </c>
    </row>
    <row r="37" spans="2:14" x14ac:dyDescent="0.3">
      <c r="I37" s="14" t="s">
        <v>41</v>
      </c>
      <c r="J37" s="39">
        <f>J35+J29+SUM(J23:J25)</f>
        <v>82850</v>
      </c>
      <c r="K37" s="39">
        <f t="shared" ref="K37:N37" si="14">K35+K29+SUM(K23:K25)</f>
        <v>82850</v>
      </c>
      <c r="L37" s="39">
        <f t="shared" si="14"/>
        <v>166650</v>
      </c>
      <c r="M37" s="39">
        <f t="shared" si="14"/>
        <v>166650</v>
      </c>
      <c r="N37" s="39">
        <f t="shared" si="14"/>
        <v>166650</v>
      </c>
    </row>
    <row r="39" spans="2:14" x14ac:dyDescent="0.3">
      <c r="B39" s="14" t="s">
        <v>38</v>
      </c>
      <c r="C39" s="67">
        <f>C31-C33-C35</f>
        <v>12150</v>
      </c>
      <c r="D39" s="67">
        <f>D31-D33-D35</f>
        <v>12150</v>
      </c>
      <c r="E39" s="67">
        <f>E31-E33-E35</f>
        <v>28350</v>
      </c>
      <c r="F39" s="67">
        <f>F31-F33-F35</f>
        <v>28350</v>
      </c>
      <c r="G39" s="67">
        <f>G31-G33-G35</f>
        <v>28350</v>
      </c>
      <c r="I39" s="46" t="s">
        <v>42</v>
      </c>
      <c r="J39" s="47">
        <f>J20-J37</f>
        <v>17150</v>
      </c>
      <c r="K39" s="47">
        <f t="shared" ref="K39:N39" si="15">K20-K37</f>
        <v>17150</v>
      </c>
      <c r="L39" s="47">
        <f t="shared" si="15"/>
        <v>33350</v>
      </c>
      <c r="M39" s="47">
        <f t="shared" si="15"/>
        <v>33350</v>
      </c>
      <c r="N39" s="47">
        <f t="shared" si="15"/>
        <v>33350</v>
      </c>
    </row>
    <row r="41" spans="2:14" x14ac:dyDescent="0.3">
      <c r="B41" t="s">
        <v>54</v>
      </c>
      <c r="C41" s="69">
        <f>AVERAGE(C39:G39)</f>
        <v>21870</v>
      </c>
      <c r="I41" s="14" t="s">
        <v>43</v>
      </c>
      <c r="J41" s="39">
        <f>J39-C39</f>
        <v>5000</v>
      </c>
      <c r="K41" s="39">
        <f t="shared" ref="K41:N41" si="16">K39-D39</f>
        <v>5000</v>
      </c>
      <c r="L41" s="39">
        <f t="shared" si="16"/>
        <v>5000</v>
      </c>
      <c r="M41" s="39">
        <f t="shared" si="16"/>
        <v>5000</v>
      </c>
      <c r="N41" s="39">
        <f t="shared" si="16"/>
        <v>5000</v>
      </c>
    </row>
    <row r="42" spans="2:14" x14ac:dyDescent="0.3">
      <c r="B42" t="s">
        <v>55</v>
      </c>
      <c r="C42" s="38">
        <f>75000/2</f>
        <v>37500</v>
      </c>
      <c r="E42" s="68">
        <f>C41/C42</f>
        <v>0.58320000000000005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Model</vt:lpstr>
      <vt:lpstr>Exercise 1</vt:lpstr>
      <vt:lpstr>Exercise 2</vt:lpstr>
      <vt:lpstr>Exercise 3</vt:lpstr>
      <vt:lpstr>Profit versus Cash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Howard</dc:creator>
  <cp:lastModifiedBy>Howard</cp:lastModifiedBy>
  <dcterms:created xsi:type="dcterms:W3CDTF">2020-11-07T10:14:22Z</dcterms:created>
  <dcterms:modified xsi:type="dcterms:W3CDTF">2020-11-20T14:53:32Z</dcterms:modified>
</cp:coreProperties>
</file>