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C0B532C1-6C3F-4204-9D83-BABE41C69CB4}" xr6:coauthVersionLast="36" xr6:coauthVersionMax="36" xr10:uidLastSave="{00000000-0000-0000-0000-000000000000}"/>
  <bookViews>
    <workbookView xWindow="32760" yWindow="32760" windowWidth="28800" windowHeight="12225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</workbook>
</file>

<file path=xl/calcChain.xml><?xml version="1.0" encoding="utf-8"?>
<calcChain xmlns="http://schemas.openxmlformats.org/spreadsheetml/2006/main">
  <c r="P53" i="1" l="1"/>
  <c r="P52" i="1"/>
  <c r="P51" i="1"/>
  <c r="P50" i="1"/>
  <c r="P49" i="1"/>
  <c r="O48" i="1"/>
  <c r="N48" i="1"/>
  <c r="M48" i="1"/>
  <c r="L48" i="1"/>
  <c r="K48" i="1"/>
  <c r="J48" i="1"/>
  <c r="I48" i="1"/>
  <c r="H48" i="1"/>
  <c r="G48" i="1"/>
  <c r="F48" i="1"/>
  <c r="E48" i="1"/>
  <c r="D48" i="1"/>
  <c r="P48" i="1" s="1"/>
  <c r="P47" i="1"/>
  <c r="P46" i="1"/>
  <c r="O45" i="1"/>
  <c r="N45" i="1"/>
  <c r="M45" i="1"/>
  <c r="L45" i="1"/>
  <c r="K45" i="1"/>
  <c r="J45" i="1"/>
  <c r="I45" i="1"/>
  <c r="P45" i="1" s="1"/>
  <c r="H45" i="1"/>
  <c r="G45" i="1"/>
  <c r="F45" i="1"/>
  <c r="E45" i="1"/>
  <c r="D45" i="1"/>
  <c r="O44" i="1"/>
  <c r="N44" i="1"/>
  <c r="M44" i="1"/>
  <c r="L44" i="1"/>
  <c r="L54" i="1" s="1"/>
  <c r="K44" i="1"/>
  <c r="J44" i="1"/>
  <c r="I44" i="1"/>
  <c r="H44" i="1"/>
  <c r="G44" i="1"/>
  <c r="F44" i="1"/>
  <c r="E44" i="1"/>
  <c r="D44" i="1"/>
  <c r="P44" i="1" s="1"/>
  <c r="O43" i="1"/>
  <c r="N43" i="1"/>
  <c r="M43" i="1"/>
  <c r="L43" i="1"/>
  <c r="K43" i="1"/>
  <c r="J43" i="1"/>
  <c r="I43" i="1"/>
  <c r="H43" i="1"/>
  <c r="G43" i="1"/>
  <c r="F43" i="1"/>
  <c r="P43" i="1" s="1"/>
  <c r="E43" i="1"/>
  <c r="D43" i="1"/>
  <c r="P42" i="1"/>
  <c r="P41" i="1"/>
  <c r="P40" i="1"/>
  <c r="O39" i="1"/>
  <c r="N39" i="1"/>
  <c r="M39" i="1"/>
  <c r="L39" i="1"/>
  <c r="K39" i="1"/>
  <c r="J39" i="1"/>
  <c r="J54" i="1" s="1"/>
  <c r="I39" i="1"/>
  <c r="H39" i="1"/>
  <c r="G39" i="1"/>
  <c r="F39" i="1"/>
  <c r="P39" i="1" s="1"/>
  <c r="E39" i="1"/>
  <c r="D39" i="1"/>
  <c r="P38" i="1"/>
  <c r="P37" i="1"/>
  <c r="P36" i="1"/>
  <c r="P35" i="1"/>
  <c r="P34" i="1"/>
  <c r="P33" i="1"/>
  <c r="P32" i="1"/>
  <c r="P31" i="1"/>
  <c r="K30" i="1"/>
  <c r="P30" i="1" s="1"/>
  <c r="K29" i="1"/>
  <c r="F29" i="1"/>
  <c r="P29" i="1" s="1"/>
  <c r="P28" i="1"/>
  <c r="P27" i="1"/>
  <c r="O26" i="1"/>
  <c r="O54" i="1" s="1"/>
  <c r="N26" i="1"/>
  <c r="M26" i="1"/>
  <c r="M54" i="1" s="1"/>
  <c r="L26" i="1"/>
  <c r="K26" i="1"/>
  <c r="J26" i="1"/>
  <c r="I26" i="1"/>
  <c r="I54" i="1" s="1"/>
  <c r="H26" i="1"/>
  <c r="H54" i="1"/>
  <c r="G26" i="1"/>
  <c r="G54" i="1" s="1"/>
  <c r="G61" i="1" s="1"/>
  <c r="F26" i="1"/>
  <c r="E26" i="1"/>
  <c r="E54" i="1" s="1"/>
  <c r="D26" i="1"/>
  <c r="P26" i="1" s="1"/>
  <c r="N25" i="1"/>
  <c r="N54" i="1" s="1"/>
  <c r="K25" i="1"/>
  <c r="K54" i="1"/>
  <c r="D25" i="1"/>
  <c r="D54" i="1" s="1"/>
  <c r="P24" i="1"/>
  <c r="P23" i="1"/>
  <c r="P22" i="1"/>
  <c r="R21" i="1"/>
  <c r="P21" i="1"/>
  <c r="P20" i="1"/>
  <c r="P19" i="1"/>
  <c r="O14" i="1"/>
  <c r="N14" i="1"/>
  <c r="M14" i="1"/>
  <c r="L14" i="1"/>
  <c r="K14" i="1"/>
  <c r="J14" i="1"/>
  <c r="I14" i="1"/>
  <c r="I18" i="1" s="1"/>
  <c r="I61" i="1" s="1"/>
  <c r="H14" i="1"/>
  <c r="G14" i="1"/>
  <c r="F14" i="1"/>
  <c r="E14" i="1"/>
  <c r="D14" i="1"/>
  <c r="O13" i="1"/>
  <c r="O18" i="1"/>
  <c r="N13" i="1"/>
  <c r="N18" i="1" s="1"/>
  <c r="N61" i="1" s="1"/>
  <c r="M13" i="1"/>
  <c r="M18" i="1"/>
  <c r="M61" i="1" s="1"/>
  <c r="L13" i="1"/>
  <c r="L18" i="1"/>
  <c r="K13" i="1"/>
  <c r="K18" i="1" s="1"/>
  <c r="K61" i="1" s="1"/>
  <c r="J13" i="1"/>
  <c r="J18" i="1"/>
  <c r="I13" i="1"/>
  <c r="H13" i="1"/>
  <c r="H18" i="1" s="1"/>
  <c r="H61" i="1" s="1"/>
  <c r="G13" i="1"/>
  <c r="G18" i="1"/>
  <c r="F13" i="1"/>
  <c r="F18" i="1" s="1"/>
  <c r="E13" i="1"/>
  <c r="E18" i="1" s="1"/>
  <c r="E61" i="1" s="1"/>
  <c r="D13" i="1"/>
  <c r="D18" i="1"/>
  <c r="O9" i="1"/>
  <c r="N9" i="1"/>
  <c r="M9" i="1"/>
  <c r="L9" i="1"/>
  <c r="K9" i="1"/>
  <c r="J9" i="1"/>
  <c r="I9" i="1"/>
  <c r="H9" i="1"/>
  <c r="G9" i="1"/>
  <c r="F9" i="1"/>
  <c r="E9" i="1"/>
  <c r="D9" i="1"/>
  <c r="R8" i="1"/>
  <c r="R11" i="1" s="1"/>
  <c r="O8" i="1"/>
  <c r="N8" i="1"/>
  <c r="M8" i="1"/>
  <c r="L8" i="1"/>
  <c r="K8" i="1"/>
  <c r="J8" i="1"/>
  <c r="I8" i="1"/>
  <c r="H8" i="1"/>
  <c r="G8" i="1"/>
  <c r="F8" i="1"/>
  <c r="E8" i="1"/>
  <c r="D8" i="1"/>
  <c r="P25" i="1"/>
  <c r="L61" i="1" l="1"/>
  <c r="P54" i="1"/>
  <c r="P18" i="1"/>
  <c r="P64" i="1" s="1"/>
  <c r="J61" i="1"/>
  <c r="O61" i="1"/>
  <c r="F54" i="1"/>
  <c r="F61" i="1" s="1"/>
  <c r="D61" i="1"/>
  <c r="E58" i="1" l="1"/>
  <c r="D64" i="1"/>
  <c r="F58" i="1" l="1"/>
  <c r="E64" i="1"/>
  <c r="G58" i="1" l="1"/>
  <c r="F64" i="1"/>
  <c r="H58" i="1" l="1"/>
  <c r="G64" i="1"/>
  <c r="I58" i="1" l="1"/>
  <c r="H64" i="1"/>
  <c r="J58" i="1" l="1"/>
  <c r="I64" i="1"/>
  <c r="K58" i="1" l="1"/>
  <c r="J64" i="1"/>
  <c r="L58" i="1" l="1"/>
  <c r="K64" i="1"/>
  <c r="M58" i="1" l="1"/>
  <c r="L64" i="1"/>
  <c r="N58" i="1" l="1"/>
  <c r="M64" i="1"/>
  <c r="O58" i="1" l="1"/>
  <c r="O64" i="1" s="1"/>
  <c r="N64" i="1"/>
</calcChain>
</file>

<file path=xl/sharedStrings.xml><?xml version="1.0" encoding="utf-8"?>
<sst xmlns="http://schemas.openxmlformats.org/spreadsheetml/2006/main" count="257" uniqueCount="88">
  <si>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</si>
  <si>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</si>
  <si>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</si>
  <si>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</si>
  <si>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</si>
  <si>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</si>
  <si>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</si>
  <si>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</si>
  <si>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</si>
  <si>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</si>
  <si>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</si>
  <si>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</si>
  <si>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</si>
  <si>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</si>
  <si>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</si>
  <si>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max revenue</t>
  </si>
  <si>
    <t>Occupancy %</t>
  </si>
  <si>
    <t>Receipts :</t>
  </si>
  <si>
    <t>Payment on business accounts</t>
  </si>
  <si>
    <t>Cash sales</t>
  </si>
  <si>
    <t>Interest Received @2.6%</t>
  </si>
  <si>
    <t>Total Receipts</t>
  </si>
  <si>
    <t>Payments :</t>
  </si>
  <si>
    <t>Freehold</t>
  </si>
  <si>
    <t>Printing and Stationary</t>
  </si>
  <si>
    <t>Complimentary Toiletries</t>
  </si>
  <si>
    <t>in room Beverages</t>
  </si>
  <si>
    <t>Land Purchase</t>
  </si>
  <si>
    <t>Bedding (Branded)</t>
  </si>
  <si>
    <t>Kettle sets</t>
  </si>
  <si>
    <t>Furniture</t>
  </si>
  <si>
    <t>Top floor Upgrade</t>
  </si>
  <si>
    <t>Building Costs</t>
  </si>
  <si>
    <t>Staff Toilets</t>
  </si>
  <si>
    <t>Fixtures and fittings</t>
  </si>
  <si>
    <t>Property expenses</t>
  </si>
  <si>
    <t>Light &amp; Heat</t>
  </si>
  <si>
    <t>Laundry</t>
  </si>
  <si>
    <t>Maintenance</t>
  </si>
  <si>
    <t>Deep Clean</t>
  </si>
  <si>
    <t>Energy costs</t>
  </si>
  <si>
    <t>Payments to suppliers</t>
  </si>
  <si>
    <t>Wages</t>
  </si>
  <si>
    <t>Salaries</t>
  </si>
  <si>
    <t>Zero Hours Contracts</t>
  </si>
  <si>
    <t>Vehicles</t>
  </si>
  <si>
    <t>Van</t>
  </si>
  <si>
    <t>Petrol and diesel</t>
  </si>
  <si>
    <t>Rates</t>
  </si>
  <si>
    <t>Corporation Tax</t>
  </si>
  <si>
    <t>Marketing</t>
  </si>
  <si>
    <t xml:space="preserve">  </t>
  </si>
  <si>
    <t>Overdraft Interest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</si>
  <si>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</si>
  <si>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</si>
  <si>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</si>
  <si>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</si>
  <si>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</si>
  <si>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</si>
  <si>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</si>
  <si>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</si>
  <si>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</si>
  <si>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</si>
  <si>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</si>
  <si>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</si>
  <si>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</si>
  <si>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</si>
  <si>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</si>
  <si>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</si>
  <si>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</si>
  <si>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</si>
  <si>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(2)    Wages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</si>
  <si>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</si>
  <si>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</si>
  <si>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</si>
  <si>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</si>
  <si>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</si>
  <si>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</si>
  <si>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</si>
  <si>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>Credit sales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</si>
  <si>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</si>
  <si>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</si>
  <si>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</si>
  <si>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</si>
  <si>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</si>
  <si>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>Total sales</t>
  </si>
  <si>
    <t xml:space="preserve">Cash sales  </t>
  </si>
  <si>
    <t>Cash Sales (£)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</si>
</sst>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809]#,##0;[$-809]&quot;-&quot;#,##0"/>
    <numFmt numFmtId="165" formatCode="[$-809]0.00%"/>
    <numFmt numFmtId="166" formatCode="[$£-809]#,##0.00;[Red]&quot;-&quot;[$£-809]#,##0.00"/>
  </numFmts>
  <fonts count="13">
    <font>
      <sz val="11"/>
      <color rgb="FF000000"/>
      <name val="Arial"/>
      <family val="2"/>
    </font>
    <font>
      <sz val="10"/>
      <color rgb="FF000000"/>
      <name val="Arial1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u/>
      <sz val="16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1"/>
    </font>
    <font>
      <b/>
      <u/>
      <sz val="14"/>
      <color rgb="FF000000"/>
      <name val="Arial"/>
      <family val="2"/>
    </font>
    <font>
      <b/>
      <i/>
      <sz val="12"/>
      <color rgb="FF000000"/>
      <name val="Arial"/>
      <family val="2"/>
    </font>
    <font>
      <b/>
      <i/>
      <sz val="10"/>
      <color rgb="FF000000"/>
      <name val="Arial1"/>
    </font>
    <font>
      <sz val="12"/>
      <color rgb="FF000000"/>
      <name val="Arial"/>
      <family val="2"/>
    </font>
    <font>
      <b/>
      <i/>
      <sz val="12"/>
      <color rgb="FF000000"/>
      <name val="Arial1"/>
    </font>
  </fonts>
  <fills count="5">
    <fill>
      <patternFill patternType="none"/>
    </fill>
    <fill>
      <patternFill patternType="gray125"/>
    </fill>
    <fill>
      <patternFill patternType="solid">
        <fgColor rgb="FFB9CDE5"/>
        <bgColor rgb="FFB9CDE5"/>
      </patternFill>
    </fill>
    <fill>
      <patternFill patternType="solid">
        <fgColor rgb="FF95B3D7"/>
        <bgColor rgb="FF95B3D7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6" fontId="3" fillId="0" borderId="0" applyBorder="0" applyProtection="0"/>
  </cellStyleXfs>
  <cellXfs count="56">
    <xf numFmtId="0" fontId="0" fillId="0" borderId="0" xfId="0"/>
    <xf numFmtId="164" fontId="4" fillId="0" borderId="0" xfId="1" applyFont="1" applyFill="1" applyAlignment="1"/>
    <xf numFmtId="164" fontId="1" fillId="0" borderId="0" xfId="1" applyFont="1" applyFill="1" applyAlignment="1"/>
    <xf numFmtId="164" fontId="5" fillId="2" borderId="1" xfId="1" applyFont="1" applyFill="1" applyBorder="1" applyAlignment="1"/>
    <xf numFmtId="164" fontId="5" fillId="2" borderId="2" xfId="1" applyFont="1" applyFill="1" applyBorder="1" applyAlignment="1"/>
    <xf numFmtId="164" fontId="5" fillId="2" borderId="3" xfId="1" applyFont="1" applyFill="1" applyBorder="1" applyAlignment="1"/>
    <xf numFmtId="164" fontId="6" fillId="3" borderId="2" xfId="1" applyFont="1" applyFill="1" applyBorder="1" applyAlignment="1">
      <alignment horizontal="center"/>
    </xf>
    <xf numFmtId="164" fontId="6" fillId="3" borderId="3" xfId="1" applyFont="1" applyFill="1" applyBorder="1" applyAlignment="1">
      <alignment horizontal="center"/>
    </xf>
    <xf numFmtId="164" fontId="5" fillId="2" borderId="4" xfId="1" applyFont="1" applyFill="1" applyBorder="1" applyAlignment="1"/>
    <xf numFmtId="164" fontId="5" fillId="2" borderId="5" xfId="1" applyFont="1" applyFill="1" applyBorder="1" applyAlignment="1"/>
    <xf numFmtId="164" fontId="5" fillId="2" borderId="6" xfId="1" applyFont="1" applyFill="1" applyBorder="1" applyAlignment="1"/>
    <xf numFmtId="164" fontId="6" fillId="3" borderId="5" xfId="1" applyFont="1" applyFill="1" applyBorder="1" applyAlignment="1">
      <alignment horizontal="center"/>
    </xf>
    <xf numFmtId="164" fontId="6" fillId="3" borderId="6" xfId="1" applyFont="1" applyFill="1" applyBorder="1" applyAlignment="1">
      <alignment horizontal="center"/>
    </xf>
    <xf numFmtId="164" fontId="5" fillId="0" borderId="0" xfId="1" applyFont="1" applyFill="1" applyAlignment="1">
      <alignment horizontal="center"/>
    </xf>
    <xf numFmtId="164" fontId="5" fillId="2" borderId="7" xfId="1" applyFont="1" applyFill="1" applyBorder="1" applyAlignment="1"/>
    <xf numFmtId="164" fontId="5" fillId="2" borderId="0" xfId="1" applyFont="1" applyFill="1" applyAlignment="1"/>
    <xf numFmtId="164" fontId="5" fillId="2" borderId="8" xfId="1" applyFont="1" applyFill="1" applyBorder="1" applyAlignment="1"/>
    <xf numFmtId="164" fontId="7" fillId="0" borderId="0" xfId="1" applyFont="1" applyFill="1" applyAlignment="1"/>
    <xf numFmtId="165" fontId="5" fillId="4" borderId="0" xfId="1" applyNumberFormat="1" applyFont="1" applyFill="1" applyAlignment="1">
      <alignment horizontal="center"/>
    </xf>
    <xf numFmtId="165" fontId="1" fillId="4" borderId="0" xfId="1" applyNumberFormat="1" applyFont="1" applyFill="1" applyAlignment="1"/>
    <xf numFmtId="164" fontId="6" fillId="3" borderId="9" xfId="1" applyFont="1" applyFill="1" applyBorder="1" applyAlignment="1"/>
    <xf numFmtId="164" fontId="5" fillId="3" borderId="10" xfId="1" applyFont="1" applyFill="1" applyBorder="1" applyAlignment="1"/>
    <xf numFmtId="164" fontId="5" fillId="3" borderId="11" xfId="1" applyFont="1" applyFill="1" applyBorder="1" applyAlignment="1"/>
    <xf numFmtId="164" fontId="1" fillId="4" borderId="0" xfId="1" applyFont="1" applyFill="1" applyAlignment="1"/>
    <xf numFmtId="164" fontId="5" fillId="0" borderId="0" xfId="1" applyFont="1" applyFill="1" applyAlignment="1"/>
    <xf numFmtId="164" fontId="6" fillId="3" borderId="10" xfId="1" applyFont="1" applyFill="1" applyBorder="1" applyAlignment="1"/>
    <xf numFmtId="164" fontId="6" fillId="3" borderId="11" xfId="1" applyFont="1" applyFill="1" applyBorder="1" applyAlignment="1"/>
    <xf numFmtId="164" fontId="6" fillId="2" borderId="10" xfId="1" applyFont="1" applyFill="1" applyBorder="1" applyAlignment="1">
      <alignment horizontal="center"/>
    </xf>
    <xf numFmtId="164" fontId="6" fillId="2" borderId="10" xfId="1" applyFont="1" applyFill="1" applyBorder="1" applyAlignment="1"/>
    <xf numFmtId="164" fontId="5" fillId="4" borderId="0" xfId="1" applyFont="1" applyFill="1" applyAlignment="1">
      <alignment horizontal="center"/>
    </xf>
    <xf numFmtId="164" fontId="5" fillId="3" borderId="1" xfId="1" applyFont="1" applyFill="1" applyBorder="1" applyAlignment="1"/>
    <xf numFmtId="164" fontId="5" fillId="3" borderId="2" xfId="1" applyFont="1" applyFill="1" applyBorder="1" applyAlignment="1"/>
    <xf numFmtId="164" fontId="5" fillId="3" borderId="3" xfId="1" applyFont="1" applyFill="1" applyBorder="1" applyAlignment="1"/>
    <xf numFmtId="164" fontId="5" fillId="3" borderId="4" xfId="1" applyFont="1" applyFill="1" applyBorder="1" applyAlignment="1"/>
    <xf numFmtId="164" fontId="5" fillId="3" borderId="5" xfId="1" applyFont="1" applyFill="1" applyBorder="1" applyAlignment="1"/>
    <xf numFmtId="164" fontId="5" fillId="3" borderId="6" xfId="1" applyFont="1" applyFill="1" applyBorder="1" applyAlignment="1"/>
    <xf numFmtId="164" fontId="5" fillId="3" borderId="7" xfId="1" applyFont="1" applyFill="1" applyBorder="1" applyAlignment="1"/>
    <xf numFmtId="164" fontId="5" fillId="3" borderId="0" xfId="1" applyFont="1" applyFill="1" applyAlignment="1"/>
    <xf numFmtId="164" fontId="5" fillId="3" borderId="8" xfId="1" applyFont="1" applyFill="1" applyBorder="1" applyAlignment="1"/>
    <xf numFmtId="164" fontId="6" fillId="3" borderId="4" xfId="1" applyFont="1" applyFill="1" applyBorder="1" applyAlignment="1"/>
    <xf numFmtId="164" fontId="6" fillId="3" borderId="5" xfId="1" applyFont="1" applyFill="1" applyBorder="1" applyAlignment="1"/>
    <xf numFmtId="164" fontId="6" fillId="3" borderId="6" xfId="1" applyFont="1" applyFill="1" applyBorder="1" applyAlignment="1"/>
    <xf numFmtId="164" fontId="8" fillId="0" borderId="0" xfId="1" applyFont="1" applyFill="1" applyAlignment="1"/>
    <xf numFmtId="164" fontId="9" fillId="0" borderId="0" xfId="1" applyFont="1" applyFill="1" applyAlignment="1"/>
    <xf numFmtId="164" fontId="10" fillId="0" borderId="0" xfId="1" applyFont="1" applyFill="1" applyAlignment="1"/>
    <xf numFmtId="164" fontId="11" fillId="0" borderId="0" xfId="1" applyFont="1" applyFill="1" applyAlignment="1"/>
    <xf numFmtId="164" fontId="11" fillId="0" borderId="0" xfId="1" applyFont="1" applyFill="1" applyAlignment="1">
      <alignment horizontal="center"/>
    </xf>
    <xf numFmtId="164" fontId="11" fillId="0" borderId="5" xfId="1" applyFont="1" applyFill="1" applyBorder="1" applyAlignment="1">
      <alignment horizontal="center"/>
    </xf>
    <xf numFmtId="164" fontId="11" fillId="0" borderId="12" xfId="1" applyFont="1" applyFill="1" applyBorder="1" applyAlignment="1">
      <alignment horizontal="center"/>
    </xf>
    <xf numFmtId="164" fontId="12" fillId="0" borderId="0" xfId="1" applyFont="1" applyFill="1" applyAlignment="1"/>
    <xf numFmtId="164" fontId="12" fillId="0" borderId="10" xfId="1" applyFont="1" applyFill="1" applyBorder="1" applyAlignment="1">
      <alignment horizontal="center"/>
    </xf>
    <xf numFmtId="164" fontId="12" fillId="0" borderId="13" xfId="1" applyFont="1" applyFill="1" applyBorder="1" applyAlignment="1"/>
    <xf numFmtId="164" fontId="12" fillId="0" borderId="12" xfId="1" applyFont="1" applyFill="1" applyBorder="1" applyAlignment="1"/>
    <xf numFmtId="164" fontId="11" fillId="0" borderId="5" xfId="1" applyFont="1" applyFill="1" applyBorder="1" applyAlignment="1"/>
    <xf numFmtId="164" fontId="12" fillId="0" borderId="10" xfId="1" applyFont="1" applyFill="1" applyBorder="1" applyAlignment="1"/>
    <xf numFmtId="164" fontId="12" fillId="0" borderId="5" xfId="1" applyFont="1" applyFill="1" applyBorder="1" applyAlignment="1"/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2"/>
  <sheetViews>
    <sheetView tabSelected="1" workbookViewId="0"/>
  </sheetViews>
  <sheetFormatPr defaultColWidth="8" defaultRowHeight="12.75"/>
  <cols>
    <col min="1" max="1" width="23.375" style="2" customWidth="1"/>
    <col min="2" max="2" width="0.75" style="2" customWidth="1"/>
    <col min="3" max="3" width="1.375" style="2" customWidth="1"/>
    <col min="4" max="9" width="10.125" style="2" customWidth="1"/>
    <col min="10" max="10" width="8.5" style="2" customWidth="1"/>
    <col min="11" max="15" width="8" style="2" customWidth="1"/>
    <col min="16" max="16" width="10.125" style="2" customWidth="1"/>
    <col min="17" max="16384" width="8" style="2"/>
  </cols>
  <sheetData>
    <row r="1" spans="1:18" ht="20.25">
      <c r="A1" s="1" t="s">
        <v>0</v>
      </c>
    </row>
    <row r="2" spans="1:18" ht="20.25">
      <c r="A2" s="1"/>
    </row>
    <row r="5" spans="1:18">
      <c r="A5" s="3"/>
      <c r="B5" s="4"/>
      <c r="C5" s="5"/>
      <c r="D5" s="6" t="s">
        <v>1</v>
      </c>
      <c r="E5" s="6" t="s">
        <v>2</v>
      </c>
      <c r="F5" s="6" t="s">
        <v>3</v>
      </c>
      <c r="G5" s="6" t="s">
        <v>4</v>
      </c>
      <c r="H5" s="6" t="s">
        <v>5</v>
      </c>
      <c r="I5" s="6" t="s">
        <v>6</v>
      </c>
      <c r="J5" s="6" t="s">
        <v>7</v>
      </c>
      <c r="K5" s="6" t="s">
        <v>8</v>
      </c>
      <c r="L5" s="6" t="s">
        <v>9</v>
      </c>
      <c r="M5" s="6" t="s">
        <v>10</v>
      </c>
      <c r="N5" s="6" t="s">
        <v>11</v>
      </c>
      <c r="O5" s="6" t="s">
        <v>12</v>
      </c>
      <c r="P5" s="7" t="s">
        <v>13</v>
      </c>
    </row>
    <row r="6" spans="1:18">
      <c r="A6" s="8"/>
      <c r="B6" s="9"/>
      <c r="C6" s="10"/>
      <c r="D6" s="11" t="s">
        <v>14</v>
      </c>
      <c r="E6" s="11" t="s">
        <v>14</v>
      </c>
      <c r="F6" s="11" t="s">
        <v>14</v>
      </c>
      <c r="G6" s="11" t="s">
        <v>14</v>
      </c>
      <c r="H6" s="11" t="s">
        <v>14</v>
      </c>
      <c r="I6" s="11" t="s">
        <v>14</v>
      </c>
      <c r="J6" s="11" t="s">
        <v>14</v>
      </c>
      <c r="K6" s="11" t="s">
        <v>14</v>
      </c>
      <c r="L6" s="11" t="s">
        <v>14</v>
      </c>
      <c r="M6" s="11" t="s">
        <v>14</v>
      </c>
      <c r="N6" s="11" t="s">
        <v>14</v>
      </c>
      <c r="O6" s="11" t="s">
        <v>14</v>
      </c>
      <c r="P6" s="12" t="s">
        <v>14</v>
      </c>
    </row>
    <row r="7" spans="1:18">
      <c r="A7" s="3"/>
      <c r="B7" s="4"/>
      <c r="C7" s="5"/>
      <c r="D7" s="13">
        <v>31</v>
      </c>
      <c r="E7" s="13">
        <v>28</v>
      </c>
      <c r="F7" s="13">
        <v>31</v>
      </c>
      <c r="G7" s="13">
        <v>30</v>
      </c>
      <c r="H7" s="13">
        <v>31</v>
      </c>
      <c r="I7" s="13">
        <v>30</v>
      </c>
      <c r="J7" s="2">
        <v>31</v>
      </c>
      <c r="K7" s="2">
        <v>31</v>
      </c>
      <c r="L7" s="2">
        <v>30</v>
      </c>
      <c r="M7" s="2">
        <v>31</v>
      </c>
      <c r="N7" s="2">
        <v>30</v>
      </c>
      <c r="O7" s="2">
        <v>31</v>
      </c>
    </row>
    <row r="8" spans="1:18">
      <c r="A8" s="14" t="s">
        <v>15</v>
      </c>
      <c r="B8" s="15"/>
      <c r="C8" s="16"/>
      <c r="D8" s="13">
        <f>+D7*Q8</f>
        <v>403000</v>
      </c>
      <c r="E8" s="13">
        <f>+E7*Q8</f>
        <v>364000</v>
      </c>
      <c r="F8" s="13">
        <f>+F7*Q8</f>
        <v>403000</v>
      </c>
      <c r="G8" s="13">
        <f>+G7*Q8</f>
        <v>390000</v>
      </c>
      <c r="H8" s="13">
        <f>+H7*Q8</f>
        <v>403000</v>
      </c>
      <c r="I8" s="13">
        <f>+I7*Q8</f>
        <v>390000</v>
      </c>
      <c r="J8" s="13">
        <f>+J7*Q8</f>
        <v>403000</v>
      </c>
      <c r="K8" s="13">
        <f>+K7*Q8</f>
        <v>403000</v>
      </c>
      <c r="L8" s="13">
        <f>+L7*Q8</f>
        <v>390000</v>
      </c>
      <c r="M8" s="13">
        <f>+M7*Q8</f>
        <v>403000</v>
      </c>
      <c r="N8" s="13">
        <f>+N7*Q8</f>
        <v>390000</v>
      </c>
      <c r="O8" s="13">
        <f>+O7*Q8</f>
        <v>403000</v>
      </c>
      <c r="Q8" s="17">
        <v>13000</v>
      </c>
      <c r="R8" s="17">
        <f>+Q8*31</f>
        <v>403000</v>
      </c>
    </row>
    <row r="9" spans="1:18">
      <c r="A9" s="14" t="s">
        <v>16</v>
      </c>
      <c r="B9" s="15"/>
      <c r="C9" s="16"/>
      <c r="D9" s="18">
        <f>382415/403000</f>
        <v>0.94892059553349872</v>
      </c>
      <c r="E9" s="18">
        <f>298218/364000</f>
        <v>0.81928021978021981</v>
      </c>
      <c r="F9" s="18">
        <f>291005/403000</f>
        <v>0.72209677419354834</v>
      </c>
      <c r="G9" s="18">
        <f>285111/390000</f>
        <v>0.73105384615384617</v>
      </c>
      <c r="H9" s="18">
        <f>325600/403000</f>
        <v>0.8079404466501241</v>
      </c>
      <c r="I9" s="18">
        <f>380450/390000</f>
        <v>0.97551282051282051</v>
      </c>
      <c r="J9" s="19">
        <f>400600/403000</f>
        <v>0.99404466501240696</v>
      </c>
      <c r="K9" s="19">
        <f>480750/403000</f>
        <v>1.1929280397022333</v>
      </c>
      <c r="L9" s="19">
        <f>520180/390000</f>
        <v>1.3337948717948718</v>
      </c>
      <c r="M9" s="19">
        <f>400800/403000</f>
        <v>0.99454094292803974</v>
      </c>
      <c r="N9" s="19">
        <f>375080/390000</f>
        <v>0.96174358974358976</v>
      </c>
      <c r="O9" s="19">
        <f>340900/403000</f>
        <v>0.84590570719602975</v>
      </c>
      <c r="Q9" s="17"/>
      <c r="R9" s="17"/>
    </row>
    <row r="10" spans="1:18">
      <c r="A10" s="14"/>
      <c r="B10" s="15"/>
      <c r="C10" s="16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Q10" s="17"/>
      <c r="R10" s="17"/>
    </row>
    <row r="11" spans="1:18" ht="14.25">
      <c r="A11" s="20" t="s">
        <v>17</v>
      </c>
      <c r="B11" s="21"/>
      <c r="C11" s="22"/>
      <c r="D11"/>
      <c r="E11"/>
      <c r="F11"/>
      <c r="G11"/>
      <c r="H11"/>
      <c r="I11"/>
      <c r="J11"/>
      <c r="K11"/>
      <c r="L11"/>
      <c r="M11"/>
      <c r="N11"/>
      <c r="O11"/>
      <c r="P11" s="23"/>
      <c r="Q11" s="17"/>
      <c r="R11" s="17">
        <f>+R8*0.8</f>
        <v>322400</v>
      </c>
    </row>
    <row r="12" spans="1:18">
      <c r="A12" s="3"/>
      <c r="B12" s="4"/>
      <c r="C12" s="5"/>
      <c r="D12" s="13"/>
      <c r="E12" s="13"/>
      <c r="F12" s="13"/>
      <c r="G12" s="13"/>
      <c r="H12" s="13"/>
      <c r="I12" s="13"/>
      <c r="Q12" s="17"/>
      <c r="R12" s="17"/>
    </row>
    <row r="13" spans="1:18">
      <c r="A13" s="14" t="s">
        <v>18</v>
      </c>
      <c r="B13" s="15"/>
      <c r="C13" s="16"/>
      <c r="D13" s="24">
        <f>382414*40/(100)</f>
        <v>152965.6</v>
      </c>
      <c r="E13" s="24">
        <f>298218*40/(100)</f>
        <v>119287.2</v>
      </c>
      <c r="F13" s="24">
        <f>291005*40/(100)</f>
        <v>116402</v>
      </c>
      <c r="G13" s="24">
        <f>285111*40/(100)</f>
        <v>114044.4</v>
      </c>
      <c r="H13" s="24">
        <f>325600*40/(100)</f>
        <v>130240</v>
      </c>
      <c r="I13" s="24">
        <f>380450*40/(100)</f>
        <v>152180</v>
      </c>
      <c r="J13" s="24">
        <f>400600*40/(100)</f>
        <v>160240</v>
      </c>
      <c r="K13" s="24">
        <f>480750*40/(100)</f>
        <v>192300</v>
      </c>
      <c r="L13" s="24">
        <f>520180*60/(100)</f>
        <v>312108</v>
      </c>
      <c r="M13" s="24">
        <f>400800*40/(100)</f>
        <v>160320</v>
      </c>
      <c r="N13" s="24">
        <f>375080*40/(100)</f>
        <v>150032</v>
      </c>
      <c r="O13" s="24">
        <f>340900*40/(100)</f>
        <v>136360</v>
      </c>
      <c r="Q13" s="17"/>
      <c r="R13" s="17"/>
    </row>
    <row r="14" spans="1:18">
      <c r="A14" s="14" t="s">
        <v>19</v>
      </c>
      <c r="B14" s="15"/>
      <c r="C14" s="16"/>
      <c r="D14" s="24">
        <f>382414*60/(100)</f>
        <v>229448.4</v>
      </c>
      <c r="E14" s="24">
        <f>298218*60/(100)</f>
        <v>178930.8</v>
      </c>
      <c r="F14" s="24">
        <f>291005*60/100</f>
        <v>174603</v>
      </c>
      <c r="G14" s="24">
        <f>285111*60/(100)</f>
        <v>171066.6</v>
      </c>
      <c r="H14" s="24">
        <f>325600*60/(100)</f>
        <v>195360</v>
      </c>
      <c r="I14" s="24">
        <f>380450*60/(100)</f>
        <v>228270</v>
      </c>
      <c r="J14" s="24">
        <f>400600*60/(100)</f>
        <v>240360</v>
      </c>
      <c r="K14" s="24">
        <f>480750*60/(100)</f>
        <v>288450</v>
      </c>
      <c r="L14" s="24">
        <f>520180*40/(100)</f>
        <v>208072</v>
      </c>
      <c r="M14" s="24">
        <f>400800*60/(100)</f>
        <v>240480</v>
      </c>
      <c r="N14" s="24">
        <f>375080*60/(100)</f>
        <v>225048</v>
      </c>
      <c r="O14" s="24">
        <f>340900*60/(100)</f>
        <v>204540</v>
      </c>
      <c r="Q14" s="17"/>
      <c r="R14" s="17"/>
    </row>
    <row r="15" spans="1:18">
      <c r="A15" s="14" t="s">
        <v>20</v>
      </c>
      <c r="B15" s="15"/>
      <c r="C15" s="16"/>
      <c r="D15" s="24" t="s">
        <v>0</v>
      </c>
      <c r="E15" s="24">
        <v>13594</v>
      </c>
      <c r="F15" s="24">
        <v>17884</v>
      </c>
      <c r="G15" s="24">
        <v>352</v>
      </c>
      <c r="H15" s="24">
        <v>34723</v>
      </c>
      <c r="I15" s="24">
        <v>4462</v>
      </c>
      <c r="J15" s="24">
        <v>9961</v>
      </c>
      <c r="K15" s="24">
        <v>16601</v>
      </c>
      <c r="L15" s="24">
        <v>24084</v>
      </c>
      <c r="M15" s="2">
        <v>31336</v>
      </c>
      <c r="N15" s="2">
        <v>38351</v>
      </c>
      <c r="O15" s="2">
        <v>46200</v>
      </c>
      <c r="Q15" s="17"/>
      <c r="R15" s="17"/>
    </row>
    <row r="16" spans="1:18">
      <c r="A16" s="14" t="s">
        <v>0</v>
      </c>
      <c r="B16" s="15"/>
      <c r="C16" s="16"/>
      <c r="D16" s="24"/>
      <c r="E16" s="24"/>
      <c r="F16" s="24"/>
      <c r="G16" s="24"/>
      <c r="H16" s="24"/>
      <c r="I16" s="24"/>
      <c r="Q16" s="17"/>
      <c r="R16" s="17"/>
    </row>
    <row r="17" spans="1:18">
      <c r="A17" s="14"/>
      <c r="B17" s="15"/>
      <c r="C17" s="16"/>
      <c r="D17" s="13"/>
      <c r="E17" s="13"/>
      <c r="F17" s="13"/>
      <c r="G17" s="13"/>
      <c r="H17" s="13"/>
      <c r="I17" s="13"/>
      <c r="Q17" s="17"/>
      <c r="R17" s="17"/>
    </row>
    <row r="18" spans="1:18">
      <c r="A18" s="20" t="s">
        <v>21</v>
      </c>
      <c r="B18" s="25"/>
      <c r="C18" s="26"/>
      <c r="D18" s="27">
        <f t="shared" ref="D18:O18" si="0">SUM(D11:D17)</f>
        <v>382414</v>
      </c>
      <c r="E18" s="27">
        <f t="shared" si="0"/>
        <v>311812</v>
      </c>
      <c r="F18" s="27">
        <f t="shared" si="0"/>
        <v>308889</v>
      </c>
      <c r="G18" s="27">
        <f t="shared" si="0"/>
        <v>285463</v>
      </c>
      <c r="H18" s="27">
        <f t="shared" si="0"/>
        <v>360323</v>
      </c>
      <c r="I18" s="27">
        <f t="shared" si="0"/>
        <v>384912</v>
      </c>
      <c r="J18" s="27">
        <f t="shared" si="0"/>
        <v>410561</v>
      </c>
      <c r="K18" s="27">
        <f t="shared" si="0"/>
        <v>497351</v>
      </c>
      <c r="L18" s="27">
        <f t="shared" si="0"/>
        <v>544264</v>
      </c>
      <c r="M18" s="27">
        <f t="shared" si="0"/>
        <v>432136</v>
      </c>
      <c r="N18" s="27">
        <f t="shared" si="0"/>
        <v>413431</v>
      </c>
      <c r="O18" s="27">
        <f t="shared" si="0"/>
        <v>387100</v>
      </c>
      <c r="P18" s="28">
        <f>SUM(D18:O18)</f>
        <v>4718656</v>
      </c>
      <c r="Q18" s="17"/>
      <c r="R18" s="17"/>
    </row>
    <row r="19" spans="1:18">
      <c r="A19" s="14"/>
      <c r="B19" s="15"/>
      <c r="C19" s="16"/>
      <c r="D19" s="13"/>
      <c r="E19" s="13"/>
      <c r="F19" s="13"/>
      <c r="G19" s="13"/>
      <c r="H19" s="13"/>
      <c r="I19" s="13"/>
      <c r="P19" s="2">
        <f t="shared" ref="P19:P26" si="1">SUM(D19:O19 )</f>
        <v>0</v>
      </c>
      <c r="Q19" s="17"/>
      <c r="R19" s="17"/>
    </row>
    <row r="20" spans="1:18">
      <c r="A20" s="14"/>
      <c r="B20" s="15"/>
      <c r="C20" s="16"/>
      <c r="D20" s="13"/>
      <c r="E20" s="13"/>
      <c r="F20" s="13"/>
      <c r="G20" s="13"/>
      <c r="H20" s="13"/>
      <c r="I20" s="13"/>
      <c r="P20" s="2">
        <f t="shared" si="1"/>
        <v>0</v>
      </c>
      <c r="Q20" s="17"/>
      <c r="R20" s="17"/>
    </row>
    <row r="21" spans="1:18">
      <c r="A21" s="14"/>
      <c r="B21" s="15"/>
      <c r="C21" s="16"/>
      <c r="D21" s="13"/>
      <c r="E21" s="13"/>
      <c r="F21" s="13"/>
      <c r="G21" s="13"/>
      <c r="H21" s="13"/>
      <c r="I21" s="13"/>
      <c r="P21" s="2">
        <f t="shared" si="1"/>
        <v>0</v>
      </c>
      <c r="Q21" s="17"/>
      <c r="R21" s="17">
        <f>30*13000</f>
        <v>390000</v>
      </c>
    </row>
    <row r="22" spans="1:18">
      <c r="A22" s="20" t="s">
        <v>22</v>
      </c>
      <c r="B22" s="21"/>
      <c r="C22" s="22"/>
      <c r="D22" s="29"/>
      <c r="E22" s="29"/>
      <c r="F22" s="29"/>
      <c r="G22" s="29"/>
      <c r="H22" s="29"/>
      <c r="I22" s="29"/>
      <c r="J22" s="23"/>
      <c r="K22" s="23"/>
      <c r="L22" s="23"/>
      <c r="M22" s="23"/>
      <c r="N22" s="23"/>
      <c r="O22" s="23"/>
      <c r="P22" s="2">
        <f t="shared" si="1"/>
        <v>0</v>
      </c>
    </row>
    <row r="23" spans="1:18">
      <c r="A23" s="14"/>
      <c r="B23" s="15"/>
      <c r="C23" s="16"/>
      <c r="D23" s="13"/>
      <c r="E23" s="13"/>
      <c r="F23" s="13"/>
      <c r="G23" s="13"/>
      <c r="H23" s="13"/>
      <c r="I23" s="13"/>
      <c r="P23" s="2">
        <f t="shared" si="1"/>
        <v>0</v>
      </c>
    </row>
    <row r="24" spans="1:18">
      <c r="A24" s="14" t="s">
        <v>23</v>
      </c>
      <c r="B24" s="15"/>
      <c r="C24" s="16"/>
      <c r="D24" s="24" t="s">
        <v>0</v>
      </c>
      <c r="E24" s="24"/>
      <c r="F24" s="24" t="s">
        <v>0</v>
      </c>
      <c r="G24" s="24"/>
      <c r="H24" s="24"/>
      <c r="I24" s="24"/>
      <c r="P24" s="2">
        <f t="shared" si="1"/>
        <v>0</v>
      </c>
    </row>
    <row r="25" spans="1:18">
      <c r="A25" s="14" t="s">
        <v>24</v>
      </c>
      <c r="B25" s="15"/>
      <c r="C25" s="16"/>
      <c r="D25" s="24">
        <f>4000*1.45</f>
        <v>5800</v>
      </c>
      <c r="E25" s="24">
        <v>4000</v>
      </c>
      <c r="F25" s="24">
        <v>4000</v>
      </c>
      <c r="G25" s="24">
        <v>4000</v>
      </c>
      <c r="H25" s="24">
        <v>5800</v>
      </c>
      <c r="I25" s="24">
        <v>4000</v>
      </c>
      <c r="J25" s="2">
        <v>4000</v>
      </c>
      <c r="K25" s="24">
        <f>4000*1.45</f>
        <v>5800</v>
      </c>
      <c r="L25" s="2">
        <v>4000</v>
      </c>
      <c r="M25" s="2">
        <v>4000</v>
      </c>
      <c r="N25" s="24">
        <f>4000*1.45</f>
        <v>5800</v>
      </c>
      <c r="O25" s="2">
        <v>4000</v>
      </c>
      <c r="P25" s="2">
        <f t="shared" si="1"/>
        <v>55200</v>
      </c>
    </row>
    <row r="26" spans="1:18">
      <c r="A26" s="14" t="s">
        <v>25</v>
      </c>
      <c r="B26" s="15"/>
      <c r="C26" s="16"/>
      <c r="D26" s="24">
        <f t="shared" ref="D26:O26" si="2">98000/12</f>
        <v>8166.666666666667</v>
      </c>
      <c r="E26" s="24">
        <f t="shared" si="2"/>
        <v>8166.666666666667</v>
      </c>
      <c r="F26" s="24">
        <f t="shared" si="2"/>
        <v>8166.666666666667</v>
      </c>
      <c r="G26" s="24">
        <f t="shared" si="2"/>
        <v>8166.666666666667</v>
      </c>
      <c r="H26" s="24">
        <f t="shared" si="2"/>
        <v>8166.666666666667</v>
      </c>
      <c r="I26" s="24">
        <f t="shared" si="2"/>
        <v>8166.666666666667</v>
      </c>
      <c r="J26" s="24">
        <f t="shared" si="2"/>
        <v>8166.666666666667</v>
      </c>
      <c r="K26" s="24">
        <f t="shared" si="2"/>
        <v>8166.666666666667</v>
      </c>
      <c r="L26" s="24">
        <f t="shared" si="2"/>
        <v>8166.666666666667</v>
      </c>
      <c r="M26" s="24">
        <f t="shared" si="2"/>
        <v>8166.666666666667</v>
      </c>
      <c r="N26" s="24">
        <f t="shared" si="2"/>
        <v>8166.666666666667</v>
      </c>
      <c r="O26" s="24">
        <f t="shared" si="2"/>
        <v>8166.666666666667</v>
      </c>
      <c r="P26" s="2">
        <f t="shared" si="1"/>
        <v>98000.000000000015</v>
      </c>
    </row>
    <row r="27" spans="1:18">
      <c r="A27" s="14" t="s">
        <v>26</v>
      </c>
      <c r="B27" s="15"/>
      <c r="C27" s="16"/>
      <c r="D27" s="24">
        <v>5000</v>
      </c>
      <c r="E27" s="24">
        <v>4100</v>
      </c>
      <c r="F27" s="24">
        <v>4100</v>
      </c>
      <c r="G27" s="24">
        <v>4100</v>
      </c>
      <c r="H27" s="24">
        <v>4100</v>
      </c>
      <c r="I27" s="24">
        <v>5000</v>
      </c>
      <c r="J27" s="24">
        <v>5000</v>
      </c>
      <c r="K27" s="24">
        <v>5000</v>
      </c>
      <c r="L27" s="24">
        <v>5000</v>
      </c>
      <c r="M27" s="24">
        <v>5000</v>
      </c>
      <c r="N27" s="24">
        <v>5000</v>
      </c>
      <c r="O27" s="24">
        <v>4100</v>
      </c>
      <c r="P27" s="2">
        <f t="shared" ref="P27:P32" si="3">SUM(D27:O27)</f>
        <v>55500</v>
      </c>
    </row>
    <row r="28" spans="1:18">
      <c r="A28" s="14" t="s">
        <v>27</v>
      </c>
      <c r="B28" s="15"/>
      <c r="C28" s="16"/>
      <c r="D28" s="24">
        <v>28000</v>
      </c>
      <c r="E28" s="24"/>
      <c r="F28" s="24"/>
      <c r="G28" s="24"/>
      <c r="H28" s="24">
        <v>52000</v>
      </c>
      <c r="I28" s="24"/>
      <c r="J28" s="24"/>
      <c r="K28" s="24"/>
      <c r="L28" s="24"/>
      <c r="M28" s="24"/>
      <c r="N28" s="24"/>
      <c r="O28" s="24"/>
      <c r="P28" s="2">
        <f t="shared" si="3"/>
        <v>80000</v>
      </c>
    </row>
    <row r="29" spans="1:18">
      <c r="A29" s="14" t="s">
        <v>28</v>
      </c>
      <c r="B29" s="15"/>
      <c r="C29" s="16"/>
      <c r="D29" s="24"/>
      <c r="E29" s="24"/>
      <c r="F29" s="24">
        <f>80*32</f>
        <v>2560</v>
      </c>
      <c r="G29" s="24"/>
      <c r="H29" s="24"/>
      <c r="I29" s="24"/>
      <c r="J29" s="24"/>
      <c r="K29" s="24">
        <f>80*32</f>
        <v>2560</v>
      </c>
      <c r="L29" s="24"/>
      <c r="M29" s="24"/>
      <c r="N29" s="24"/>
      <c r="O29" s="24"/>
      <c r="P29" s="2">
        <f t="shared" si="3"/>
        <v>5120</v>
      </c>
    </row>
    <row r="30" spans="1:18">
      <c r="A30" s="14" t="s">
        <v>29</v>
      </c>
      <c r="B30" s="15"/>
      <c r="C30" s="16"/>
      <c r="D30" s="24"/>
      <c r="E30" s="24"/>
      <c r="F30" s="24"/>
      <c r="G30" s="24"/>
      <c r="H30" s="24"/>
      <c r="I30" s="24"/>
      <c r="J30" s="24"/>
      <c r="K30" s="24">
        <f>130*55</f>
        <v>7150</v>
      </c>
      <c r="L30" s="24"/>
      <c r="M30" s="24"/>
      <c r="N30" s="24"/>
      <c r="O30" s="24"/>
      <c r="P30" s="2">
        <f t="shared" si="3"/>
        <v>7150</v>
      </c>
    </row>
    <row r="31" spans="1:18">
      <c r="A31" s="14" t="s">
        <v>30</v>
      </c>
      <c r="B31" s="15"/>
      <c r="C31" s="16"/>
      <c r="D31" s="24">
        <v>50000</v>
      </c>
      <c r="E31" s="24">
        <v>50000</v>
      </c>
      <c r="F31" s="24">
        <v>50000</v>
      </c>
      <c r="G31" s="24"/>
      <c r="H31" s="24"/>
      <c r="I31" s="24"/>
      <c r="J31" s="24"/>
      <c r="K31" s="24"/>
      <c r="L31" s="24"/>
      <c r="M31" s="24"/>
      <c r="N31" s="24"/>
      <c r="O31" s="24"/>
      <c r="P31" s="2">
        <f t="shared" si="3"/>
        <v>150000</v>
      </c>
    </row>
    <row r="32" spans="1:18">
      <c r="A32" s="14" t="s">
        <v>31</v>
      </c>
      <c r="B32" s="15"/>
      <c r="C32" s="16"/>
      <c r="D32" s="24"/>
      <c r="E32" s="24"/>
      <c r="F32" s="24"/>
      <c r="G32" s="24"/>
      <c r="H32" s="24"/>
      <c r="I32" s="24"/>
      <c r="J32" s="24"/>
      <c r="K32" s="24"/>
      <c r="L32" s="24">
        <v>37500</v>
      </c>
      <c r="M32" s="24">
        <v>37500</v>
      </c>
      <c r="N32" s="24">
        <v>37500</v>
      </c>
      <c r="O32" s="24">
        <v>37500</v>
      </c>
      <c r="P32" s="2">
        <f t="shared" si="3"/>
        <v>150000</v>
      </c>
    </row>
    <row r="33" spans="1:16">
      <c r="A33" s="14" t="s">
        <v>32</v>
      </c>
      <c r="B33" s="15"/>
      <c r="C33" s="16"/>
      <c r="D33" s="24"/>
      <c r="E33" s="24"/>
      <c r="F33" s="24"/>
      <c r="G33" s="24"/>
      <c r="H33" s="24"/>
      <c r="I33" s="24"/>
      <c r="J33" s="24"/>
      <c r="K33" s="24">
        <v>109200</v>
      </c>
      <c r="L33" s="24">
        <v>109201</v>
      </c>
      <c r="M33" s="24">
        <v>109202</v>
      </c>
      <c r="N33" s="24">
        <v>109203</v>
      </c>
      <c r="O33" s="24">
        <v>109204</v>
      </c>
      <c r="P33" s="2">
        <f>SUM(K33:O33)</f>
        <v>546010</v>
      </c>
    </row>
    <row r="34" spans="1:16">
      <c r="A34" s="14" t="s">
        <v>33</v>
      </c>
      <c r="B34" s="15"/>
      <c r="C34" s="16"/>
      <c r="D34" s="24"/>
      <c r="E34" s="24"/>
      <c r="F34" s="24"/>
      <c r="G34" s="24"/>
      <c r="H34" s="24"/>
      <c r="I34" s="24"/>
      <c r="J34" s="24"/>
      <c r="K34" s="24"/>
      <c r="L34" s="24"/>
      <c r="M34" s="24">
        <v>18000</v>
      </c>
      <c r="N34" s="24"/>
      <c r="O34" s="24"/>
      <c r="P34" s="2">
        <f>SUM(D34:O34)</f>
        <v>18000</v>
      </c>
    </row>
    <row r="35" spans="1:16">
      <c r="A35" s="14" t="s">
        <v>34</v>
      </c>
      <c r="B35" s="15"/>
      <c r="C35" s="16"/>
      <c r="D35" s="24" t="s">
        <v>0</v>
      </c>
      <c r="E35" s="24"/>
      <c r="F35" s="24" t="s">
        <v>0</v>
      </c>
      <c r="G35" s="24"/>
      <c r="H35" s="24" t="s">
        <v>0</v>
      </c>
      <c r="I35" s="24"/>
      <c r="J35" s="2" t="s">
        <v>0</v>
      </c>
      <c r="P35" s="2">
        <f>SUM(D35:O35 )</f>
        <v>0</v>
      </c>
    </row>
    <row r="36" spans="1:16">
      <c r="A36" s="14" t="s">
        <v>35</v>
      </c>
      <c r="B36" s="15"/>
      <c r="C36" s="16"/>
      <c r="D36" s="24" t="s">
        <v>0</v>
      </c>
      <c r="E36" s="24" t="s">
        <v>0</v>
      </c>
      <c r="F36" s="24" t="s">
        <v>0</v>
      </c>
      <c r="G36" s="24" t="s">
        <v>0</v>
      </c>
      <c r="H36" s="24" t="s">
        <v>0</v>
      </c>
      <c r="I36" s="24" t="s">
        <v>0</v>
      </c>
      <c r="J36" s="24" t="s">
        <v>0</v>
      </c>
      <c r="K36" s="24" t="s">
        <v>0</v>
      </c>
      <c r="L36" s="24"/>
      <c r="M36" s="2" t="s">
        <v>0</v>
      </c>
      <c r="N36" s="2" t="s">
        <v>0</v>
      </c>
      <c r="O36" s="2" t="s">
        <v>0</v>
      </c>
      <c r="P36" s="2">
        <f>SUM(D36:O36 )</f>
        <v>0</v>
      </c>
    </row>
    <row r="37" spans="1:16">
      <c r="A37" s="14" t="s">
        <v>36</v>
      </c>
      <c r="B37" s="15"/>
      <c r="C37" s="16"/>
      <c r="D37" s="24"/>
      <c r="E37" s="24"/>
      <c r="F37" s="24">
        <v>30000</v>
      </c>
      <c r="G37" s="24"/>
      <c r="H37" s="24"/>
      <c r="I37" s="24">
        <v>30000</v>
      </c>
      <c r="J37" s="24"/>
      <c r="K37" s="24"/>
      <c r="L37" s="24">
        <v>30000</v>
      </c>
      <c r="O37" s="2">
        <v>30000</v>
      </c>
      <c r="P37" s="23">
        <f>SUM(D37:O37)</f>
        <v>120000</v>
      </c>
    </row>
    <row r="38" spans="1:16">
      <c r="A38" s="14" t="s">
        <v>37</v>
      </c>
      <c r="B38" s="15"/>
      <c r="C38" s="16"/>
      <c r="D38" s="24"/>
      <c r="E38" s="24">
        <v>18750</v>
      </c>
      <c r="F38" s="24"/>
      <c r="G38" s="24"/>
      <c r="H38" s="24">
        <v>18750</v>
      </c>
      <c r="I38" s="24"/>
      <c r="J38" s="24"/>
      <c r="K38" s="24">
        <v>18750</v>
      </c>
      <c r="L38" s="24"/>
      <c r="M38" s="24"/>
      <c r="N38" s="24">
        <v>18750</v>
      </c>
      <c r="O38" s="24"/>
      <c r="P38" s="2">
        <f>SUM(D38:O38 )</f>
        <v>75000</v>
      </c>
    </row>
    <row r="39" spans="1:16">
      <c r="A39" s="14" t="s">
        <v>38</v>
      </c>
      <c r="B39" s="15"/>
      <c r="C39" s="16"/>
      <c r="D39" s="24">
        <f t="shared" ref="D39:O39" si="4">72000/12</f>
        <v>6000</v>
      </c>
      <c r="E39" s="24">
        <f t="shared" si="4"/>
        <v>6000</v>
      </c>
      <c r="F39" s="24">
        <f t="shared" si="4"/>
        <v>6000</v>
      </c>
      <c r="G39" s="24">
        <f t="shared" si="4"/>
        <v>6000</v>
      </c>
      <c r="H39" s="24">
        <f t="shared" si="4"/>
        <v>6000</v>
      </c>
      <c r="I39" s="24">
        <f t="shared" si="4"/>
        <v>6000</v>
      </c>
      <c r="J39" s="24">
        <f t="shared" si="4"/>
        <v>6000</v>
      </c>
      <c r="K39" s="24">
        <f t="shared" si="4"/>
        <v>6000</v>
      </c>
      <c r="L39" s="24">
        <f t="shared" si="4"/>
        <v>6000</v>
      </c>
      <c r="M39" s="24">
        <f t="shared" si="4"/>
        <v>6000</v>
      </c>
      <c r="N39" s="24">
        <f t="shared" si="4"/>
        <v>6000</v>
      </c>
      <c r="O39" s="24">
        <f t="shared" si="4"/>
        <v>6000</v>
      </c>
      <c r="P39" s="2">
        <f>SUM(D39:O39)</f>
        <v>72000</v>
      </c>
    </row>
    <row r="40" spans="1:16">
      <c r="A40" s="14" t="s">
        <v>39</v>
      </c>
      <c r="B40" s="15"/>
      <c r="C40" s="16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>
        <v>10000</v>
      </c>
      <c r="O40" s="24"/>
      <c r="P40" s="2">
        <f>SUM(D40:O40)</f>
        <v>10000</v>
      </c>
    </row>
    <row r="41" spans="1:16">
      <c r="A41" s="14" t="s">
        <v>40</v>
      </c>
      <c r="B41" s="15"/>
      <c r="C41" s="16"/>
      <c r="D41" s="24" t="s">
        <v>0</v>
      </c>
      <c r="E41" s="24" t="s">
        <v>0</v>
      </c>
      <c r="F41" s="24" t="s">
        <v>0</v>
      </c>
      <c r="G41" s="24" t="s">
        <v>0</v>
      </c>
      <c r="H41" s="24" t="s">
        <v>0</v>
      </c>
      <c r="I41" s="24" t="s">
        <v>0</v>
      </c>
      <c r="J41" s="2" t="s">
        <v>0</v>
      </c>
      <c r="K41" s="2" t="s">
        <v>0</v>
      </c>
      <c r="L41" s="2" t="s">
        <v>0</v>
      </c>
      <c r="M41" s="2" t="s">
        <v>0</v>
      </c>
      <c r="N41" s="2" t="s">
        <v>0</v>
      </c>
      <c r="O41" s="2" t="s">
        <v>0</v>
      </c>
      <c r="P41" s="2">
        <f>SUM(D41:O41 )</f>
        <v>0</v>
      </c>
    </row>
    <row r="42" spans="1:16">
      <c r="A42" s="14" t="s">
        <v>41</v>
      </c>
      <c r="B42" s="15"/>
      <c r="C42" s="16"/>
      <c r="D42" s="24" t="s">
        <v>0</v>
      </c>
      <c r="E42" s="24" t="s">
        <v>0</v>
      </c>
      <c r="F42" s="24" t="s">
        <v>0</v>
      </c>
      <c r="G42" s="24" t="s">
        <v>0</v>
      </c>
      <c r="H42" s="24" t="s">
        <v>0</v>
      </c>
      <c r="I42" s="24" t="s">
        <v>0</v>
      </c>
      <c r="J42" s="24" t="s">
        <v>0</v>
      </c>
      <c r="K42" s="24" t="s">
        <v>0</v>
      </c>
      <c r="L42" s="24" t="s">
        <v>0</v>
      </c>
      <c r="M42" s="24" t="s">
        <v>0</v>
      </c>
      <c r="N42" s="24" t="s">
        <v>0</v>
      </c>
      <c r="O42" s="24" t="s">
        <v>0</v>
      </c>
      <c r="P42" s="2">
        <f>SUM(D42:O42 )</f>
        <v>0</v>
      </c>
    </row>
    <row r="43" spans="1:16">
      <c r="A43" s="14" t="s">
        <v>42</v>
      </c>
      <c r="B43" s="15"/>
      <c r="C43" s="16"/>
      <c r="D43" s="24">
        <f t="shared" ref="D43:O43" si="5">480000/12</f>
        <v>40000</v>
      </c>
      <c r="E43" s="24">
        <f t="shared" si="5"/>
        <v>40000</v>
      </c>
      <c r="F43" s="24">
        <f t="shared" si="5"/>
        <v>40000</v>
      </c>
      <c r="G43" s="24">
        <f t="shared" si="5"/>
        <v>40000</v>
      </c>
      <c r="H43" s="24">
        <f t="shared" si="5"/>
        <v>40000</v>
      </c>
      <c r="I43" s="24">
        <f t="shared" si="5"/>
        <v>40000</v>
      </c>
      <c r="J43" s="24">
        <f t="shared" si="5"/>
        <v>40000</v>
      </c>
      <c r="K43" s="24">
        <f t="shared" si="5"/>
        <v>40000</v>
      </c>
      <c r="L43" s="24">
        <f t="shared" si="5"/>
        <v>40000</v>
      </c>
      <c r="M43" s="24">
        <f t="shared" si="5"/>
        <v>40000</v>
      </c>
      <c r="N43" s="24">
        <f t="shared" si="5"/>
        <v>40000</v>
      </c>
      <c r="O43" s="24">
        <f t="shared" si="5"/>
        <v>40000</v>
      </c>
      <c r="P43" s="2">
        <f>SUM(D43:O43 )</f>
        <v>480000</v>
      </c>
    </row>
    <row r="44" spans="1:16">
      <c r="A44" s="14" t="s">
        <v>43</v>
      </c>
      <c r="B44" s="15"/>
      <c r="C44" s="16"/>
      <c r="D44" s="24">
        <f t="shared" ref="D44:O44" si="6">320000/12</f>
        <v>26666.666666666668</v>
      </c>
      <c r="E44" s="24">
        <f t="shared" si="6"/>
        <v>26666.666666666668</v>
      </c>
      <c r="F44" s="24">
        <f t="shared" si="6"/>
        <v>26666.666666666668</v>
      </c>
      <c r="G44" s="24">
        <f t="shared" si="6"/>
        <v>26666.666666666668</v>
      </c>
      <c r="H44" s="24">
        <f t="shared" si="6"/>
        <v>26666.666666666668</v>
      </c>
      <c r="I44" s="24">
        <f t="shared" si="6"/>
        <v>26666.666666666668</v>
      </c>
      <c r="J44" s="24">
        <f t="shared" si="6"/>
        <v>26666.666666666668</v>
      </c>
      <c r="K44" s="24">
        <f t="shared" si="6"/>
        <v>26666.666666666668</v>
      </c>
      <c r="L44" s="24">
        <f t="shared" si="6"/>
        <v>26666.666666666668</v>
      </c>
      <c r="M44" s="24">
        <f t="shared" si="6"/>
        <v>26666.666666666668</v>
      </c>
      <c r="N44" s="24">
        <f t="shared" si="6"/>
        <v>26666.666666666668</v>
      </c>
      <c r="O44" s="24">
        <f t="shared" si="6"/>
        <v>26666.666666666668</v>
      </c>
      <c r="P44" s="2">
        <f>SUM(D44:O44 )</f>
        <v>320000</v>
      </c>
    </row>
    <row r="45" spans="1:16">
      <c r="A45" s="14" t="s">
        <v>44</v>
      </c>
      <c r="B45" s="15"/>
      <c r="C45" s="16"/>
      <c r="D45" s="24">
        <f t="shared" ref="D45:O45" si="7">10*55</f>
        <v>550</v>
      </c>
      <c r="E45" s="24">
        <f t="shared" si="7"/>
        <v>550</v>
      </c>
      <c r="F45" s="24">
        <f t="shared" si="7"/>
        <v>550</v>
      </c>
      <c r="G45" s="24">
        <f t="shared" si="7"/>
        <v>550</v>
      </c>
      <c r="H45" s="24">
        <f t="shared" si="7"/>
        <v>550</v>
      </c>
      <c r="I45" s="24">
        <f t="shared" si="7"/>
        <v>550</v>
      </c>
      <c r="J45" s="24">
        <f t="shared" si="7"/>
        <v>550</v>
      </c>
      <c r="K45" s="24">
        <f t="shared" si="7"/>
        <v>550</v>
      </c>
      <c r="L45" s="24">
        <f t="shared" si="7"/>
        <v>550</v>
      </c>
      <c r="M45" s="24">
        <f t="shared" si="7"/>
        <v>550</v>
      </c>
      <c r="N45" s="24">
        <f t="shared" si="7"/>
        <v>550</v>
      </c>
      <c r="O45" s="24">
        <f t="shared" si="7"/>
        <v>550</v>
      </c>
      <c r="P45" s="2">
        <f>SUM(D45:O45)</f>
        <v>6600</v>
      </c>
    </row>
    <row r="46" spans="1:16">
      <c r="A46" s="14" t="s">
        <v>45</v>
      </c>
      <c r="B46" s="15"/>
      <c r="C46" s="16"/>
      <c r="D46" s="24" t="s">
        <v>0</v>
      </c>
      <c r="E46" s="24" t="s">
        <v>0</v>
      </c>
      <c r="F46" s="24" t="s">
        <v>0</v>
      </c>
      <c r="G46" s="24">
        <v>30000</v>
      </c>
      <c r="H46" s="24" t="s">
        <v>0</v>
      </c>
      <c r="I46" s="24" t="s">
        <v>0</v>
      </c>
      <c r="J46" s="24" t="s">
        <v>0</v>
      </c>
      <c r="K46" s="24" t="s">
        <v>0</v>
      </c>
      <c r="L46" s="24" t="s">
        <v>0</v>
      </c>
      <c r="M46" s="24" t="s">
        <v>0</v>
      </c>
      <c r="N46" s="24" t="s">
        <v>0</v>
      </c>
      <c r="O46" s="24" t="s">
        <v>0</v>
      </c>
      <c r="P46" s="2">
        <f>SUM(D46:O46 )</f>
        <v>30000</v>
      </c>
    </row>
    <row r="47" spans="1:16">
      <c r="A47" s="14" t="s">
        <v>46</v>
      </c>
      <c r="B47" s="15"/>
      <c r="C47" s="16"/>
      <c r="D47" s="24" t="s">
        <v>0</v>
      </c>
      <c r="E47" s="24" t="s">
        <v>0</v>
      </c>
      <c r="F47" s="24" t="s">
        <v>0</v>
      </c>
      <c r="G47" s="24" t="s">
        <v>0</v>
      </c>
      <c r="H47" s="24" t="s">
        <v>0</v>
      </c>
      <c r="I47" s="24" t="s">
        <v>0</v>
      </c>
      <c r="J47" s="24" t="s">
        <v>0</v>
      </c>
      <c r="K47" s="24" t="s">
        <v>0</v>
      </c>
      <c r="L47" s="24" t="s">
        <v>0</v>
      </c>
      <c r="M47" s="24" t="s">
        <v>0</v>
      </c>
      <c r="N47" s="24" t="s">
        <v>0</v>
      </c>
      <c r="O47" s="24" t="s">
        <v>0</v>
      </c>
      <c r="P47" s="2">
        <f>SUM(D47:O47 )</f>
        <v>0</v>
      </c>
    </row>
    <row r="48" spans="1:16">
      <c r="A48" s="14" t="s">
        <v>47</v>
      </c>
      <c r="B48" s="15"/>
      <c r="C48" s="16"/>
      <c r="D48" s="24">
        <f t="shared" ref="D48:O48" si="8">13200/12</f>
        <v>1100</v>
      </c>
      <c r="E48" s="24">
        <f t="shared" si="8"/>
        <v>1100</v>
      </c>
      <c r="F48" s="24">
        <f t="shared" si="8"/>
        <v>1100</v>
      </c>
      <c r="G48" s="24">
        <f t="shared" si="8"/>
        <v>1100</v>
      </c>
      <c r="H48" s="24">
        <f t="shared" si="8"/>
        <v>1100</v>
      </c>
      <c r="I48" s="24">
        <f t="shared" si="8"/>
        <v>1100</v>
      </c>
      <c r="J48" s="24">
        <f t="shared" si="8"/>
        <v>1100</v>
      </c>
      <c r="K48" s="24">
        <f t="shared" si="8"/>
        <v>1100</v>
      </c>
      <c r="L48" s="24">
        <f t="shared" si="8"/>
        <v>1100</v>
      </c>
      <c r="M48" s="24">
        <f t="shared" si="8"/>
        <v>1100</v>
      </c>
      <c r="N48" s="24">
        <f t="shared" si="8"/>
        <v>1100</v>
      </c>
      <c r="O48" s="24">
        <f t="shared" si="8"/>
        <v>1100</v>
      </c>
      <c r="P48" s="2">
        <f>SUM(D48:O48 )</f>
        <v>13200</v>
      </c>
    </row>
    <row r="49" spans="1:16">
      <c r="A49" s="14" t="s">
        <v>48</v>
      </c>
      <c r="B49" s="15"/>
      <c r="C49" s="16"/>
      <c r="D49" s="24" t="s">
        <v>0</v>
      </c>
      <c r="E49" s="24" t="s">
        <v>0</v>
      </c>
      <c r="F49" s="24" t="s">
        <v>0</v>
      </c>
      <c r="G49" s="24">
        <v>8333.33</v>
      </c>
      <c r="H49" s="24">
        <v>8333.33</v>
      </c>
      <c r="I49" s="24">
        <v>8333.33</v>
      </c>
      <c r="J49" s="24">
        <v>8333.33</v>
      </c>
      <c r="K49" s="24">
        <v>8333.33</v>
      </c>
      <c r="L49" s="24">
        <v>8333.33</v>
      </c>
      <c r="M49" s="24">
        <v>8333.33</v>
      </c>
      <c r="N49" s="24">
        <v>8333.33</v>
      </c>
      <c r="O49" s="24">
        <v>8333.33</v>
      </c>
      <c r="P49" s="2">
        <f>SUM(D49:O49)</f>
        <v>74999.97</v>
      </c>
    </row>
    <row r="50" spans="1:16">
      <c r="A50" s="14" t="s">
        <v>49</v>
      </c>
      <c r="B50" s="15"/>
      <c r="C50" s="16"/>
      <c r="D50" s="24"/>
      <c r="E50" s="24"/>
      <c r="F50" s="24">
        <v>779000</v>
      </c>
      <c r="G50" s="24"/>
      <c r="H50" s="24"/>
      <c r="I50" s="24"/>
      <c r="J50" s="24"/>
      <c r="K50" s="24"/>
      <c r="L50" s="24"/>
      <c r="M50" s="24"/>
      <c r="N50" s="24"/>
      <c r="O50" s="24"/>
      <c r="P50" s="2">
        <f>SUM(D50:O50)</f>
        <v>779000</v>
      </c>
    </row>
    <row r="51" spans="1:16">
      <c r="A51" s="14" t="s">
        <v>50</v>
      </c>
      <c r="B51" s="15"/>
      <c r="C51" s="16"/>
      <c r="D51" s="24"/>
      <c r="E51" s="24" t="s">
        <v>51</v>
      </c>
      <c r="F51" s="24">
        <v>25000</v>
      </c>
      <c r="G51" s="24" t="s">
        <v>0</v>
      </c>
      <c r="H51" s="24"/>
      <c r="I51" s="24" t="s">
        <v>0</v>
      </c>
      <c r="J51" s="24">
        <v>25000</v>
      </c>
      <c r="K51" s="24" t="s">
        <v>0</v>
      </c>
      <c r="L51" s="2" t="s">
        <v>0</v>
      </c>
      <c r="M51" s="24" t="s">
        <v>0</v>
      </c>
      <c r="N51" s="24">
        <v>25000</v>
      </c>
      <c r="P51" s="2">
        <f>SUM(D51:O51 )</f>
        <v>75000</v>
      </c>
    </row>
    <row r="52" spans="1:16">
      <c r="A52" s="14" t="s">
        <v>52</v>
      </c>
      <c r="B52" s="15"/>
      <c r="C52" s="16"/>
      <c r="D52" s="24"/>
      <c r="E52" s="24" t="s">
        <v>0</v>
      </c>
      <c r="F52" s="24"/>
      <c r="G52" s="24"/>
      <c r="H52" s="24" t="s">
        <v>0</v>
      </c>
      <c r="I52" s="24" t="s">
        <v>0</v>
      </c>
      <c r="J52" s="24" t="s">
        <v>0</v>
      </c>
      <c r="L52" s="2" t="s">
        <v>0</v>
      </c>
      <c r="P52" s="2">
        <f>SUM(D52:O52 )</f>
        <v>0</v>
      </c>
    </row>
    <row r="53" spans="1:16">
      <c r="A53" s="14"/>
      <c r="B53" s="15"/>
      <c r="C53" s="16"/>
      <c r="D53" s="13"/>
      <c r="E53" s="13"/>
      <c r="F53" s="13"/>
      <c r="G53" s="13"/>
      <c r="H53" s="13"/>
      <c r="I53" s="13"/>
      <c r="P53" s="2">
        <f>SUM(D53:O53 )</f>
        <v>0</v>
      </c>
    </row>
    <row r="54" spans="1:16">
      <c r="A54" s="20" t="s">
        <v>53</v>
      </c>
      <c r="B54" s="25"/>
      <c r="C54" s="26"/>
      <c r="D54" s="27">
        <f t="shared" ref="D54:P54" si="9">SUM(D23:D53)</f>
        <v>171283.33333333334</v>
      </c>
      <c r="E54" s="27">
        <f t="shared" si="9"/>
        <v>159333.33333333334</v>
      </c>
      <c r="F54" s="27">
        <f t="shared" si="9"/>
        <v>977143.33333333337</v>
      </c>
      <c r="G54" s="27">
        <f t="shared" si="9"/>
        <v>128916.66333333334</v>
      </c>
      <c r="H54" s="27">
        <f t="shared" si="9"/>
        <v>171466.66333333333</v>
      </c>
      <c r="I54" s="27">
        <f t="shared" si="9"/>
        <v>129816.66333333334</v>
      </c>
      <c r="J54" s="27">
        <f t="shared" si="9"/>
        <v>124816.66333333334</v>
      </c>
      <c r="K54" s="27">
        <f t="shared" si="9"/>
        <v>239276.6633333333</v>
      </c>
      <c r="L54" s="27">
        <f t="shared" si="9"/>
        <v>276517.66333333339</v>
      </c>
      <c r="M54" s="27">
        <f t="shared" si="9"/>
        <v>264518.66333333333</v>
      </c>
      <c r="N54" s="27">
        <f t="shared" si="9"/>
        <v>302069.66333333339</v>
      </c>
      <c r="O54" s="27">
        <f t="shared" si="9"/>
        <v>275620.66333333339</v>
      </c>
      <c r="P54" s="27">
        <f t="shared" si="9"/>
        <v>3220779.97</v>
      </c>
    </row>
    <row r="55" spans="1:16">
      <c r="A55" s="14"/>
      <c r="B55" s="15"/>
      <c r="C55" s="16"/>
      <c r="D55" s="13"/>
      <c r="E55" s="13"/>
      <c r="F55" s="13"/>
      <c r="G55" s="13"/>
      <c r="H55" s="13"/>
      <c r="I55" s="13"/>
    </row>
    <row r="56" spans="1:16">
      <c r="A56" s="14"/>
      <c r="B56" s="15"/>
      <c r="C56" s="16"/>
      <c r="D56" s="13"/>
      <c r="E56" s="13"/>
      <c r="F56" s="13"/>
      <c r="G56" s="13"/>
      <c r="H56" s="13"/>
      <c r="I56" s="13"/>
    </row>
    <row r="57" spans="1:16">
      <c r="A57" s="14"/>
      <c r="B57" s="15"/>
      <c r="C57" s="16"/>
      <c r="D57" s="13"/>
      <c r="E57" s="13"/>
      <c r="F57" s="13"/>
      <c r="G57" s="13"/>
      <c r="H57" s="13"/>
      <c r="I57" s="13"/>
    </row>
    <row r="58" spans="1:16">
      <c r="A58" s="30" t="s">
        <v>54</v>
      </c>
      <c r="B58" s="31"/>
      <c r="C58" s="32"/>
      <c r="D58" s="13">
        <v>318000</v>
      </c>
      <c r="E58" s="13">
        <f t="shared" ref="E58:O58" si="10">+D58+D61</f>
        <v>529130.66666666663</v>
      </c>
      <c r="F58" s="13">
        <f t="shared" si="10"/>
        <v>681609.33333333326</v>
      </c>
      <c r="G58" s="13">
        <f t="shared" si="10"/>
        <v>13354.999999999884</v>
      </c>
      <c r="H58" s="13">
        <f t="shared" si="10"/>
        <v>169901.33666666655</v>
      </c>
      <c r="I58" s="13">
        <f t="shared" si="10"/>
        <v>358757.67333333322</v>
      </c>
      <c r="J58" s="13">
        <f t="shared" si="10"/>
        <v>613853.00999999989</v>
      </c>
      <c r="K58" s="13">
        <f t="shared" si="10"/>
        <v>899597.34666666656</v>
      </c>
      <c r="L58" s="13">
        <f t="shared" si="10"/>
        <v>1157671.6833333333</v>
      </c>
      <c r="M58" s="13">
        <f t="shared" si="10"/>
        <v>1425418.02</v>
      </c>
      <c r="N58" s="13">
        <f t="shared" si="10"/>
        <v>1593035.3566666667</v>
      </c>
      <c r="O58" s="13">
        <f t="shared" si="10"/>
        <v>1704396.6933333334</v>
      </c>
    </row>
    <row r="59" spans="1:16">
      <c r="A59" s="33"/>
      <c r="B59" s="34"/>
      <c r="C59" s="35"/>
      <c r="D59" s="13"/>
      <c r="E59" s="13"/>
      <c r="F59" s="13"/>
      <c r="G59" s="13"/>
      <c r="H59" s="13"/>
      <c r="I59" s="13"/>
    </row>
    <row r="60" spans="1:16">
      <c r="A60" s="30"/>
      <c r="B60" s="31"/>
      <c r="C60" s="32"/>
      <c r="D60" s="13"/>
      <c r="E60" s="13"/>
      <c r="F60" s="13"/>
      <c r="G60" s="13"/>
      <c r="H60" s="13"/>
      <c r="I60" s="13"/>
    </row>
    <row r="61" spans="1:16">
      <c r="A61" s="36" t="s">
        <v>55</v>
      </c>
      <c r="B61" s="37"/>
      <c r="C61" s="38"/>
      <c r="D61" s="13">
        <f t="shared" ref="D61:O61" si="11">D18-D54</f>
        <v>211130.66666666666</v>
      </c>
      <c r="E61" s="13">
        <f t="shared" si="11"/>
        <v>152478.66666666666</v>
      </c>
      <c r="F61" s="13">
        <f t="shared" si="11"/>
        <v>-668254.33333333337</v>
      </c>
      <c r="G61" s="13">
        <f t="shared" si="11"/>
        <v>156546.33666666667</v>
      </c>
      <c r="H61" s="13">
        <f t="shared" si="11"/>
        <v>188856.33666666667</v>
      </c>
      <c r="I61" s="13">
        <f t="shared" si="11"/>
        <v>255095.33666666667</v>
      </c>
      <c r="J61" s="13">
        <f t="shared" si="11"/>
        <v>285744.33666666667</v>
      </c>
      <c r="K61" s="13">
        <f t="shared" si="11"/>
        <v>258074.3366666667</v>
      </c>
      <c r="L61" s="13">
        <f t="shared" si="11"/>
        <v>267746.33666666661</v>
      </c>
      <c r="M61" s="13">
        <f t="shared" si="11"/>
        <v>167617.33666666667</v>
      </c>
      <c r="N61" s="13">
        <f t="shared" si="11"/>
        <v>111361.33666666661</v>
      </c>
      <c r="O61" s="13">
        <f t="shared" si="11"/>
        <v>111479.33666666661</v>
      </c>
      <c r="P61" s="13"/>
    </row>
    <row r="62" spans="1:16">
      <c r="A62" s="33"/>
      <c r="B62" s="34"/>
      <c r="C62" s="35"/>
      <c r="D62" s="13"/>
      <c r="E62" s="13"/>
      <c r="F62" s="13"/>
      <c r="G62" s="13"/>
      <c r="H62" s="13"/>
      <c r="I62" s="13"/>
    </row>
    <row r="63" spans="1:16">
      <c r="A63" s="8"/>
      <c r="B63" s="9"/>
      <c r="C63" s="10"/>
      <c r="D63" s="13"/>
      <c r="E63" s="13"/>
      <c r="F63" s="13"/>
      <c r="G63" s="13"/>
      <c r="H63" s="13"/>
      <c r="I63" s="13"/>
    </row>
    <row r="64" spans="1:16">
      <c r="A64" s="39" t="s">
        <v>56</v>
      </c>
      <c r="B64" s="40"/>
      <c r="C64" s="41"/>
      <c r="D64" s="27">
        <f t="shared" ref="D64:O64" si="12">+D61+D58</f>
        <v>529130.66666666663</v>
      </c>
      <c r="E64" s="27">
        <f t="shared" si="12"/>
        <v>681609.33333333326</v>
      </c>
      <c r="F64" s="27">
        <f t="shared" si="12"/>
        <v>13354.999999999884</v>
      </c>
      <c r="G64" s="27">
        <f t="shared" si="12"/>
        <v>169901.33666666655</v>
      </c>
      <c r="H64" s="27">
        <f t="shared" si="12"/>
        <v>358757.67333333322</v>
      </c>
      <c r="I64" s="27">
        <f t="shared" si="12"/>
        <v>613853.00999999989</v>
      </c>
      <c r="J64" s="27">
        <f t="shared" si="12"/>
        <v>899597.34666666656</v>
      </c>
      <c r="K64" s="27">
        <f t="shared" si="12"/>
        <v>1157671.6833333333</v>
      </c>
      <c r="L64" s="27">
        <f t="shared" si="12"/>
        <v>1425418.02</v>
      </c>
      <c r="M64" s="27">
        <f t="shared" si="12"/>
        <v>1593035.3566666667</v>
      </c>
      <c r="N64" s="27">
        <f t="shared" si="12"/>
        <v>1704396.6933333334</v>
      </c>
      <c r="O64" s="27">
        <f t="shared" si="12"/>
        <v>1815876.03</v>
      </c>
      <c r="P64" s="27">
        <f>+P18-P54+(318000)</f>
        <v>1815876.0299999998</v>
      </c>
    </row>
    <row r="65" spans="1:9">
      <c r="A65" s="24"/>
      <c r="B65" s="24"/>
      <c r="C65" s="24"/>
      <c r="D65" s="13"/>
      <c r="E65" s="13"/>
      <c r="F65" s="13"/>
      <c r="G65" s="13"/>
      <c r="H65" s="13"/>
      <c r="I65" s="13"/>
    </row>
    <row r="66" spans="1:9">
      <c r="A66" s="24"/>
      <c r="B66" s="24"/>
      <c r="C66" s="24"/>
      <c r="D66" s="13"/>
      <c r="E66" s="13"/>
      <c r="F66" s="13"/>
      <c r="G66" s="13"/>
      <c r="H66" s="13"/>
      <c r="I66" s="13"/>
    </row>
    <row r="67" spans="1:9">
      <c r="A67" s="24"/>
      <c r="B67" s="24"/>
      <c r="C67" s="24"/>
      <c r="D67" s="24"/>
      <c r="E67" s="24"/>
      <c r="F67" s="24"/>
      <c r="G67" s="24"/>
      <c r="H67" s="24"/>
      <c r="I67" s="24"/>
    </row>
    <row r="68" spans="1:9">
      <c r="A68" s="24"/>
      <c r="B68" s="24"/>
      <c r="C68" s="24"/>
      <c r="D68" s="24"/>
      <c r="E68" s="24"/>
      <c r="F68" s="24"/>
      <c r="G68" s="24"/>
      <c r="H68" s="24"/>
      <c r="I68" s="24"/>
    </row>
    <row r="69" spans="1:9">
      <c r="A69" s="24"/>
      <c r="B69" s="24"/>
      <c r="C69" s="24"/>
      <c r="D69" s="24"/>
      <c r="E69" s="24"/>
      <c r="F69" s="24"/>
      <c r="G69" s="24"/>
      <c r="H69" s="24"/>
      <c r="I69" s="24"/>
    </row>
    <row r="70" spans="1:9">
      <c r="A70" s="24"/>
      <c r="B70" s="24"/>
      <c r="C70" s="24"/>
      <c r="D70" s="24"/>
      <c r="E70" s="24"/>
      <c r="F70" s="24"/>
      <c r="G70" s="24"/>
      <c r="H70" s="24"/>
      <c r="I70" s="24"/>
    </row>
    <row r="71" spans="1:9">
      <c r="A71" s="24"/>
      <c r="B71" s="24"/>
      <c r="C71" s="24"/>
      <c r="D71" s="24"/>
      <c r="E71" s="24"/>
      <c r="F71" s="24"/>
      <c r="G71" s="24"/>
      <c r="H71" s="24"/>
      <c r="I71" s="24"/>
    </row>
    <row r="72" spans="1:9">
      <c r="A72" s="24"/>
      <c r="B72" s="24"/>
      <c r="C72" s="24"/>
      <c r="D72" s="24"/>
      <c r="E72" s="24"/>
      <c r="F72" s="24"/>
      <c r="G72" s="24"/>
      <c r="H72" s="24"/>
      <c r="I72" s="24"/>
    </row>
    <row r="73" spans="1:9">
      <c r="A73" s="24"/>
      <c r="B73" s="24"/>
      <c r="C73" s="24"/>
      <c r="D73" s="24"/>
      <c r="E73" s="24"/>
      <c r="F73" s="24"/>
      <c r="G73" s="24"/>
      <c r="H73" s="24"/>
      <c r="I73" s="24"/>
    </row>
    <row r="74" spans="1:9">
      <c r="A74" s="24"/>
      <c r="B74" s="24"/>
      <c r="C74" s="24"/>
      <c r="D74" s="24"/>
      <c r="E74" s="24"/>
      <c r="F74" s="24"/>
      <c r="G74" s="24"/>
      <c r="H74" s="24"/>
      <c r="I74" s="24"/>
    </row>
    <row r="75" spans="1:9">
      <c r="A75" s="24"/>
      <c r="B75" s="24"/>
      <c r="C75" s="24"/>
      <c r="D75" s="24"/>
      <c r="E75" s="24"/>
      <c r="F75" s="24"/>
      <c r="G75" s="24"/>
      <c r="H75" s="24"/>
      <c r="I75" s="24"/>
    </row>
    <row r="76" spans="1:9">
      <c r="A76" s="24"/>
      <c r="B76" s="24"/>
      <c r="C76" s="24"/>
      <c r="D76" s="24"/>
      <c r="E76" s="24"/>
      <c r="F76" s="24"/>
      <c r="G76" s="24"/>
      <c r="H76" s="24"/>
      <c r="I76" s="24"/>
    </row>
    <row r="77" spans="1:9">
      <c r="A77" s="24"/>
      <c r="B77" s="24"/>
      <c r="C77" s="24"/>
      <c r="D77" s="24"/>
      <c r="E77" s="24"/>
      <c r="F77" s="24"/>
      <c r="G77" s="24"/>
      <c r="H77" s="24"/>
      <c r="I77" s="24"/>
    </row>
    <row r="78" spans="1:9">
      <c r="A78" s="24"/>
      <c r="B78" s="24"/>
      <c r="C78" s="24"/>
      <c r="D78" s="24"/>
      <c r="E78" s="24"/>
      <c r="F78" s="24"/>
      <c r="G78" s="24"/>
      <c r="H78" s="24"/>
      <c r="I78" s="24"/>
    </row>
    <row r="79" spans="1:9">
      <c r="A79" s="24"/>
      <c r="B79" s="24"/>
      <c r="C79" s="24"/>
      <c r="D79" s="24"/>
      <c r="E79" s="24"/>
      <c r="F79" s="24"/>
      <c r="G79" s="24"/>
      <c r="H79" s="24"/>
      <c r="I79" s="24"/>
    </row>
    <row r="80" spans="1:9">
      <c r="A80" s="24"/>
      <c r="B80" s="24"/>
      <c r="C80" s="24"/>
      <c r="D80" s="24"/>
      <c r="E80" s="24"/>
      <c r="F80" s="24"/>
      <c r="G80" s="24"/>
      <c r="H80" s="24"/>
      <c r="I80" s="24"/>
    </row>
    <row r="81" spans="1:9">
      <c r="A81" s="24"/>
      <c r="B81" s="24"/>
      <c r="C81" s="24"/>
      <c r="D81" s="24"/>
      <c r="E81" s="24"/>
      <c r="F81" s="24"/>
      <c r="G81" s="24"/>
      <c r="H81" s="24"/>
      <c r="I81" s="24"/>
    </row>
    <row r="82" spans="1:9">
      <c r="A82" s="24"/>
      <c r="B82" s="24"/>
      <c r="C82" s="24"/>
      <c r="D82" s="24"/>
      <c r="E82" s="24"/>
      <c r="F82" s="24"/>
      <c r="G82" s="24"/>
      <c r="H82" s="24"/>
      <c r="I82" s="24"/>
    </row>
    <row r="83" spans="1:9">
      <c r="A83" s="24"/>
      <c r="B83" s="24"/>
      <c r="C83" s="24"/>
      <c r="D83" s="24"/>
      <c r="E83" s="24"/>
      <c r="F83" s="24"/>
      <c r="G83" s="24"/>
      <c r="H83" s="24"/>
      <c r="I83" s="24"/>
    </row>
    <row r="84" spans="1:9">
      <c r="A84" s="24"/>
      <c r="B84" s="24"/>
      <c r="C84" s="24"/>
      <c r="D84" s="24"/>
      <c r="E84" s="24"/>
      <c r="F84" s="24"/>
      <c r="G84" s="24"/>
      <c r="H84" s="24"/>
      <c r="I84" s="24"/>
    </row>
    <row r="85" spans="1:9">
      <c r="A85" s="24"/>
      <c r="B85" s="24"/>
      <c r="C85" s="24"/>
      <c r="D85" s="24"/>
      <c r="E85" s="24"/>
      <c r="F85" s="24"/>
      <c r="G85" s="24"/>
      <c r="H85" s="24"/>
      <c r="I85" s="24"/>
    </row>
    <row r="86" spans="1:9">
      <c r="A86" s="24"/>
      <c r="B86" s="24"/>
      <c r="C86" s="24"/>
      <c r="D86" s="24"/>
      <c r="E86" s="24"/>
      <c r="F86" s="24"/>
      <c r="G86" s="24"/>
      <c r="H86" s="24"/>
      <c r="I86" s="24"/>
    </row>
    <row r="87" spans="1:9">
      <c r="A87" s="24"/>
      <c r="B87" s="24"/>
      <c r="C87" s="24"/>
      <c r="D87" s="24"/>
      <c r="E87" s="24"/>
      <c r="F87" s="24"/>
      <c r="G87" s="24"/>
      <c r="H87" s="24"/>
      <c r="I87" s="24"/>
    </row>
    <row r="88" spans="1:9">
      <c r="A88" s="24"/>
      <c r="B88" s="24"/>
      <c r="C88" s="24"/>
      <c r="D88" s="24"/>
      <c r="E88" s="24"/>
      <c r="F88" s="24"/>
      <c r="G88" s="24"/>
      <c r="H88" s="24"/>
      <c r="I88" s="24"/>
    </row>
    <row r="89" spans="1:9">
      <c r="A89" s="24"/>
      <c r="B89" s="24"/>
      <c r="C89" s="24"/>
      <c r="D89" s="24"/>
      <c r="E89" s="24"/>
      <c r="F89" s="24"/>
      <c r="G89" s="24"/>
      <c r="H89" s="24"/>
      <c r="I89" s="24"/>
    </row>
    <row r="90" spans="1:9">
      <c r="A90" s="24"/>
      <c r="B90" s="24"/>
      <c r="C90" s="24"/>
      <c r="D90" s="24"/>
      <c r="E90" s="24"/>
      <c r="F90" s="24"/>
      <c r="G90" s="24"/>
      <c r="H90" s="24"/>
      <c r="I90" s="24"/>
    </row>
    <row r="91" spans="1:9">
      <c r="A91" s="24"/>
      <c r="B91" s="24"/>
      <c r="C91" s="24"/>
      <c r="D91" s="24"/>
      <c r="E91" s="24"/>
      <c r="F91" s="24"/>
      <c r="G91" s="24"/>
      <c r="H91" s="24"/>
      <c r="I91" s="24"/>
    </row>
    <row r="92" spans="1:9">
      <c r="A92" s="24"/>
      <c r="B92" s="24"/>
      <c r="C92" s="24"/>
      <c r="D92" s="24"/>
      <c r="E92" s="24"/>
      <c r="F92" s="24"/>
      <c r="G92" s="24"/>
      <c r="H92" s="24"/>
      <c r="I92" s="24"/>
    </row>
    <row r="93" spans="1:9">
      <c r="A93" s="24"/>
      <c r="B93" s="24"/>
      <c r="C93" s="24"/>
      <c r="D93" s="24"/>
      <c r="E93" s="24"/>
      <c r="F93" s="24"/>
      <c r="G93" s="24"/>
      <c r="H93" s="24"/>
      <c r="I93" s="24"/>
    </row>
    <row r="94" spans="1:9">
      <c r="A94" s="24"/>
      <c r="B94" s="24"/>
      <c r="C94" s="24"/>
      <c r="D94" s="24"/>
      <c r="E94" s="24"/>
      <c r="F94" s="24"/>
      <c r="G94" s="24"/>
      <c r="H94" s="24"/>
      <c r="I94" s="24"/>
    </row>
    <row r="95" spans="1:9">
      <c r="A95" s="24"/>
      <c r="B95" s="24"/>
      <c r="C95" s="24"/>
      <c r="D95" s="24"/>
      <c r="E95" s="24"/>
      <c r="F95" s="24"/>
      <c r="G95" s="24"/>
      <c r="H95" s="24"/>
      <c r="I95" s="24"/>
    </row>
    <row r="96" spans="1:9">
      <c r="A96" s="24"/>
      <c r="B96" s="24"/>
      <c r="C96" s="24"/>
      <c r="D96" s="24"/>
      <c r="E96" s="24"/>
      <c r="F96" s="24"/>
      <c r="G96" s="24"/>
      <c r="H96" s="24"/>
      <c r="I96" s="24"/>
    </row>
    <row r="97" spans="1:9">
      <c r="A97" s="24"/>
      <c r="B97" s="24"/>
      <c r="C97" s="24"/>
      <c r="D97" s="24"/>
      <c r="E97" s="24"/>
      <c r="F97" s="24"/>
      <c r="G97" s="24"/>
      <c r="H97" s="24"/>
      <c r="I97" s="24"/>
    </row>
    <row r="98" spans="1:9">
      <c r="A98" s="24"/>
      <c r="B98" s="24"/>
      <c r="C98" s="24"/>
      <c r="D98" s="24"/>
      <c r="E98" s="24"/>
      <c r="F98" s="24"/>
      <c r="G98" s="24"/>
      <c r="H98" s="24"/>
      <c r="I98" s="24"/>
    </row>
    <row r="99" spans="1:9">
      <c r="A99" s="24"/>
      <c r="B99" s="24"/>
      <c r="C99" s="24"/>
      <c r="D99" s="24"/>
      <c r="E99" s="24"/>
      <c r="F99" s="24"/>
      <c r="G99" s="24"/>
      <c r="H99" s="24"/>
      <c r="I99" s="24"/>
    </row>
    <row r="100" spans="1:9">
      <c r="A100" s="24"/>
      <c r="B100" s="24"/>
      <c r="C100" s="24"/>
      <c r="D100" s="24"/>
      <c r="E100" s="24"/>
      <c r="F100" s="24"/>
      <c r="G100" s="24"/>
      <c r="H100" s="24"/>
      <c r="I100" s="24"/>
    </row>
    <row r="101" spans="1:9">
      <c r="A101" s="24"/>
      <c r="B101" s="24"/>
      <c r="C101" s="24"/>
      <c r="D101" s="24"/>
      <c r="E101" s="24"/>
      <c r="F101" s="24"/>
      <c r="G101" s="24"/>
      <c r="H101" s="24"/>
      <c r="I101" s="24"/>
    </row>
    <row r="102" spans="1:9">
      <c r="A102" s="24"/>
      <c r="B102" s="24"/>
      <c r="C102" s="24"/>
      <c r="D102" s="24"/>
      <c r="E102" s="24"/>
      <c r="F102" s="24"/>
      <c r="G102" s="24"/>
      <c r="H102" s="24"/>
      <c r="I102" s="24"/>
    </row>
    <row r="103" spans="1:9">
      <c r="A103" s="24"/>
      <c r="B103" s="24"/>
      <c r="C103" s="24"/>
      <c r="D103" s="24"/>
      <c r="E103" s="24"/>
      <c r="F103" s="24"/>
      <c r="G103" s="24"/>
      <c r="H103" s="24"/>
      <c r="I103" s="24"/>
    </row>
    <row r="104" spans="1:9">
      <c r="A104" s="24"/>
      <c r="B104" s="24"/>
      <c r="C104" s="24"/>
      <c r="D104" s="24"/>
      <c r="E104" s="24"/>
      <c r="F104" s="24"/>
      <c r="G104" s="24"/>
      <c r="H104" s="24"/>
      <c r="I104" s="24"/>
    </row>
    <row r="105" spans="1:9">
      <c r="A105" s="24"/>
      <c r="B105" s="24"/>
      <c r="C105" s="24"/>
      <c r="D105" s="24"/>
      <c r="E105" s="24"/>
      <c r="F105" s="24"/>
      <c r="G105" s="24"/>
      <c r="H105" s="24"/>
      <c r="I105" s="24"/>
    </row>
    <row r="106" spans="1:9">
      <c r="A106" s="24"/>
      <c r="B106" s="24"/>
      <c r="C106" s="24"/>
      <c r="D106" s="24"/>
      <c r="E106" s="24"/>
      <c r="F106" s="24"/>
      <c r="G106" s="24"/>
      <c r="H106" s="24"/>
      <c r="I106" s="24"/>
    </row>
    <row r="107" spans="1:9">
      <c r="A107" s="24"/>
      <c r="B107" s="24"/>
      <c r="C107" s="24"/>
      <c r="D107" s="24"/>
      <c r="E107" s="24"/>
      <c r="F107" s="24"/>
      <c r="G107" s="24"/>
      <c r="H107" s="24"/>
      <c r="I107" s="24"/>
    </row>
    <row r="108" spans="1:9">
      <c r="A108" s="24"/>
      <c r="B108" s="24"/>
      <c r="C108" s="24"/>
      <c r="D108" s="24"/>
      <c r="E108" s="24"/>
      <c r="F108" s="24"/>
      <c r="G108" s="24"/>
      <c r="H108" s="24"/>
      <c r="I108" s="24"/>
    </row>
    <row r="109" spans="1:9">
      <c r="A109" s="24"/>
      <c r="B109" s="24"/>
      <c r="C109" s="24"/>
      <c r="D109" s="24"/>
      <c r="E109" s="24"/>
      <c r="F109" s="24"/>
      <c r="G109" s="24"/>
      <c r="H109" s="24"/>
      <c r="I109" s="24"/>
    </row>
    <row r="110" spans="1:9">
      <c r="A110" s="24"/>
      <c r="B110" s="24"/>
      <c r="C110" s="24"/>
      <c r="D110" s="24"/>
      <c r="E110" s="24"/>
      <c r="F110" s="24"/>
      <c r="G110" s="24"/>
      <c r="H110" s="24"/>
      <c r="I110" s="24"/>
    </row>
    <row r="111" spans="1:9">
      <c r="A111" s="24"/>
      <c r="B111" s="24"/>
      <c r="C111" s="24"/>
      <c r="D111" s="24"/>
      <c r="E111" s="24"/>
      <c r="F111" s="24"/>
      <c r="G111" s="24"/>
      <c r="H111" s="24"/>
      <c r="I111" s="24"/>
    </row>
    <row r="112" spans="1:9">
      <c r="A112" s="24"/>
      <c r="B112" s="24"/>
      <c r="C112" s="24"/>
      <c r="D112" s="24"/>
      <c r="E112" s="24"/>
      <c r="F112" s="24"/>
      <c r="G112" s="24"/>
      <c r="H112" s="24"/>
      <c r="I112" s="24"/>
    </row>
    <row r="113" spans="1:9">
      <c r="A113" s="24"/>
      <c r="B113" s="24"/>
      <c r="C113" s="24"/>
      <c r="D113" s="24"/>
      <c r="E113" s="24"/>
      <c r="F113" s="24"/>
      <c r="G113" s="24"/>
      <c r="H113" s="24"/>
      <c r="I113" s="24"/>
    </row>
    <row r="114" spans="1:9">
      <c r="A114" s="24"/>
      <c r="B114" s="24"/>
      <c r="C114" s="24"/>
      <c r="D114" s="24"/>
      <c r="E114" s="24"/>
      <c r="F114" s="24"/>
      <c r="G114" s="24"/>
      <c r="H114" s="24"/>
      <c r="I114" s="24"/>
    </row>
    <row r="115" spans="1:9">
      <c r="A115" s="24"/>
      <c r="B115" s="24"/>
      <c r="C115" s="24"/>
      <c r="D115" s="24"/>
      <c r="E115" s="24"/>
      <c r="F115" s="24"/>
      <c r="G115" s="24"/>
      <c r="H115" s="24"/>
      <c r="I115" s="24"/>
    </row>
    <row r="116" spans="1:9">
      <c r="A116" s="24"/>
      <c r="B116" s="24"/>
      <c r="C116" s="24"/>
      <c r="D116" s="24"/>
      <c r="E116" s="24"/>
      <c r="F116" s="24"/>
      <c r="G116" s="24"/>
      <c r="H116" s="24"/>
      <c r="I116" s="24"/>
    </row>
    <row r="117" spans="1:9">
      <c r="A117" s="24"/>
      <c r="B117" s="24"/>
      <c r="C117" s="24"/>
      <c r="D117" s="24"/>
      <c r="E117" s="24"/>
      <c r="F117" s="24"/>
      <c r="G117" s="24"/>
      <c r="H117" s="24"/>
      <c r="I117" s="24"/>
    </row>
    <row r="118" spans="1:9">
      <c r="A118" s="24"/>
      <c r="B118" s="24"/>
      <c r="C118" s="24"/>
      <c r="D118" s="24"/>
      <c r="E118" s="24"/>
      <c r="F118" s="24"/>
      <c r="G118" s="24"/>
      <c r="H118" s="24"/>
      <c r="I118" s="24"/>
    </row>
    <row r="119" spans="1:9">
      <c r="A119" s="24"/>
      <c r="B119" s="24"/>
      <c r="C119" s="24"/>
      <c r="D119" s="24"/>
      <c r="E119" s="24"/>
      <c r="F119" s="24"/>
      <c r="G119" s="24"/>
      <c r="H119" s="24"/>
      <c r="I119" s="24"/>
    </row>
    <row r="120" spans="1:9">
      <c r="A120" s="24"/>
      <c r="B120" s="24"/>
      <c r="C120" s="24"/>
      <c r="D120" s="24"/>
      <c r="E120" s="24"/>
      <c r="F120" s="24"/>
      <c r="G120" s="24"/>
      <c r="H120" s="24"/>
      <c r="I120" s="24"/>
    </row>
    <row r="121" spans="1:9">
      <c r="A121" s="24"/>
      <c r="B121" s="24"/>
      <c r="C121" s="24"/>
      <c r="D121" s="24"/>
      <c r="E121" s="24"/>
      <c r="F121" s="24"/>
      <c r="G121" s="24"/>
      <c r="H121" s="24"/>
      <c r="I121" s="24"/>
    </row>
    <row r="122" spans="1:9">
      <c r="A122" s="24"/>
      <c r="B122" s="24"/>
      <c r="C122" s="24"/>
      <c r="D122" s="24"/>
      <c r="E122" s="24"/>
      <c r="F122" s="24"/>
      <c r="G122" s="24"/>
      <c r="H122" s="24"/>
      <c r="I122" s="24"/>
    </row>
    <row r="123" spans="1:9">
      <c r="A123" s="24"/>
      <c r="B123" s="24"/>
      <c r="C123" s="24"/>
      <c r="D123" s="24"/>
      <c r="E123" s="24"/>
      <c r="F123" s="24"/>
      <c r="G123" s="24"/>
      <c r="H123" s="24"/>
      <c r="I123" s="24"/>
    </row>
    <row r="124" spans="1:9">
      <c r="A124" s="24"/>
      <c r="B124" s="24"/>
      <c r="C124" s="24"/>
      <c r="D124" s="24"/>
      <c r="E124" s="24"/>
      <c r="F124" s="24"/>
      <c r="G124" s="24"/>
      <c r="H124" s="24"/>
      <c r="I124" s="24"/>
    </row>
    <row r="125" spans="1:9">
      <c r="A125" s="24"/>
      <c r="B125" s="24"/>
      <c r="C125" s="24"/>
      <c r="D125" s="24"/>
      <c r="E125" s="24"/>
      <c r="F125" s="24"/>
      <c r="G125" s="24"/>
      <c r="H125" s="24"/>
      <c r="I125" s="24"/>
    </row>
    <row r="126" spans="1:9">
      <c r="A126" s="24"/>
      <c r="B126" s="24"/>
      <c r="C126" s="24"/>
      <c r="D126" s="24"/>
      <c r="E126" s="24"/>
      <c r="F126" s="24"/>
      <c r="G126" s="24"/>
      <c r="H126" s="24"/>
      <c r="I126" s="24"/>
    </row>
    <row r="127" spans="1:9">
      <c r="A127" s="24"/>
      <c r="B127" s="24"/>
      <c r="C127" s="24"/>
      <c r="D127" s="24"/>
      <c r="E127" s="24"/>
      <c r="F127" s="24"/>
      <c r="G127" s="24"/>
      <c r="H127" s="24"/>
      <c r="I127" s="24"/>
    </row>
    <row r="128" spans="1:9">
      <c r="A128" s="24"/>
      <c r="B128" s="24"/>
      <c r="C128" s="24"/>
      <c r="D128" s="24"/>
      <c r="E128" s="24"/>
      <c r="F128" s="24"/>
      <c r="G128" s="24"/>
      <c r="H128" s="24"/>
      <c r="I128" s="24"/>
    </row>
    <row r="129" spans="1:9">
      <c r="A129" s="24"/>
      <c r="B129" s="24"/>
      <c r="C129" s="24"/>
      <c r="D129" s="24"/>
      <c r="E129" s="24"/>
      <c r="F129" s="24"/>
      <c r="G129" s="24"/>
      <c r="H129" s="24"/>
      <c r="I129" s="24"/>
    </row>
    <row r="130" spans="1:9">
      <c r="A130" s="24"/>
      <c r="B130" s="24"/>
      <c r="C130" s="24"/>
      <c r="D130" s="24"/>
      <c r="E130" s="24"/>
      <c r="F130" s="24"/>
      <c r="G130" s="24"/>
      <c r="H130" s="24"/>
      <c r="I130" s="24"/>
    </row>
    <row r="131" spans="1:9">
      <c r="A131" s="24"/>
      <c r="B131" s="24"/>
      <c r="C131" s="24"/>
      <c r="D131" s="24"/>
      <c r="E131" s="24"/>
      <c r="F131" s="24"/>
      <c r="G131" s="24"/>
      <c r="H131" s="24"/>
      <c r="I131" s="24"/>
    </row>
    <row r="132" spans="1:9">
      <c r="A132" s="24"/>
      <c r="B132" s="24"/>
      <c r="C132" s="24"/>
      <c r="D132" s="24"/>
      <c r="E132" s="24"/>
      <c r="F132" s="24"/>
      <c r="G132" s="24"/>
      <c r="H132" s="24"/>
      <c r="I132" s="24"/>
    </row>
  </sheetData>
  <printOptions gridLines="1"/>
  <pageMargins left="0.75000000000000011" right="0.75000000000000011" top="1.361023622047244" bottom="1.361023622047244" header="0.5" footer="0.5"/>
  <pageSetup paperSize="0" fitToWidth="0" fitToHeight="0" orientation="landscape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/>
  </sheetViews>
  <sheetFormatPr defaultColWidth="8" defaultRowHeight="12.75"/>
  <cols>
    <col min="1" max="2" width="8" style="2" customWidth="1"/>
    <col min="3" max="3" width="10" style="2" customWidth="1"/>
    <col min="4" max="4" width="10.5" style="2" customWidth="1"/>
    <col min="5" max="5" width="10.625" style="2" customWidth="1"/>
    <col min="6" max="6" width="11.5" style="2" customWidth="1"/>
    <col min="7" max="7" width="11" style="2" customWidth="1"/>
    <col min="8" max="8" width="11.5" style="2" customWidth="1"/>
    <col min="9" max="12" width="8" style="2" customWidth="1"/>
    <col min="13" max="13" width="12.25" style="2" customWidth="1"/>
    <col min="14" max="14" width="11.625" style="2" customWidth="1"/>
    <col min="15" max="15" width="11.25" style="2" customWidth="1"/>
    <col min="16" max="16" width="11.625" style="2" customWidth="1"/>
    <col min="17" max="16384" width="8" style="2"/>
  </cols>
  <sheetData>
    <row r="1" spans="1:16" ht="18">
      <c r="A1" s="42" t="s">
        <v>57</v>
      </c>
      <c r="D1" s="2" t="s">
        <v>58</v>
      </c>
    </row>
    <row r="3" spans="1:16" ht="15">
      <c r="A3" s="43">
        <v>-1</v>
      </c>
      <c r="B3" s="44"/>
    </row>
    <row r="5" spans="1:16" ht="15">
      <c r="A5" s="45"/>
      <c r="B5" s="45"/>
      <c r="C5" s="46" t="s">
        <v>0</v>
      </c>
      <c r="D5" s="46" t="s">
        <v>0</v>
      </c>
      <c r="E5" s="46" t="s">
        <v>1</v>
      </c>
      <c r="F5" s="46" t="s">
        <v>59</v>
      </c>
      <c r="G5" s="46" t="s">
        <v>60</v>
      </c>
      <c r="H5" s="46" t="s">
        <v>4</v>
      </c>
      <c r="I5" s="46" t="s">
        <v>5</v>
      </c>
      <c r="J5" s="46" t="s">
        <v>6</v>
      </c>
      <c r="K5" s="46" t="s">
        <v>7</v>
      </c>
      <c r="L5" s="46" t="s">
        <v>8</v>
      </c>
      <c r="M5" s="46" t="s">
        <v>61</v>
      </c>
      <c r="N5" s="46" t="s">
        <v>62</v>
      </c>
      <c r="O5" s="46" t="s">
        <v>63</v>
      </c>
      <c r="P5" s="46" t="s">
        <v>64</v>
      </c>
    </row>
    <row r="6" spans="1:16" ht="15">
      <c r="A6" s="45"/>
      <c r="B6" s="45"/>
      <c r="C6" s="46"/>
      <c r="D6" s="46"/>
      <c r="E6" s="46"/>
      <c r="F6" s="46"/>
      <c r="G6" s="46"/>
      <c r="H6" s="46"/>
      <c r="I6" s="46"/>
      <c r="J6" s="46"/>
    </row>
    <row r="7" spans="1:16" ht="15">
      <c r="A7" s="45" t="s">
        <v>0</v>
      </c>
      <c r="B7" s="45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</row>
    <row r="8" spans="1:16" ht="15">
      <c r="A8" s="45"/>
      <c r="B8" s="45"/>
      <c r="C8" s="46"/>
      <c r="D8" s="46"/>
      <c r="E8" s="46"/>
      <c r="F8" s="46"/>
      <c r="G8" s="46"/>
      <c r="H8" s="46"/>
      <c r="I8" s="46"/>
      <c r="J8" s="46"/>
    </row>
    <row r="9" spans="1:16" ht="15">
      <c r="A9" s="45" t="s">
        <v>0</v>
      </c>
      <c r="B9" s="45"/>
      <c r="C9" s="46"/>
      <c r="D9" s="46"/>
      <c r="E9" s="46"/>
      <c r="F9" s="46"/>
      <c r="G9" s="46"/>
      <c r="H9" s="46"/>
      <c r="I9" s="46"/>
      <c r="J9" s="46"/>
    </row>
    <row r="10" spans="1:16" ht="15">
      <c r="A10" s="45" t="s">
        <v>0</v>
      </c>
      <c r="B10" s="45"/>
      <c r="C10" s="46"/>
      <c r="D10" s="46"/>
      <c r="E10" s="46"/>
      <c r="F10" s="46"/>
      <c r="G10" s="46"/>
      <c r="H10" s="46"/>
      <c r="I10" s="46"/>
      <c r="J10" s="46"/>
    </row>
    <row r="11" spans="1:16" ht="15">
      <c r="A11" s="45"/>
      <c r="B11" s="45"/>
      <c r="C11" s="46"/>
      <c r="D11" s="46"/>
      <c r="E11" s="46"/>
      <c r="F11" s="46"/>
      <c r="G11" s="46"/>
      <c r="H11" s="46"/>
      <c r="I11" s="46"/>
      <c r="J11" s="46"/>
    </row>
    <row r="12" spans="1:16" ht="15">
      <c r="A12" s="45" t="s">
        <v>0</v>
      </c>
      <c r="B12" s="45"/>
      <c r="C12" s="46"/>
      <c r="D12" s="46"/>
      <c r="E12" s="46"/>
      <c r="F12" s="46"/>
      <c r="G12" s="46"/>
      <c r="H12" s="46"/>
      <c r="I12" s="46"/>
      <c r="J12" s="46"/>
    </row>
    <row r="13" spans="1:16" ht="15">
      <c r="A13" s="45" t="s">
        <v>0</v>
      </c>
      <c r="B13" s="45"/>
      <c r="C13" s="46"/>
      <c r="D13" s="46"/>
      <c r="E13" s="46"/>
      <c r="F13" s="46"/>
      <c r="G13" s="46"/>
      <c r="H13" s="46"/>
      <c r="I13" s="46"/>
      <c r="J13" s="46"/>
    </row>
    <row r="14" spans="1:16" ht="15">
      <c r="A14" s="45"/>
      <c r="B14" s="45"/>
      <c r="C14" s="46"/>
      <c r="D14" s="46"/>
      <c r="E14" s="46"/>
      <c r="F14" s="46"/>
      <c r="G14" s="46"/>
      <c r="H14" s="46"/>
      <c r="I14" s="46"/>
      <c r="J14" s="46"/>
    </row>
    <row r="15" spans="1:16" ht="15.75" thickBot="1">
      <c r="A15" s="45" t="s">
        <v>0</v>
      </c>
      <c r="B15" s="45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</row>
    <row r="16" spans="1:16" ht="15.75" thickTop="1">
      <c r="A16" s="45" t="s">
        <v>0</v>
      </c>
      <c r="B16" s="45"/>
      <c r="C16" s="46"/>
      <c r="D16" s="46"/>
      <c r="E16" s="46"/>
      <c r="F16" s="46"/>
      <c r="G16" s="46"/>
      <c r="H16" s="46"/>
      <c r="I16" s="46"/>
      <c r="J16" s="46"/>
    </row>
    <row r="17" spans="1:16" ht="15">
      <c r="A17" s="45"/>
      <c r="B17" s="45"/>
      <c r="C17" s="46"/>
      <c r="D17" s="46"/>
      <c r="E17" s="46"/>
      <c r="F17" s="46"/>
      <c r="G17" s="46"/>
      <c r="H17" s="46"/>
      <c r="I17" s="46"/>
      <c r="J17" s="46"/>
    </row>
    <row r="18" spans="1:16" ht="15">
      <c r="A18" s="45"/>
      <c r="B18" s="45"/>
      <c r="C18" s="46"/>
      <c r="D18" s="46"/>
      <c r="E18" s="46"/>
      <c r="F18" s="46"/>
      <c r="G18" s="46"/>
      <c r="H18" s="46"/>
      <c r="I18" s="46"/>
      <c r="J18" s="46"/>
    </row>
    <row r="19" spans="1:16" ht="15">
      <c r="A19" s="45" t="s">
        <v>0</v>
      </c>
      <c r="B19" s="45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</row>
    <row r="20" spans="1:16" ht="15">
      <c r="A20" s="45" t="s">
        <v>0</v>
      </c>
      <c r="B20" s="45"/>
      <c r="C20" s="46"/>
      <c r="D20" s="46"/>
      <c r="E20" s="46"/>
      <c r="F20" s="46"/>
      <c r="G20" s="46"/>
      <c r="H20" s="46"/>
      <c r="I20" s="46"/>
      <c r="J20" s="46"/>
    </row>
    <row r="21" spans="1:16" ht="15">
      <c r="A21" s="45" t="s">
        <v>0</v>
      </c>
      <c r="B21" s="45"/>
      <c r="C21" s="46"/>
      <c r="D21" s="46"/>
      <c r="E21" s="46"/>
      <c r="F21" s="46"/>
      <c r="G21" s="46"/>
      <c r="H21" s="46"/>
      <c r="I21" s="46"/>
      <c r="J21" s="46"/>
    </row>
    <row r="22" spans="1:16" ht="15">
      <c r="A22" s="45"/>
      <c r="B22" s="45"/>
      <c r="C22" s="46"/>
      <c r="D22" s="46"/>
      <c r="E22" s="46"/>
      <c r="F22" s="46"/>
      <c r="G22" s="46"/>
      <c r="H22" s="46"/>
      <c r="I22" s="46"/>
      <c r="J22" s="46"/>
    </row>
    <row r="23" spans="1:16" ht="15">
      <c r="A23" s="45"/>
      <c r="B23" s="45"/>
      <c r="C23" s="46"/>
      <c r="D23" s="46"/>
      <c r="E23" s="46"/>
      <c r="F23" s="46"/>
      <c r="G23" s="46"/>
      <c r="H23" s="46"/>
      <c r="I23" s="46"/>
      <c r="J23" s="46"/>
    </row>
    <row r="24" spans="1:16" ht="15">
      <c r="A24" s="45"/>
      <c r="B24" s="45"/>
      <c r="C24" s="46"/>
      <c r="D24" s="46"/>
      <c r="E24" s="46"/>
      <c r="F24" s="46"/>
      <c r="G24" s="46"/>
      <c r="H24" s="46"/>
      <c r="I24" s="46"/>
      <c r="J24" s="46"/>
    </row>
    <row r="25" spans="1:16" ht="15">
      <c r="A25" s="45"/>
      <c r="B25" s="45"/>
      <c r="C25" s="46"/>
      <c r="D25" s="46"/>
      <c r="E25" s="46"/>
      <c r="F25" s="46"/>
      <c r="G25" s="46"/>
      <c r="H25" s="46"/>
      <c r="I25" s="46"/>
      <c r="J25" s="46"/>
    </row>
    <row r="26" spans="1:16" ht="15">
      <c r="A26" s="45"/>
      <c r="B26" s="45"/>
      <c r="C26" s="46"/>
      <c r="D26" s="46"/>
      <c r="E26" s="46"/>
      <c r="F26" s="46"/>
      <c r="G26" s="46"/>
      <c r="H26" s="46"/>
      <c r="I26" s="46"/>
      <c r="J26" s="46"/>
    </row>
    <row r="27" spans="1:16" ht="15">
      <c r="A27" s="45"/>
      <c r="B27" s="45"/>
      <c r="C27" s="46"/>
      <c r="D27" s="46"/>
      <c r="E27" s="46"/>
      <c r="F27" s="46"/>
      <c r="G27" s="46"/>
      <c r="H27" s="46"/>
      <c r="I27" s="46"/>
      <c r="J27" s="46"/>
    </row>
    <row r="28" spans="1:16" ht="15">
      <c r="A28" s="45"/>
      <c r="B28" s="45"/>
      <c r="C28" s="46"/>
      <c r="D28" s="46"/>
      <c r="E28" s="46"/>
      <c r="F28" s="46"/>
      <c r="G28" s="46"/>
      <c r="H28" s="46"/>
      <c r="I28" s="46"/>
      <c r="J28" s="46"/>
    </row>
    <row r="29" spans="1:16" ht="15">
      <c r="A29" s="45"/>
      <c r="B29" s="45"/>
      <c r="C29" s="46"/>
      <c r="D29" s="46"/>
      <c r="E29" s="46"/>
      <c r="F29" s="46"/>
      <c r="G29" s="46"/>
      <c r="H29" s="46"/>
      <c r="I29" s="46"/>
      <c r="J29" s="46"/>
    </row>
    <row r="30" spans="1:16" ht="15">
      <c r="A30" s="45"/>
      <c r="B30" s="45"/>
      <c r="C30" s="46"/>
      <c r="D30" s="46"/>
      <c r="E30" s="46"/>
      <c r="F30" s="46"/>
      <c r="G30" s="46"/>
      <c r="H30" s="46"/>
      <c r="I30" s="46"/>
      <c r="J30" s="46"/>
    </row>
    <row r="31" spans="1:16" ht="15">
      <c r="A31" s="45" t="s">
        <v>65</v>
      </c>
      <c r="B31" s="45"/>
      <c r="C31" s="46"/>
      <c r="D31" s="46"/>
      <c r="E31" s="46"/>
      <c r="F31" s="46"/>
      <c r="G31" s="46"/>
      <c r="H31" s="46"/>
      <c r="I31" s="46"/>
      <c r="J31" s="46"/>
    </row>
    <row r="32" spans="1:16" ht="15">
      <c r="A32" s="45" t="s">
        <v>66</v>
      </c>
      <c r="B32" s="45"/>
      <c r="C32" s="46"/>
      <c r="D32" s="46"/>
      <c r="E32" s="46"/>
      <c r="F32" s="46"/>
      <c r="G32" s="46"/>
      <c r="H32" s="46"/>
      <c r="I32" s="46"/>
      <c r="J32" s="46"/>
    </row>
    <row r="33" spans="1:16" ht="15">
      <c r="A33" s="45"/>
      <c r="B33" s="45"/>
      <c r="C33" s="46"/>
      <c r="D33" s="46"/>
      <c r="E33" s="46"/>
      <c r="F33" s="46"/>
      <c r="G33" s="46"/>
      <c r="H33" s="46"/>
      <c r="I33" s="46"/>
      <c r="J33" s="46"/>
    </row>
    <row r="34" spans="1:16" ht="15">
      <c r="A34" s="45" t="s">
        <v>67</v>
      </c>
      <c r="B34" s="45"/>
      <c r="C34" s="46"/>
      <c r="D34" s="46"/>
      <c r="E34" s="46"/>
      <c r="F34" s="46"/>
      <c r="G34" s="46"/>
      <c r="H34" s="46"/>
      <c r="I34" s="46"/>
      <c r="J34" s="46"/>
    </row>
    <row r="35" spans="1:16" ht="15">
      <c r="A35" s="45" t="s">
        <v>68</v>
      </c>
      <c r="B35" s="45"/>
      <c r="C35" s="46"/>
      <c r="D35" s="46"/>
      <c r="E35" s="46"/>
      <c r="F35" s="46"/>
      <c r="G35" s="46"/>
      <c r="H35" s="46"/>
      <c r="I35" s="46"/>
      <c r="J35" s="46"/>
    </row>
    <row r="36" spans="1:16" ht="15">
      <c r="A36" s="45"/>
      <c r="B36" s="45"/>
      <c r="C36" s="46"/>
      <c r="D36" s="46"/>
      <c r="E36" s="46"/>
      <c r="F36" s="46"/>
      <c r="G36" s="46"/>
      <c r="H36" s="46"/>
      <c r="I36" s="46"/>
      <c r="J36" s="46"/>
    </row>
    <row r="37" spans="1:16" ht="15">
      <c r="A37" s="45"/>
      <c r="B37" s="45"/>
      <c r="C37" s="46"/>
      <c r="D37" s="46"/>
      <c r="E37" s="46"/>
      <c r="F37" s="46"/>
      <c r="G37" s="46"/>
      <c r="H37" s="46"/>
      <c r="I37" s="46"/>
      <c r="J37" s="46"/>
    </row>
    <row r="38" spans="1:16" ht="15">
      <c r="A38" s="45"/>
      <c r="B38" s="45"/>
      <c r="C38" s="46"/>
      <c r="D38" s="46"/>
      <c r="E38" s="46"/>
      <c r="F38" s="46"/>
      <c r="G38" s="46"/>
      <c r="H38" s="46"/>
      <c r="I38" s="46"/>
      <c r="J38" s="46"/>
    </row>
    <row r="39" spans="1:16" ht="15">
      <c r="A39" s="49" t="s">
        <v>69</v>
      </c>
      <c r="B39" s="49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</row>
    <row r="40" spans="1:16" ht="15">
      <c r="A40" s="49" t="s">
        <v>70</v>
      </c>
      <c r="B40" s="49"/>
      <c r="C40" s="46"/>
      <c r="D40" s="46"/>
      <c r="E40" s="46"/>
      <c r="F40" s="46"/>
      <c r="G40" s="46"/>
      <c r="H40" s="46"/>
      <c r="I40" s="46"/>
      <c r="J40" s="46"/>
    </row>
    <row r="41" spans="1:16" ht="15">
      <c r="A41" s="45" t="s">
        <v>0</v>
      </c>
      <c r="B41" s="45"/>
      <c r="C41" s="46"/>
      <c r="D41" s="46"/>
      <c r="E41" s="46"/>
      <c r="F41" s="46"/>
      <c r="G41" s="46"/>
      <c r="H41" s="46"/>
      <c r="I41" s="46"/>
      <c r="J41" s="46"/>
    </row>
    <row r="42" spans="1:16" ht="15">
      <c r="A42" s="45"/>
      <c r="B42" s="45"/>
      <c r="C42" s="46"/>
      <c r="D42" s="46"/>
      <c r="E42" s="46"/>
      <c r="F42" s="46"/>
      <c r="G42" s="46"/>
      <c r="H42" s="46"/>
      <c r="I42" s="46"/>
      <c r="J42" s="46"/>
    </row>
    <row r="43" spans="1:16" ht="15">
      <c r="A43" s="45"/>
      <c r="B43" s="45"/>
      <c r="C43" s="45"/>
      <c r="D43" s="45"/>
      <c r="E43" s="45"/>
      <c r="F43" s="45"/>
      <c r="G43" s="45"/>
      <c r="H43" s="45"/>
      <c r="I43" s="45"/>
      <c r="J43" s="45"/>
    </row>
    <row r="44" spans="1:16" ht="15">
      <c r="A44" s="45"/>
      <c r="B44" s="45"/>
      <c r="C44" s="45"/>
      <c r="D44" s="45"/>
      <c r="E44" s="45"/>
      <c r="F44" s="45"/>
      <c r="G44" s="45"/>
      <c r="H44" s="45"/>
      <c r="I44" s="45"/>
      <c r="J44" s="45"/>
    </row>
    <row r="45" spans="1:16" ht="15">
      <c r="A45" s="49" t="s">
        <v>71</v>
      </c>
      <c r="B45" s="49"/>
      <c r="C45" s="49"/>
      <c r="D45" s="49"/>
      <c r="E45" s="45"/>
      <c r="F45" s="45"/>
      <c r="G45" s="45"/>
      <c r="H45" s="45"/>
      <c r="I45" s="45"/>
      <c r="J45" s="45"/>
    </row>
    <row r="46" spans="1:16" ht="15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6" ht="15">
      <c r="A47" s="45"/>
      <c r="B47" s="45"/>
      <c r="C47" s="46" t="s">
        <v>0</v>
      </c>
      <c r="D47" s="46" t="s">
        <v>0</v>
      </c>
      <c r="E47" s="46" t="s">
        <v>1</v>
      </c>
      <c r="F47" s="46" t="s">
        <v>59</v>
      </c>
      <c r="G47" s="46" t="s">
        <v>60</v>
      </c>
      <c r="H47" s="46" t="s">
        <v>4</v>
      </c>
      <c r="I47" s="46" t="s">
        <v>5</v>
      </c>
      <c r="J47" s="46" t="s">
        <v>6</v>
      </c>
      <c r="K47" s="46" t="s">
        <v>7</v>
      </c>
      <c r="L47" s="46" t="s">
        <v>8</v>
      </c>
      <c r="M47" s="46" t="s">
        <v>61</v>
      </c>
      <c r="N47" s="46" t="s">
        <v>62</v>
      </c>
      <c r="O47" s="46" t="s">
        <v>63</v>
      </c>
      <c r="P47" s="46" t="s">
        <v>64</v>
      </c>
    </row>
    <row r="48" spans="1:16" ht="15">
      <c r="A48" s="45"/>
      <c r="B48" s="45"/>
      <c r="C48" s="45"/>
      <c r="D48" s="45"/>
      <c r="E48" s="45"/>
      <c r="F48" s="45"/>
      <c r="G48" s="45"/>
      <c r="H48" s="45"/>
      <c r="J48" s="45"/>
    </row>
    <row r="49" spans="1:16" ht="15.75" thickBot="1">
      <c r="A49" s="45"/>
      <c r="B49" s="45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</row>
    <row r="50" spans="1:16" ht="15.75" thickTop="1">
      <c r="A50" s="45"/>
      <c r="B50" s="45"/>
      <c r="C50" s="45"/>
      <c r="D50" s="45"/>
      <c r="E50" s="45"/>
      <c r="F50" s="45"/>
      <c r="G50" s="45"/>
      <c r="H50" s="45"/>
      <c r="J50" s="45"/>
    </row>
    <row r="51" spans="1:16" ht="15.75" thickBot="1">
      <c r="A51" s="49" t="s">
        <v>72</v>
      </c>
      <c r="B51" s="49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</row>
    <row r="52" spans="1:16" ht="15.75" thickTop="1">
      <c r="A52" s="45"/>
      <c r="B52" s="45"/>
      <c r="C52" s="45"/>
      <c r="D52" s="45"/>
      <c r="E52" s="45"/>
      <c r="F52" s="45"/>
      <c r="G52" s="45"/>
      <c r="H52" s="45"/>
      <c r="I52" s="45"/>
      <c r="J52" s="45"/>
    </row>
    <row r="53" spans="1:16" ht="15">
      <c r="A53" s="45"/>
      <c r="B53" s="45"/>
      <c r="C53" s="45"/>
      <c r="D53" s="45"/>
      <c r="E53" s="45"/>
      <c r="F53" s="45"/>
      <c r="G53" s="45"/>
      <c r="H53" s="45"/>
      <c r="I53" s="45"/>
      <c r="J53" s="45"/>
    </row>
    <row r="54" spans="1:16" ht="15">
      <c r="A54" s="45"/>
      <c r="B54" s="45"/>
      <c r="C54" s="45"/>
      <c r="D54" s="45"/>
      <c r="E54" s="45"/>
      <c r="F54" s="45"/>
      <c r="G54" s="45"/>
      <c r="H54" s="45"/>
      <c r="I54" s="45"/>
      <c r="J54" s="45"/>
    </row>
    <row r="55" spans="1:16" ht="15">
      <c r="A55" s="45"/>
      <c r="B55" s="45"/>
      <c r="C55" s="45"/>
      <c r="D55" s="45"/>
      <c r="E55" s="45"/>
      <c r="F55" s="45"/>
      <c r="G55" s="45"/>
      <c r="H55" s="45"/>
      <c r="I55" s="45"/>
      <c r="J55" s="45"/>
    </row>
    <row r="56" spans="1:16" ht="15">
      <c r="A56" s="45"/>
      <c r="B56" s="45"/>
      <c r="C56" s="45"/>
      <c r="D56" s="45"/>
      <c r="E56" s="45"/>
      <c r="F56" s="45"/>
      <c r="G56" s="45"/>
      <c r="H56" s="45"/>
      <c r="I56" s="45"/>
      <c r="J56" s="45"/>
    </row>
    <row r="57" spans="1:16" ht="15">
      <c r="A57" s="45"/>
      <c r="B57" s="45"/>
      <c r="C57" s="45"/>
      <c r="D57" s="45"/>
      <c r="E57" s="45"/>
      <c r="F57" s="45"/>
      <c r="G57" s="45"/>
      <c r="H57" s="45"/>
      <c r="I57" s="45"/>
      <c r="J57" s="45"/>
    </row>
    <row r="58" spans="1:16" ht="15">
      <c r="A58" s="45"/>
      <c r="B58" s="45"/>
      <c r="C58" s="45"/>
      <c r="D58" s="45"/>
      <c r="E58" s="45"/>
      <c r="F58" s="45"/>
      <c r="G58" s="45"/>
      <c r="H58" s="45"/>
      <c r="I58" s="45"/>
      <c r="J58" s="45"/>
    </row>
    <row r="59" spans="1:16" ht="15">
      <c r="A59" s="45"/>
      <c r="B59" s="45"/>
      <c r="C59" s="45"/>
      <c r="D59" s="45"/>
      <c r="E59" s="45"/>
      <c r="F59" s="45"/>
      <c r="G59" s="45"/>
      <c r="H59" s="45"/>
      <c r="I59" s="45"/>
      <c r="J59" s="45"/>
    </row>
    <row r="60" spans="1:16" ht="15">
      <c r="A60" s="45"/>
      <c r="B60" s="45"/>
      <c r="C60" s="45"/>
      <c r="D60" s="45"/>
      <c r="E60" s="45"/>
      <c r="F60" s="45"/>
      <c r="G60" s="45"/>
      <c r="H60" s="45"/>
      <c r="I60" s="45"/>
      <c r="J60" s="45"/>
    </row>
    <row r="61" spans="1:16" ht="15">
      <c r="A61" s="45" t="s">
        <v>0</v>
      </c>
      <c r="B61" s="45"/>
      <c r="C61" s="45"/>
      <c r="D61" s="45"/>
      <c r="E61" s="45"/>
      <c r="F61" s="45"/>
      <c r="G61" s="45"/>
      <c r="H61" s="45"/>
      <c r="J61" s="45"/>
    </row>
    <row r="62" spans="1:16" ht="15">
      <c r="A62" s="45" t="s">
        <v>0</v>
      </c>
      <c r="B62" s="45"/>
      <c r="C62" s="45"/>
      <c r="D62" s="45"/>
      <c r="E62" s="45"/>
      <c r="F62" s="45"/>
      <c r="G62" s="45"/>
      <c r="H62" s="45"/>
      <c r="J62" s="45"/>
    </row>
    <row r="63" spans="1:16" ht="15">
      <c r="A63" s="45"/>
      <c r="B63" s="45"/>
      <c r="C63" s="45"/>
      <c r="D63" s="45"/>
      <c r="E63" s="45"/>
      <c r="F63" s="45"/>
      <c r="G63" s="45"/>
      <c r="H63" s="45"/>
      <c r="J63" s="45"/>
    </row>
    <row r="64" spans="1:16" ht="15">
      <c r="A64" s="45" t="s">
        <v>73</v>
      </c>
      <c r="B64" s="45"/>
      <c r="C64" s="45"/>
      <c r="D64" s="45"/>
      <c r="E64" s="45"/>
      <c r="F64" s="45"/>
      <c r="G64" s="45"/>
      <c r="H64" s="45"/>
      <c r="J64" s="45"/>
    </row>
    <row r="65" spans="1:16" ht="15">
      <c r="A65" s="45" t="s">
        <v>74</v>
      </c>
      <c r="B65" s="45"/>
      <c r="C65" s="45"/>
      <c r="D65" s="45"/>
      <c r="E65" s="45"/>
      <c r="F65" s="45"/>
      <c r="G65" s="45"/>
      <c r="H65" s="45"/>
      <c r="J65" s="45"/>
    </row>
    <row r="66" spans="1:16" ht="15">
      <c r="A66" s="45" t="s">
        <v>75</v>
      </c>
      <c r="B66" s="45"/>
      <c r="C66" s="45"/>
      <c r="D66" s="45"/>
      <c r="E66" s="45"/>
      <c r="F66" s="45"/>
      <c r="G66" s="45"/>
      <c r="H66" s="45"/>
      <c r="J66" s="45"/>
    </row>
    <row r="67" spans="1:16" ht="15">
      <c r="A67" s="45"/>
      <c r="B67" s="45"/>
      <c r="C67" s="45"/>
      <c r="D67" s="45"/>
      <c r="E67" s="45"/>
      <c r="F67" s="45"/>
      <c r="G67" s="45"/>
      <c r="H67" s="45"/>
      <c r="J67" s="45"/>
    </row>
    <row r="68" spans="1:16" ht="15.75" thickBot="1">
      <c r="A68" s="49" t="s">
        <v>0</v>
      </c>
      <c r="B68" s="49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</row>
    <row r="69" spans="1:16" ht="15.75" thickTop="1">
      <c r="A69" s="49" t="s">
        <v>0</v>
      </c>
      <c r="B69" s="49"/>
      <c r="C69" s="45"/>
      <c r="D69" s="45"/>
      <c r="E69" s="45"/>
      <c r="F69" s="45"/>
      <c r="G69" s="45"/>
      <c r="H69" s="45"/>
      <c r="I69" s="45"/>
      <c r="J69" s="45"/>
    </row>
    <row r="70" spans="1:16" ht="15">
      <c r="A70" s="45"/>
      <c r="B70" s="45"/>
      <c r="C70" s="45"/>
      <c r="D70" s="45"/>
      <c r="E70" s="45"/>
      <c r="F70" s="45"/>
      <c r="G70" s="45"/>
      <c r="H70" s="45"/>
      <c r="I70" s="45"/>
      <c r="J70" s="45"/>
    </row>
    <row r="71" spans="1:16" ht="15">
      <c r="A71" s="45"/>
      <c r="B71" s="45"/>
      <c r="C71" s="45"/>
      <c r="D71" s="45"/>
      <c r="E71" s="45"/>
      <c r="F71" s="45"/>
      <c r="G71" s="45"/>
      <c r="H71" s="45"/>
      <c r="I71" s="45"/>
      <c r="J71" s="45"/>
    </row>
    <row r="72" spans="1:16" ht="15">
      <c r="A72" s="45"/>
      <c r="B72" s="45"/>
      <c r="C72" s="45"/>
      <c r="D72" s="45"/>
      <c r="E72" s="45"/>
      <c r="F72" s="45"/>
      <c r="G72" s="45"/>
      <c r="H72" s="45"/>
      <c r="I72" s="45"/>
      <c r="J72" s="45"/>
    </row>
    <row r="73" spans="1:16" ht="15">
      <c r="A73" s="49" t="s">
        <v>76</v>
      </c>
      <c r="B73" s="45"/>
      <c r="C73" s="45"/>
      <c r="D73" s="45"/>
      <c r="E73" s="45"/>
      <c r="F73" s="45"/>
      <c r="G73" s="45"/>
      <c r="H73" s="45"/>
      <c r="I73" s="45"/>
      <c r="J73" s="45"/>
    </row>
    <row r="74" spans="1:16" ht="15">
      <c r="A74" s="49"/>
      <c r="B74" s="45"/>
      <c r="C74" s="45"/>
      <c r="D74" s="45"/>
      <c r="E74" s="45"/>
      <c r="F74" s="45"/>
      <c r="G74" s="45"/>
      <c r="H74" s="45"/>
      <c r="I74" s="45"/>
      <c r="J74" s="45"/>
    </row>
    <row r="75" spans="1:16" ht="15">
      <c r="A75" s="49" t="s">
        <v>77</v>
      </c>
      <c r="B75" s="45"/>
      <c r="C75" s="45"/>
      <c r="D75" s="45"/>
      <c r="E75" s="45"/>
      <c r="F75" s="45"/>
      <c r="G75" s="45"/>
      <c r="H75" s="45"/>
      <c r="I75" s="45"/>
      <c r="J75" s="45"/>
    </row>
    <row r="76" spans="1:16" ht="15">
      <c r="A76" s="49"/>
      <c r="B76" s="45"/>
      <c r="C76" s="45"/>
      <c r="D76" s="45"/>
      <c r="E76" s="45"/>
      <c r="F76" s="45"/>
      <c r="G76" s="45"/>
      <c r="H76" s="45"/>
      <c r="I76" s="45"/>
      <c r="J76" s="45"/>
    </row>
    <row r="77" spans="1:16" ht="15">
      <c r="A77" s="45"/>
      <c r="B77" s="45"/>
      <c r="C77" s="45"/>
      <c r="D77" s="45"/>
      <c r="E77" s="45"/>
      <c r="F77" s="45"/>
      <c r="G77" s="45"/>
      <c r="H77" s="45"/>
      <c r="I77" s="45"/>
      <c r="J77" s="45"/>
    </row>
    <row r="78" spans="1:16" ht="15">
      <c r="A78" s="45"/>
      <c r="B78" s="45"/>
      <c r="C78" s="46" t="s">
        <v>0</v>
      </c>
      <c r="D78" s="46" t="s">
        <v>0</v>
      </c>
      <c r="E78" s="46" t="s">
        <v>1</v>
      </c>
      <c r="F78" s="46" t="s">
        <v>59</v>
      </c>
      <c r="G78" s="46" t="s">
        <v>60</v>
      </c>
      <c r="H78" s="46" t="s">
        <v>4</v>
      </c>
      <c r="I78" s="46" t="s">
        <v>5</v>
      </c>
      <c r="J78" s="46" t="s">
        <v>6</v>
      </c>
      <c r="K78" s="46" t="s">
        <v>7</v>
      </c>
      <c r="L78" s="46" t="s">
        <v>8</v>
      </c>
      <c r="M78" s="46" t="s">
        <v>61</v>
      </c>
      <c r="N78" s="46" t="s">
        <v>62</v>
      </c>
      <c r="O78" s="46" t="s">
        <v>63</v>
      </c>
      <c r="P78" s="46" t="s">
        <v>64</v>
      </c>
    </row>
    <row r="79" spans="1:16" ht="15">
      <c r="A79" s="45"/>
      <c r="B79" s="45"/>
      <c r="C79" s="46"/>
      <c r="D79" s="46"/>
      <c r="E79" s="46"/>
      <c r="F79" s="46"/>
      <c r="G79" s="46"/>
      <c r="H79" s="46"/>
      <c r="I79" s="45"/>
      <c r="J79" s="45"/>
    </row>
    <row r="80" spans="1:16" ht="15">
      <c r="A80" s="45"/>
      <c r="B80" s="45"/>
      <c r="C80" s="45"/>
      <c r="D80" s="45"/>
      <c r="E80" s="45"/>
      <c r="F80" s="45"/>
      <c r="G80" s="45"/>
      <c r="H80" s="45"/>
      <c r="I80" s="45"/>
      <c r="J80" s="45"/>
    </row>
    <row r="81" spans="1:16" ht="15">
      <c r="A81" s="45" t="s">
        <v>78</v>
      </c>
      <c r="B81" s="45"/>
      <c r="C81" s="45"/>
      <c r="D81" s="45"/>
      <c r="E81" s="45"/>
      <c r="F81" s="45"/>
      <c r="G81" s="45"/>
      <c r="H81" s="45"/>
      <c r="I81" s="45"/>
      <c r="J81" s="45"/>
    </row>
    <row r="82" spans="1:16" ht="15">
      <c r="A82" s="45"/>
      <c r="B82" s="45"/>
      <c r="C82" s="45"/>
      <c r="D82" s="45"/>
      <c r="E82" s="45"/>
      <c r="F82" s="45"/>
      <c r="G82" s="45"/>
      <c r="H82" s="45"/>
      <c r="I82" s="45"/>
      <c r="J82" s="45"/>
    </row>
    <row r="83" spans="1:16" ht="15">
      <c r="A83" s="45" t="s">
        <v>79</v>
      </c>
      <c r="B83" s="45"/>
      <c r="C83" s="45"/>
      <c r="D83" s="45"/>
      <c r="E83" s="45"/>
      <c r="F83" s="45"/>
      <c r="G83" s="45"/>
      <c r="H83" s="45"/>
      <c r="I83" s="45"/>
      <c r="J83" s="45"/>
    </row>
    <row r="84" spans="1:16" ht="15">
      <c r="A84" s="45"/>
      <c r="B84" s="45"/>
      <c r="C84" s="45"/>
      <c r="D84" s="45"/>
      <c r="E84" s="45"/>
      <c r="F84" s="45"/>
      <c r="G84" s="45"/>
      <c r="H84" s="45"/>
      <c r="I84" s="45"/>
      <c r="J84" s="45"/>
    </row>
    <row r="85" spans="1:16" ht="15">
      <c r="A85" s="45" t="s">
        <v>80</v>
      </c>
      <c r="B85" s="45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15">
      <c r="A86" s="45" t="s">
        <v>0</v>
      </c>
      <c r="B86" s="45"/>
      <c r="C86" s="45"/>
      <c r="D86" s="45"/>
      <c r="E86" s="45"/>
      <c r="F86" s="45"/>
      <c r="G86" s="45"/>
      <c r="H86" s="45"/>
      <c r="I86" s="45"/>
      <c r="J86" s="45"/>
    </row>
    <row r="87" spans="1:16" ht="15">
      <c r="A87" s="45"/>
      <c r="B87" s="45"/>
      <c r="C87" s="45"/>
      <c r="D87" s="45"/>
      <c r="E87" s="45"/>
      <c r="F87" s="45"/>
      <c r="G87" s="45"/>
      <c r="H87" s="45"/>
      <c r="I87" s="45"/>
      <c r="J87" s="45"/>
    </row>
    <row r="88" spans="1:16" ht="15">
      <c r="A88" s="45"/>
      <c r="B88" s="45"/>
      <c r="C88" s="45"/>
      <c r="D88" s="45"/>
      <c r="E88" s="45"/>
      <c r="F88" s="45"/>
      <c r="G88" s="45"/>
      <c r="H88" s="45"/>
      <c r="I88" s="45"/>
      <c r="J88" s="45"/>
    </row>
    <row r="89" spans="1:16" ht="15">
      <c r="A89" s="45"/>
      <c r="B89" s="45"/>
      <c r="C89" s="45"/>
      <c r="D89" s="45"/>
      <c r="E89" s="45"/>
      <c r="F89" s="45"/>
      <c r="G89" s="45"/>
      <c r="H89" s="45"/>
      <c r="I89" s="45"/>
      <c r="J89" s="45"/>
    </row>
    <row r="90" spans="1:16" ht="15">
      <c r="A90" s="45"/>
      <c r="B90" s="45"/>
      <c r="C90" s="45"/>
      <c r="D90" s="45"/>
      <c r="E90" s="45"/>
      <c r="F90" s="45"/>
      <c r="G90" s="45"/>
      <c r="H90" s="45"/>
      <c r="I90" s="45"/>
      <c r="J90" s="45"/>
    </row>
    <row r="91" spans="1:16" ht="15">
      <c r="A91" s="45" t="s">
        <v>81</v>
      </c>
      <c r="B91" s="45"/>
      <c r="C91" s="2" t="s">
        <v>0</v>
      </c>
      <c r="D91" s="2" t="s">
        <v>0</v>
      </c>
      <c r="E91" s="2" t="s">
        <v>82</v>
      </c>
      <c r="F91" s="2" t="s">
        <v>82</v>
      </c>
      <c r="G91" s="2" t="s">
        <v>82</v>
      </c>
      <c r="H91" s="2" t="s">
        <v>82</v>
      </c>
      <c r="I91" s="2" t="s">
        <v>82</v>
      </c>
      <c r="J91" s="2" t="s">
        <v>82</v>
      </c>
      <c r="K91" s="2" t="s">
        <v>82</v>
      </c>
      <c r="L91" s="2" t="s">
        <v>82</v>
      </c>
      <c r="M91" s="2" t="s">
        <v>82</v>
      </c>
      <c r="N91" s="2" t="s">
        <v>82</v>
      </c>
      <c r="O91" s="2" t="s">
        <v>82</v>
      </c>
      <c r="P91" s="2" t="s">
        <v>82</v>
      </c>
    </row>
    <row r="92" spans="1:16" ht="15">
      <c r="A92" s="45"/>
      <c r="B92" s="45"/>
      <c r="C92" s="45"/>
      <c r="D92" s="45"/>
      <c r="E92" s="45"/>
      <c r="F92" s="45"/>
      <c r="G92" s="45"/>
      <c r="H92" s="45"/>
      <c r="I92" s="45"/>
      <c r="J92" s="45"/>
    </row>
    <row r="93" spans="1:16" ht="15">
      <c r="A93" s="45" t="s">
        <v>0</v>
      </c>
      <c r="B93" s="45"/>
      <c r="C93" s="45"/>
      <c r="D93" s="45"/>
      <c r="E93" s="45"/>
      <c r="F93" s="45"/>
      <c r="G93" s="45"/>
      <c r="H93" s="45"/>
      <c r="I93" s="45"/>
      <c r="J93" s="45"/>
    </row>
    <row r="94" spans="1:16" ht="15">
      <c r="A94" s="45" t="s">
        <v>0</v>
      </c>
      <c r="B94" s="45"/>
      <c r="D94" s="45"/>
      <c r="E94" s="45"/>
      <c r="F94" s="45"/>
      <c r="G94" s="45"/>
      <c r="H94" s="45"/>
      <c r="I94" s="45"/>
      <c r="J94" s="45"/>
    </row>
    <row r="95" spans="1:16" ht="15">
      <c r="A95" s="45" t="s">
        <v>0</v>
      </c>
      <c r="B95" s="45"/>
      <c r="C95" s="45"/>
      <c r="D95" s="45"/>
      <c r="E95" s="45"/>
      <c r="F95" s="45"/>
      <c r="G95" s="45"/>
      <c r="H95" s="45"/>
      <c r="I95" s="45"/>
      <c r="J95" s="45"/>
    </row>
    <row r="96" spans="1:16" ht="15">
      <c r="A96" s="45" t="s">
        <v>0</v>
      </c>
      <c r="B96" s="45"/>
      <c r="C96" s="45"/>
      <c r="D96" s="45"/>
      <c r="E96" s="45"/>
      <c r="F96" s="45"/>
      <c r="G96" s="45"/>
      <c r="H96" s="45"/>
      <c r="I96" s="45"/>
      <c r="J96" s="45"/>
    </row>
    <row r="97" spans="1:10" ht="15">
      <c r="A97" s="45" t="s">
        <v>0</v>
      </c>
      <c r="B97" s="45"/>
      <c r="C97" s="45"/>
      <c r="D97" s="45"/>
      <c r="E97" s="45"/>
      <c r="F97" s="45"/>
      <c r="G97" s="45"/>
      <c r="H97" s="45"/>
      <c r="I97" s="45"/>
      <c r="J97" s="45"/>
    </row>
    <row r="98" spans="1:10" ht="15">
      <c r="A98" s="45" t="s">
        <v>0</v>
      </c>
      <c r="B98" s="45"/>
      <c r="C98" s="45"/>
      <c r="D98" s="45"/>
      <c r="E98" s="45"/>
      <c r="F98" s="45"/>
      <c r="G98" s="45"/>
      <c r="H98" s="45"/>
      <c r="I98" s="45"/>
      <c r="J98" s="45"/>
    </row>
    <row r="99" spans="1:10" ht="15">
      <c r="A99" s="45"/>
      <c r="B99" s="45"/>
      <c r="C99" s="45"/>
      <c r="D99" s="45"/>
      <c r="E99" s="45"/>
      <c r="F99" s="45"/>
      <c r="G99" s="45"/>
      <c r="H99" s="45"/>
      <c r="I99" s="45"/>
      <c r="J99" s="45"/>
    </row>
    <row r="100" spans="1:10" ht="15">
      <c r="A100" s="49" t="s">
        <v>83</v>
      </c>
      <c r="B100" s="45"/>
      <c r="C100" s="54"/>
      <c r="D100" s="54"/>
      <c r="E100" s="54"/>
      <c r="F100" s="54"/>
      <c r="G100" s="54"/>
      <c r="H100" s="54"/>
      <c r="I100" s="45"/>
      <c r="J100" s="45"/>
    </row>
    <row r="101" spans="1:10" ht="15">
      <c r="A101" s="45"/>
      <c r="B101" s="45"/>
      <c r="C101" s="45"/>
      <c r="D101" s="45"/>
      <c r="E101" s="45"/>
      <c r="F101" s="45"/>
      <c r="G101" s="45"/>
      <c r="H101" s="45"/>
      <c r="I101" s="45"/>
      <c r="J101" s="45"/>
    </row>
    <row r="102" spans="1:10" ht="15">
      <c r="A102" s="45"/>
      <c r="B102" s="45"/>
      <c r="C102" s="45"/>
      <c r="D102" s="45"/>
      <c r="E102" s="45"/>
      <c r="F102" s="45"/>
      <c r="G102" s="45"/>
      <c r="H102" s="45"/>
      <c r="I102" s="45"/>
      <c r="J102" s="45"/>
    </row>
    <row r="103" spans="1:10" ht="15">
      <c r="A103" s="45"/>
      <c r="B103" s="45"/>
      <c r="C103" s="45"/>
      <c r="D103" s="45"/>
      <c r="E103" s="45"/>
      <c r="F103" s="45"/>
      <c r="G103" s="45"/>
      <c r="H103" s="45"/>
      <c r="I103" s="45"/>
      <c r="J103" s="45"/>
    </row>
    <row r="104" spans="1:10" ht="15">
      <c r="A104" s="49" t="s">
        <v>84</v>
      </c>
      <c r="B104" s="45"/>
      <c r="C104" s="45"/>
      <c r="D104" s="45"/>
      <c r="E104" s="45"/>
      <c r="F104" s="45"/>
      <c r="G104" s="45"/>
      <c r="H104" s="45"/>
      <c r="I104" s="45"/>
      <c r="J104" s="45"/>
    </row>
    <row r="105" spans="1:10" ht="15">
      <c r="A105" s="45"/>
      <c r="B105" s="45"/>
      <c r="C105" s="45"/>
      <c r="D105" s="45"/>
      <c r="E105" s="45"/>
      <c r="F105" s="45"/>
      <c r="G105" s="45"/>
      <c r="H105" s="45"/>
      <c r="I105" s="45"/>
      <c r="J105" s="45"/>
    </row>
    <row r="106" spans="1:10" ht="15">
      <c r="A106" s="45"/>
      <c r="B106" s="45"/>
      <c r="C106" s="45"/>
      <c r="D106" s="45"/>
      <c r="E106" s="45"/>
      <c r="F106" s="45"/>
      <c r="G106" s="45"/>
      <c r="H106" s="45"/>
      <c r="I106" s="45"/>
      <c r="J106" s="45"/>
    </row>
    <row r="107" spans="1:10" ht="15">
      <c r="A107" s="45"/>
      <c r="B107" s="45"/>
      <c r="C107" s="46" t="s">
        <v>11</v>
      </c>
      <c r="D107" s="46" t="s">
        <v>12</v>
      </c>
      <c r="E107" s="46" t="s">
        <v>1</v>
      </c>
      <c r="F107" s="46" t="s">
        <v>59</v>
      </c>
      <c r="G107" s="46" t="s">
        <v>60</v>
      </c>
      <c r="H107" s="46" t="s">
        <v>4</v>
      </c>
      <c r="I107" s="45"/>
      <c r="J107" s="45"/>
    </row>
    <row r="108" spans="1:10" ht="15">
      <c r="A108" s="45"/>
      <c r="B108" s="45"/>
      <c r="C108" s="46"/>
      <c r="D108" s="46"/>
      <c r="E108" s="46"/>
      <c r="F108" s="46"/>
      <c r="G108" s="46"/>
      <c r="H108" s="46"/>
      <c r="I108" s="45"/>
      <c r="J108" s="45"/>
    </row>
    <row r="109" spans="1:10" ht="15">
      <c r="A109" s="45"/>
      <c r="B109" s="45"/>
      <c r="C109" s="45"/>
      <c r="D109" s="45"/>
      <c r="E109" s="45"/>
      <c r="F109" s="45"/>
      <c r="G109" s="45"/>
      <c r="H109" s="45"/>
      <c r="I109" s="45"/>
      <c r="J109" s="45"/>
    </row>
    <row r="110" spans="1:10" ht="15">
      <c r="A110" s="45" t="s">
        <v>85</v>
      </c>
      <c r="B110" s="45"/>
      <c r="C110" s="45"/>
      <c r="D110" s="45"/>
      <c r="E110" s="45"/>
      <c r="F110" s="45"/>
      <c r="G110" s="45"/>
      <c r="H110" s="45"/>
      <c r="I110" s="45"/>
      <c r="J110" s="45"/>
    </row>
    <row r="111" spans="1:10" ht="15">
      <c r="A111" s="45"/>
      <c r="B111" s="45"/>
      <c r="C111" s="45"/>
      <c r="D111" s="45"/>
      <c r="E111" s="45"/>
      <c r="F111" s="45"/>
      <c r="G111" s="45"/>
      <c r="H111" s="45"/>
      <c r="I111" s="45"/>
      <c r="J111" s="45"/>
    </row>
    <row r="112" spans="1:10" ht="15">
      <c r="A112" s="45" t="s">
        <v>86</v>
      </c>
      <c r="B112" s="45"/>
      <c r="C112" s="45"/>
      <c r="D112" s="45"/>
      <c r="E112" s="45"/>
      <c r="F112" s="45"/>
      <c r="G112" s="45"/>
      <c r="H112" s="45"/>
      <c r="I112" s="45"/>
      <c r="J112" s="45"/>
    </row>
    <row r="113" spans="1:10" ht="15">
      <c r="A113" s="45"/>
      <c r="B113" s="45"/>
      <c r="C113" s="45"/>
      <c r="D113" s="45"/>
      <c r="E113" s="45"/>
      <c r="F113" s="45"/>
      <c r="G113" s="45"/>
      <c r="H113" s="45"/>
      <c r="I113" s="45"/>
      <c r="J113" s="45"/>
    </row>
    <row r="114" spans="1:10" ht="15">
      <c r="A114" s="49" t="s">
        <v>87</v>
      </c>
      <c r="B114" s="49"/>
      <c r="C114" s="55"/>
      <c r="D114" s="55"/>
      <c r="E114" s="55"/>
      <c r="F114" s="55"/>
      <c r="G114" s="55"/>
      <c r="H114" s="55"/>
      <c r="I114" s="45"/>
      <c r="J114" s="45"/>
    </row>
    <row r="115" spans="1:10" ht="15">
      <c r="A115" s="45" t="s">
        <v>0</v>
      </c>
      <c r="B115" s="45"/>
      <c r="C115" s="45"/>
      <c r="D115" s="45"/>
      <c r="E115" s="45"/>
      <c r="F115" s="45"/>
      <c r="G115" s="45"/>
      <c r="H115" s="45"/>
      <c r="I115" s="45"/>
      <c r="J115" s="45"/>
    </row>
    <row r="116" spans="1:10" ht="15">
      <c r="A116" s="45"/>
      <c r="B116" s="45"/>
      <c r="C116" s="45"/>
      <c r="D116" s="45"/>
      <c r="E116" s="45"/>
      <c r="F116" s="45"/>
      <c r="G116" s="45"/>
      <c r="H116" s="45"/>
      <c r="I116" s="45"/>
      <c r="J116" s="45"/>
    </row>
    <row r="117" spans="1:10" ht="15">
      <c r="A117" s="45"/>
      <c r="B117" s="45"/>
      <c r="C117" s="45"/>
      <c r="D117" s="45"/>
      <c r="E117" s="45"/>
      <c r="F117" s="45"/>
      <c r="G117" s="45"/>
      <c r="H117" s="45"/>
      <c r="I117" s="45"/>
      <c r="J117" s="45"/>
    </row>
  </sheetData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" defaultRowHeight="12.75"/>
  <cols>
    <col min="1" max="16384" width="8" style="2"/>
  </cols>
  <sheetData/>
  <printOptions gridLines="1"/>
  <pageMargins left="0.75000000000000011" right="0.75000000000000011" top="1.361023622047244" bottom="1.361023622047244" header="0.5" footer="0.5"/>
  <pageSetup paperSize="0" fitToWidth="0" fitToHeight="0" orientation="portrait" horizontalDpi="0" verticalDpi="0" copies="0"/>
  <headerFooter alignWithMargins="0">
    <oddHeader>&amp;C&amp;"Arial1,Regular"&amp;10&amp;A</oddHeader>
    <oddFooter>&amp;C&amp;"Arial1,Regular"&amp;10Page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Rumen Pavlov (1902012)</dc:creator>
  <cp:lastModifiedBy>Rumen Pavlov (1902012)</cp:lastModifiedBy>
  <cp:revision>3</cp:revision>
  <dcterms:created xsi:type="dcterms:W3CDTF">2019-12-05T13:52:55Z</dcterms:created>
  <dcterms:modified xsi:type="dcterms:W3CDTF">2020-02-27T10:12:57Z</dcterms:modified>
</cp:coreProperties>
</file>