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4740\OneDrive - University of Wales Trinity Saint David\Desktop\"/>
    </mc:Choice>
  </mc:AlternateContent>
  <xr:revisionPtr revIDLastSave="0" documentId="13_ncr:1_{A3ED0AE0-1577-4073-94DB-D4D3D13AB5FD}" xr6:coauthVersionLast="46" xr6:coauthVersionMax="47" xr10:uidLastSave="{00000000-0000-0000-0000-000000000000}"/>
  <bookViews>
    <workbookView xWindow="-108" yWindow="-108" windowWidth="23256" windowHeight="12576" xr2:uid="{1A413B46-5BEE-456D-93BB-DE50B70CAC8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5" i="1" l="1"/>
  <c r="C93" i="1"/>
  <c r="C91" i="1"/>
  <c r="B91" i="1"/>
  <c r="C82" i="1"/>
  <c r="C80" i="1"/>
  <c r="C78" i="1"/>
  <c r="B78" i="1"/>
  <c r="M74" i="1"/>
  <c r="M73" i="1"/>
  <c r="C68" i="1"/>
  <c r="C63" i="1"/>
  <c r="C65" i="1"/>
  <c r="M60" i="1"/>
  <c r="M59" i="1"/>
  <c r="B63" i="1"/>
  <c r="C54" i="1"/>
  <c r="C49" i="1"/>
  <c r="B49" i="1"/>
  <c r="C51" i="1"/>
  <c r="M31" i="1"/>
  <c r="M30" i="1"/>
  <c r="C40" i="1"/>
  <c r="C36" i="1"/>
  <c r="C35" i="1"/>
  <c r="C7" i="1"/>
  <c r="M21" i="1"/>
  <c r="M20" i="1"/>
  <c r="B35" i="1"/>
  <c r="C24" i="1"/>
  <c r="B26" i="1"/>
  <c r="C26" i="1" s="1"/>
  <c r="N8" i="1"/>
  <c r="D7" i="1"/>
  <c r="E7" i="1" s="1"/>
  <c r="E13" i="1" s="1"/>
  <c r="C9" i="1"/>
  <c r="O4" i="1"/>
  <c r="N3" i="1"/>
  <c r="B7" i="1"/>
  <c r="C13" i="1" l="1"/>
</calcChain>
</file>

<file path=xl/sharedStrings.xml><?xml version="1.0" encoding="utf-8"?>
<sst xmlns="http://schemas.openxmlformats.org/spreadsheetml/2006/main" count="152" uniqueCount="109">
  <si>
    <t>Process break down - Mining bucket</t>
  </si>
  <si>
    <t>Process</t>
  </si>
  <si>
    <t>Cut</t>
  </si>
  <si>
    <t>Fold</t>
  </si>
  <si>
    <t>Weld Prep</t>
  </si>
  <si>
    <t>Cleanup</t>
  </si>
  <si>
    <t>Paint</t>
  </si>
  <si>
    <t xml:space="preserve">Setup time </t>
  </si>
  <si>
    <t>Manf time</t>
  </si>
  <si>
    <t>Tooling</t>
  </si>
  <si>
    <t>Materials</t>
  </si>
  <si>
    <t>Assume 6m of cutting at 40s per m</t>
  </si>
  <si>
    <t>moving out time</t>
  </si>
  <si>
    <t>Time per unit</t>
  </si>
  <si>
    <t>Oxyaceltylene rig</t>
  </si>
  <si>
    <t>oxygen and acetyline</t>
  </si>
  <si>
    <t>servieces required</t>
  </si>
  <si>
    <t>N/A</t>
  </si>
  <si>
    <t>Maning</t>
  </si>
  <si>
    <t xml:space="preserve">Cutt costing </t>
  </si>
  <si>
    <t>person</t>
  </si>
  <si>
    <t>cost rates</t>
  </si>
  <si>
    <t>workshop rent=20/3600</t>
  </si>
  <si>
    <t>rent</t>
  </si>
  <si>
    <t>cost in pound based on 20 pound per ou</t>
  </si>
  <si>
    <t>oxyacetyline 10per kg cost per kg of acetyline</t>
  </si>
  <si>
    <t xml:space="preserve"> cost in pound based on 15 per hour</t>
  </si>
  <si>
    <t>cost in pound based on kg of acetylene</t>
  </si>
  <si>
    <t>Total cost</t>
  </si>
  <si>
    <t>by assume 3m of folding at 60s per m</t>
  </si>
  <si>
    <t>pressing</t>
  </si>
  <si>
    <t xml:space="preserve">Fold casting </t>
  </si>
  <si>
    <t>if  we use the same rate per hour</t>
  </si>
  <si>
    <t>short circuit trasifer</t>
  </si>
  <si>
    <t>circuit trasifer   3</t>
  </si>
  <si>
    <t>cost in pound based on voltage</t>
  </si>
  <si>
    <t>weld prep</t>
  </si>
  <si>
    <t>process</t>
  </si>
  <si>
    <t>setup time</t>
  </si>
  <si>
    <t>manf t ime</t>
  </si>
  <si>
    <t>tooling</t>
  </si>
  <si>
    <t>maning</t>
  </si>
  <si>
    <t>total cost</t>
  </si>
  <si>
    <t>cost in pound based on 5 per hour + workshop</t>
  </si>
  <si>
    <t>cost in pound based on 15 per hour</t>
  </si>
  <si>
    <t>weld prep costting</t>
  </si>
  <si>
    <t>Removing and scale</t>
  </si>
  <si>
    <t>Removing and Scale 5</t>
  </si>
  <si>
    <t>weld</t>
  </si>
  <si>
    <t xml:space="preserve">setup time </t>
  </si>
  <si>
    <t>maning time</t>
  </si>
  <si>
    <t>assume 6m of welding prep at60s per m</t>
  </si>
  <si>
    <t xml:space="preserve">tooling </t>
  </si>
  <si>
    <t xml:space="preserve">Costting per weld </t>
  </si>
  <si>
    <t>Assume 6m of  Weld at 35per m</t>
  </si>
  <si>
    <t xml:space="preserve">moving time </t>
  </si>
  <si>
    <t>heat circuit120Volt</t>
  </si>
  <si>
    <t xml:space="preserve">maning </t>
  </si>
  <si>
    <t>Cost Rates</t>
  </si>
  <si>
    <t xml:space="preserve">workshop rent </t>
  </si>
  <si>
    <t xml:space="preserve">cost in pound based on 30 per hour  </t>
  </si>
  <si>
    <t>cost in pound based15 per hour per person</t>
  </si>
  <si>
    <t>cost in poud based circuit machine 120VOlt per hour</t>
  </si>
  <si>
    <t>Material</t>
  </si>
  <si>
    <t>pwer press</t>
  </si>
  <si>
    <t>machine rent one power press</t>
  </si>
  <si>
    <t>heat treat</t>
  </si>
  <si>
    <t xml:space="preserve">heat treat costting </t>
  </si>
  <si>
    <t>Assume 20m of cutting at 60s per m</t>
  </si>
  <si>
    <t>Quenching oil bath</t>
  </si>
  <si>
    <t>Treatment furnace</t>
  </si>
  <si>
    <t xml:space="preserve">person </t>
  </si>
  <si>
    <t>Cost in pound based 11.75per hour per preson</t>
  </si>
  <si>
    <t>work shop rnet</t>
  </si>
  <si>
    <t>costin pound based 25per hour</t>
  </si>
  <si>
    <t>cast in pound per one in an hour</t>
  </si>
  <si>
    <t>cleanup costting</t>
  </si>
  <si>
    <t>Setup time</t>
  </si>
  <si>
    <t>assume 3m of cleaup55s per</t>
  </si>
  <si>
    <t>Maning time</t>
  </si>
  <si>
    <t>Total Cost</t>
  </si>
  <si>
    <t>WATER</t>
  </si>
  <si>
    <t xml:space="preserve">cost rate </t>
  </si>
  <si>
    <t>Person</t>
  </si>
  <si>
    <t>Cost in pound based 15 per hour</t>
  </si>
  <si>
    <t>workshop</t>
  </si>
  <si>
    <t>cost in pound based 20 per hour aday</t>
  </si>
  <si>
    <t>water</t>
  </si>
  <si>
    <t xml:space="preserve">cost in pound based on litter </t>
  </si>
  <si>
    <t>oxygene</t>
  </si>
  <si>
    <t/>
  </si>
  <si>
    <t>Paint prep</t>
  </si>
  <si>
    <t>Setup Time</t>
  </si>
  <si>
    <t>Manf Time</t>
  </si>
  <si>
    <t>Assume on 7m of paint in 45sper m</t>
  </si>
  <si>
    <t>maning tim</t>
  </si>
  <si>
    <t>Maning t</t>
  </si>
  <si>
    <t>TOTAL Cost</t>
  </si>
  <si>
    <t>Airless paint</t>
  </si>
  <si>
    <t>plastic Pail Bucket</t>
  </si>
  <si>
    <t xml:space="preserve">Cost rates </t>
  </si>
  <si>
    <t xml:space="preserve">cost in poud based in 15 per hour </t>
  </si>
  <si>
    <t>Plastic pail bucket</t>
  </si>
  <si>
    <t xml:space="preserve">cost in poud based in 12 per one buket </t>
  </si>
  <si>
    <t>Assume on 15m of paint in 65s per m</t>
  </si>
  <si>
    <t>colours and colour mixing plaettes</t>
  </si>
  <si>
    <t>water color paper</t>
  </si>
  <si>
    <t xml:space="preserve"> water colors paper</t>
  </si>
  <si>
    <t>cost in pound based 1.99 per 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</si>
</sst>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2" fontId="0" fillId="0" borderId="0" xfId="0" applyNumberFormat="1"/>
    <xf numFmtId="0" fontId="2" fillId="0" borderId="0" xfId="1"/>
    <xf numFmtId="0" fontId="3" fillId="0" borderId="0" xfId="0" applyFont="1"/>
    <xf numFmtId="0" fontId="4" fillId="0" borderId="0" xfId="0" applyFont="1"/>
    <xf numFmtId="0" fontId="0" fillId="0" borderId="0" xfId="0" quotePrefix="1"/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F4B91-A883-455E-A720-E9D9D7D4BD23}">
  <dimension ref="A1:R95"/>
  <sheetViews>
    <sheetView tabSelected="1" topLeftCell="A67" workbookViewId="0">
      <selection activeCell="C96" sqref="C96"/>
    </sheetView>
  </sheetViews>
  <sheetFormatPr defaultRowHeight="14.4" x14ac:dyDescent="0.3"/>
  <cols>
    <col min="1" max="1" width="16" customWidth="1"/>
    <col min="2" max="2" width="21.88671875" customWidth="1"/>
    <col min="3" max="3" width="18.33203125" customWidth="1"/>
    <col min="4" max="5" width="24.88671875" customWidth="1"/>
    <col min="6" max="6" width="11" customWidth="1"/>
    <col min="8" max="8" width="20.88671875" customWidth="1"/>
    <col min="10" max="10" width="8.21875" customWidth="1"/>
    <col min="11" max="11" width="3.21875" customWidth="1"/>
    <col min="12" max="12" width="12.21875" customWidth="1"/>
    <col min="13" max="13" width="12.109375" customWidth="1"/>
    <col min="17" max="17" width="24.109375" customWidth="1"/>
    <col min="18" max="18" width="17.77734375" hidden="1" customWidth="1"/>
  </cols>
  <sheetData>
    <row r="1" spans="1:16" x14ac:dyDescent="0.3">
      <c r="A1" s="1" t="s">
        <v>0</v>
      </c>
      <c r="C1" t="s">
        <v>19</v>
      </c>
      <c r="E1" t="s">
        <v>31</v>
      </c>
    </row>
    <row r="2" spans="1:16" x14ac:dyDescent="0.3">
      <c r="A2" s="1" t="s">
        <v>1</v>
      </c>
      <c r="B2" s="1" t="s">
        <v>2</v>
      </c>
      <c r="C2" s="1"/>
      <c r="D2" s="1" t="s">
        <v>3</v>
      </c>
      <c r="E2" s="1" t="s">
        <v>32</v>
      </c>
      <c r="F2" s="1" t="s">
        <v>4</v>
      </c>
      <c r="G2" s="1"/>
      <c r="H2" s="1"/>
      <c r="I2" s="1"/>
      <c r="J2" s="1"/>
      <c r="K2" s="1"/>
      <c r="M2" s="1" t="s">
        <v>21</v>
      </c>
    </row>
    <row r="3" spans="1:16" x14ac:dyDescent="0.3">
      <c r="A3" s="1" t="s">
        <v>7</v>
      </c>
      <c r="B3">
        <v>300</v>
      </c>
      <c r="D3">
        <v>1200</v>
      </c>
      <c r="M3" t="s">
        <v>20</v>
      </c>
      <c r="N3">
        <f>15/3600</f>
        <v>4.1666666666666666E-3</v>
      </c>
      <c r="O3" t="s">
        <v>26</v>
      </c>
    </row>
    <row r="4" spans="1:16" x14ac:dyDescent="0.3">
      <c r="A4" s="1" t="s">
        <v>8</v>
      </c>
      <c r="B4">
        <v>240</v>
      </c>
      <c r="D4">
        <v>180</v>
      </c>
      <c r="M4" t="s">
        <v>22</v>
      </c>
      <c r="N4" t="s">
        <v>23</v>
      </c>
      <c r="O4">
        <f>20/3600</f>
        <v>5.5555555555555558E-3</v>
      </c>
      <c r="P4" t="s">
        <v>24</v>
      </c>
    </row>
    <row r="5" spans="1:16" x14ac:dyDescent="0.3">
      <c r="A5" s="1" t="s">
        <v>11</v>
      </c>
      <c r="D5" t="s">
        <v>29</v>
      </c>
      <c r="M5" t="s">
        <v>25</v>
      </c>
      <c r="N5">
        <v>2</v>
      </c>
      <c r="O5" t="s">
        <v>27</v>
      </c>
    </row>
    <row r="6" spans="1:16" x14ac:dyDescent="0.3">
      <c r="A6" s="1" t="s">
        <v>8</v>
      </c>
      <c r="B6">
        <v>230</v>
      </c>
      <c r="D6">
        <v>225</v>
      </c>
      <c r="M6" t="s">
        <v>34</v>
      </c>
      <c r="O6" t="s">
        <v>35</v>
      </c>
    </row>
    <row r="7" spans="1:16" x14ac:dyDescent="0.3">
      <c r="A7" s="1" t="s">
        <v>13</v>
      </c>
      <c r="B7">
        <f>B3+B4++B6</f>
        <v>770</v>
      </c>
      <c r="C7" s="2">
        <f>B7*(B12*N3+O4)</f>
        <v>10.694444444444445</v>
      </c>
      <c r="D7">
        <f>D3+D4+D6</f>
        <v>1605</v>
      </c>
      <c r="E7" s="2">
        <f>D7*(D12*N3+O4)</f>
        <v>22.291666666666664</v>
      </c>
      <c r="M7" t="s">
        <v>47</v>
      </c>
      <c r="N7">
        <v>5</v>
      </c>
      <c r="O7" t="s">
        <v>43</v>
      </c>
    </row>
    <row r="8" spans="1:16" x14ac:dyDescent="0.3">
      <c r="A8" s="1" t="s">
        <v>9</v>
      </c>
      <c r="B8" t="s">
        <v>14</v>
      </c>
      <c r="D8" t="s">
        <v>33</v>
      </c>
      <c r="E8">
        <v>6</v>
      </c>
      <c r="M8" t="s">
        <v>20</v>
      </c>
      <c r="N8">
        <f>15/3600</f>
        <v>4.1666666666666666E-3</v>
      </c>
      <c r="O8" t="s">
        <v>44</v>
      </c>
    </row>
    <row r="9" spans="1:16" x14ac:dyDescent="0.3">
      <c r="A9" s="1" t="s">
        <v>10</v>
      </c>
      <c r="B9" t="s">
        <v>15</v>
      </c>
      <c r="C9">
        <f>4*N5</f>
        <v>8</v>
      </c>
      <c r="D9" t="s">
        <v>30</v>
      </c>
    </row>
    <row r="11" spans="1:16" x14ac:dyDescent="0.3">
      <c r="A11" s="1" t="s">
        <v>16</v>
      </c>
      <c r="B11" t="s">
        <v>17</v>
      </c>
      <c r="D11" t="s">
        <v>17</v>
      </c>
    </row>
    <row r="12" spans="1:16" x14ac:dyDescent="0.3">
      <c r="A12" s="1" t="s">
        <v>18</v>
      </c>
      <c r="B12">
        <v>2</v>
      </c>
      <c r="D12">
        <v>2</v>
      </c>
    </row>
    <row r="13" spans="1:16" x14ac:dyDescent="0.3">
      <c r="A13" s="1" t="s">
        <v>28</v>
      </c>
      <c r="C13" s="2">
        <f>C7+C9</f>
        <v>18.694444444444443</v>
      </c>
      <c r="E13" s="2">
        <f>E7+E8</f>
        <v>28.291666666666664</v>
      </c>
    </row>
    <row r="19" spans="1:14" ht="15.6" x14ac:dyDescent="0.3">
      <c r="A19" t="s">
        <v>37</v>
      </c>
      <c r="B19" t="s">
        <v>36</v>
      </c>
      <c r="C19" t="s">
        <v>45</v>
      </c>
      <c r="L19" s="4" t="s">
        <v>58</v>
      </c>
    </row>
    <row r="20" spans="1:14" x14ac:dyDescent="0.3">
      <c r="A20" t="s">
        <v>38</v>
      </c>
      <c r="B20">
        <v>200</v>
      </c>
      <c r="L20" t="s">
        <v>20</v>
      </c>
      <c r="M20">
        <f>15/3600</f>
        <v>4.1666666666666666E-3</v>
      </c>
      <c r="N20" t="s">
        <v>61</v>
      </c>
    </row>
    <row r="21" spans="1:14" x14ac:dyDescent="0.3">
      <c r="A21" t="s">
        <v>39</v>
      </c>
      <c r="B21">
        <v>360</v>
      </c>
      <c r="L21" t="s">
        <v>59</v>
      </c>
      <c r="M21">
        <f>30/3600</f>
        <v>8.3333333333333332E-3</v>
      </c>
      <c r="N21" t="s">
        <v>60</v>
      </c>
    </row>
    <row r="22" spans="1:14" x14ac:dyDescent="0.3">
      <c r="B22" t="s">
        <v>51</v>
      </c>
      <c r="L22" t="s">
        <v>65</v>
      </c>
      <c r="M22">
        <v>5</v>
      </c>
      <c r="N22" t="s">
        <v>62</v>
      </c>
    </row>
    <row r="23" spans="1:14" x14ac:dyDescent="0.3">
      <c r="A23" t="s">
        <v>12</v>
      </c>
      <c r="B23">
        <v>40</v>
      </c>
    </row>
    <row r="24" spans="1:14" x14ac:dyDescent="0.3">
      <c r="A24" t="s">
        <v>40</v>
      </c>
      <c r="B24" t="s">
        <v>46</v>
      </c>
      <c r="C24" s="3">
        <f>B25*N7</f>
        <v>15</v>
      </c>
    </row>
    <row r="25" spans="1:14" x14ac:dyDescent="0.3">
      <c r="A25" t="s">
        <v>41</v>
      </c>
      <c r="B25">
        <v>3</v>
      </c>
    </row>
    <row r="26" spans="1:14" ht="15" customHeight="1" x14ac:dyDescent="0.3">
      <c r="A26" t="s">
        <v>13</v>
      </c>
      <c r="B26">
        <f>B20+B21+B23</f>
        <v>600</v>
      </c>
      <c r="C26">
        <f>B26*N8</f>
        <v>2.5</v>
      </c>
    </row>
    <row r="28" spans="1:14" x14ac:dyDescent="0.3">
      <c r="A28" t="s">
        <v>42</v>
      </c>
      <c r="C28">
        <v>37.5</v>
      </c>
    </row>
    <row r="29" spans="1:14" ht="34.200000000000003" customHeight="1" x14ac:dyDescent="0.3">
      <c r="L29" s="4" t="s">
        <v>58</v>
      </c>
    </row>
    <row r="30" spans="1:14" x14ac:dyDescent="0.3">
      <c r="A30" t="s">
        <v>37</v>
      </c>
      <c r="B30" t="s">
        <v>48</v>
      </c>
      <c r="C30" t="s">
        <v>53</v>
      </c>
      <c r="L30" t="s">
        <v>71</v>
      </c>
      <c r="M30">
        <f>11.75/3600</f>
        <v>3.2638888888888891E-3</v>
      </c>
      <c r="N30" t="s">
        <v>72</v>
      </c>
    </row>
    <row r="31" spans="1:14" x14ac:dyDescent="0.3">
      <c r="A31" t="s">
        <v>49</v>
      </c>
      <c r="B31">
        <v>400</v>
      </c>
      <c r="L31" t="s">
        <v>73</v>
      </c>
      <c r="M31">
        <f>25/3600</f>
        <v>6.9444444444444441E-3</v>
      </c>
      <c r="N31" t="s">
        <v>74</v>
      </c>
    </row>
    <row r="32" spans="1:14" x14ac:dyDescent="0.3">
      <c r="A32" t="s">
        <v>55</v>
      </c>
      <c r="B32">
        <v>210</v>
      </c>
      <c r="L32" t="s">
        <v>69</v>
      </c>
      <c r="M32">
        <v>2</v>
      </c>
      <c r="N32" t="s">
        <v>75</v>
      </c>
    </row>
    <row r="33" spans="1:3" ht="26.4" customHeight="1" x14ac:dyDescent="0.3">
      <c r="B33" t="s">
        <v>54</v>
      </c>
    </row>
    <row r="34" spans="1:3" x14ac:dyDescent="0.3">
      <c r="A34" t="s">
        <v>50</v>
      </c>
      <c r="B34">
        <v>310</v>
      </c>
    </row>
    <row r="35" spans="1:3" x14ac:dyDescent="0.3">
      <c r="A35" t="s">
        <v>13</v>
      </c>
      <c r="B35">
        <f>B31+B32+B34</f>
        <v>920</v>
      </c>
      <c r="C35" s="2">
        <f>B35*(B38*M20+M21)</f>
        <v>15.333333333333334</v>
      </c>
    </row>
    <row r="36" spans="1:3" x14ac:dyDescent="0.3">
      <c r="A36" t="s">
        <v>52</v>
      </c>
      <c r="B36" t="s">
        <v>56</v>
      </c>
      <c r="C36">
        <f>7*M22</f>
        <v>35</v>
      </c>
    </row>
    <row r="37" spans="1:3" x14ac:dyDescent="0.3">
      <c r="A37" t="s">
        <v>63</v>
      </c>
      <c r="B37" t="s">
        <v>64</v>
      </c>
    </row>
    <row r="38" spans="1:3" x14ac:dyDescent="0.3">
      <c r="A38" t="s">
        <v>57</v>
      </c>
      <c r="B38">
        <v>2</v>
      </c>
    </row>
    <row r="40" spans="1:3" x14ac:dyDescent="0.3">
      <c r="B40" t="s">
        <v>28</v>
      </c>
      <c r="C40" s="2">
        <f>C35+C36</f>
        <v>50.333333333333336</v>
      </c>
    </row>
    <row r="44" spans="1:3" x14ac:dyDescent="0.3">
      <c r="A44" t="s">
        <v>37</v>
      </c>
      <c r="B44" t="s">
        <v>66</v>
      </c>
      <c r="C44" t="s">
        <v>67</v>
      </c>
    </row>
    <row r="45" spans="1:3" x14ac:dyDescent="0.3">
      <c r="A45" s="1" t="s">
        <v>7</v>
      </c>
      <c r="B45">
        <v>900</v>
      </c>
    </row>
    <row r="46" spans="1:3" x14ac:dyDescent="0.3">
      <c r="A46" s="1" t="s">
        <v>8</v>
      </c>
      <c r="B46">
        <v>1200</v>
      </c>
    </row>
    <row r="47" spans="1:3" x14ac:dyDescent="0.3">
      <c r="A47" s="1" t="s">
        <v>68</v>
      </c>
    </row>
    <row r="48" spans="1:3" x14ac:dyDescent="0.3">
      <c r="A48" s="1" t="s">
        <v>50</v>
      </c>
      <c r="B48">
        <v>360</v>
      </c>
    </row>
    <row r="49" spans="1:14" x14ac:dyDescent="0.3">
      <c r="A49" s="1" t="s">
        <v>13</v>
      </c>
      <c r="B49">
        <f>B45+B46+B48</f>
        <v>2460</v>
      </c>
      <c r="C49">
        <f>B49*(4*M30+M31)</f>
        <v>49.2</v>
      </c>
    </row>
    <row r="50" spans="1:14" x14ac:dyDescent="0.3">
      <c r="A50" s="1" t="s">
        <v>9</v>
      </c>
      <c r="B50" t="s">
        <v>69</v>
      </c>
    </row>
    <row r="51" spans="1:14" x14ac:dyDescent="0.3">
      <c r="A51" s="1" t="s">
        <v>10</v>
      </c>
      <c r="B51" t="s">
        <v>70</v>
      </c>
      <c r="C51">
        <f>12*M32</f>
        <v>24</v>
      </c>
    </row>
    <row r="52" spans="1:14" x14ac:dyDescent="0.3">
      <c r="A52" s="1" t="s">
        <v>16</v>
      </c>
      <c r="B52" t="s">
        <v>17</v>
      </c>
    </row>
    <row r="53" spans="1:14" x14ac:dyDescent="0.3">
      <c r="A53" s="1" t="s">
        <v>18</v>
      </c>
      <c r="B53">
        <v>4</v>
      </c>
    </row>
    <row r="54" spans="1:14" x14ac:dyDescent="0.3">
      <c r="A54" s="1" t="s">
        <v>28</v>
      </c>
      <c r="C54">
        <f>C49+C51</f>
        <v>73.2</v>
      </c>
    </row>
    <row r="58" spans="1:14" ht="28.2" customHeight="1" x14ac:dyDescent="0.35">
      <c r="A58" t="s">
        <v>1</v>
      </c>
      <c r="B58" t="s">
        <v>5</v>
      </c>
      <c r="C58" t="s">
        <v>76</v>
      </c>
      <c r="L58" s="5" t="s">
        <v>82</v>
      </c>
    </row>
    <row r="59" spans="1:14" x14ac:dyDescent="0.3">
      <c r="A59" t="s">
        <v>77</v>
      </c>
      <c r="B59">
        <v>180</v>
      </c>
      <c r="L59" t="s">
        <v>83</v>
      </c>
      <c r="M59">
        <f>15/3600</f>
        <v>4.1666666666666666E-3</v>
      </c>
      <c r="N59" t="s">
        <v>84</v>
      </c>
    </row>
    <row r="60" spans="1:14" x14ac:dyDescent="0.3">
      <c r="A60" t="s">
        <v>8</v>
      </c>
      <c r="B60">
        <v>165</v>
      </c>
      <c r="L60" t="s">
        <v>85</v>
      </c>
      <c r="M60">
        <f>20/3600</f>
        <v>5.5555555555555558E-3</v>
      </c>
      <c r="N60" t="s">
        <v>86</v>
      </c>
    </row>
    <row r="61" spans="1:14" x14ac:dyDescent="0.3">
      <c r="A61" t="s">
        <v>78</v>
      </c>
      <c r="L61" t="s">
        <v>87</v>
      </c>
      <c r="M61">
        <v>0.5</v>
      </c>
      <c r="N61" t="s">
        <v>88</v>
      </c>
    </row>
    <row r="62" spans="1:14" x14ac:dyDescent="0.3">
      <c r="A62" t="s">
        <v>79</v>
      </c>
      <c r="B62">
        <v>120</v>
      </c>
    </row>
    <row r="63" spans="1:14" x14ac:dyDescent="0.3">
      <c r="A63" t="s">
        <v>13</v>
      </c>
      <c r="B63">
        <f>B59+B60+B62</f>
        <v>465</v>
      </c>
      <c r="C63" s="2">
        <f>B63*(B66*M59+M60)</f>
        <v>6.458333333333333</v>
      </c>
    </row>
    <row r="64" spans="1:14" x14ac:dyDescent="0.3">
      <c r="A64" t="s">
        <v>9</v>
      </c>
      <c r="B64" t="s">
        <v>81</v>
      </c>
    </row>
    <row r="65" spans="1:14" x14ac:dyDescent="0.3">
      <c r="A65" t="s">
        <v>63</v>
      </c>
      <c r="B65" t="s">
        <v>89</v>
      </c>
      <c r="C65">
        <f>40*0.5</f>
        <v>20</v>
      </c>
    </row>
    <row r="66" spans="1:14" x14ac:dyDescent="0.3">
      <c r="A66" t="s">
        <v>41</v>
      </c>
      <c r="B66">
        <v>2</v>
      </c>
    </row>
    <row r="68" spans="1:14" x14ac:dyDescent="0.3">
      <c r="A68" t="s">
        <v>80</v>
      </c>
      <c r="C68" s="2">
        <f>C63+C65</f>
        <v>26.458333333333332</v>
      </c>
    </row>
    <row r="71" spans="1:14" x14ac:dyDescent="0.3">
      <c r="C71" s="6" t="s">
        <v>90</v>
      </c>
    </row>
    <row r="72" spans="1:14" ht="45" customHeight="1" x14ac:dyDescent="0.4">
      <c r="L72" s="7" t="s">
        <v>100</v>
      </c>
    </row>
    <row r="73" spans="1:14" x14ac:dyDescent="0.3">
      <c r="A73" t="s">
        <v>1</v>
      </c>
      <c r="B73" t="s">
        <v>91</v>
      </c>
      <c r="L73" t="s">
        <v>20</v>
      </c>
      <c r="M73">
        <f>15/360</f>
        <v>4.1666666666666664E-2</v>
      </c>
      <c r="N73" t="s">
        <v>101</v>
      </c>
    </row>
    <row r="74" spans="1:14" x14ac:dyDescent="0.3">
      <c r="A74" t="s">
        <v>92</v>
      </c>
      <c r="B74">
        <v>300</v>
      </c>
      <c r="L74" t="s">
        <v>85</v>
      </c>
      <c r="M74">
        <f>20/3600</f>
        <v>5.5555555555555558E-3</v>
      </c>
      <c r="N74" t="s">
        <v>101</v>
      </c>
    </row>
    <row r="75" spans="1:14" x14ac:dyDescent="0.3">
      <c r="A75" t="s">
        <v>93</v>
      </c>
      <c r="B75">
        <v>315</v>
      </c>
      <c r="L75" t="s">
        <v>102</v>
      </c>
      <c r="M75">
        <v>7</v>
      </c>
      <c r="N75" t="s">
        <v>103</v>
      </c>
    </row>
    <row r="76" spans="1:14" x14ac:dyDescent="0.3">
      <c r="A76" t="s">
        <v>94</v>
      </c>
    </row>
    <row r="77" spans="1:14" x14ac:dyDescent="0.3">
      <c r="A77" t="s">
        <v>95</v>
      </c>
      <c r="B77">
        <v>220</v>
      </c>
    </row>
    <row r="78" spans="1:14" x14ac:dyDescent="0.3">
      <c r="A78" t="s">
        <v>13</v>
      </c>
      <c r="B78">
        <f>B74+B75+B77</f>
        <v>835</v>
      </c>
      <c r="C78" s="2">
        <f>B78*(B81*M73+M74)</f>
        <v>109.0138888888889</v>
      </c>
    </row>
    <row r="79" spans="1:14" x14ac:dyDescent="0.3">
      <c r="A79" t="s">
        <v>9</v>
      </c>
      <c r="B79" t="s">
        <v>99</v>
      </c>
    </row>
    <row r="80" spans="1:14" x14ac:dyDescent="0.3">
      <c r="A80" t="s">
        <v>63</v>
      </c>
      <c r="B80" t="s">
        <v>98</v>
      </c>
      <c r="C80">
        <f>5*M75</f>
        <v>35</v>
      </c>
    </row>
    <row r="81" spans="1:14" x14ac:dyDescent="0.3">
      <c r="A81" t="s">
        <v>96</v>
      </c>
      <c r="B81">
        <v>3</v>
      </c>
    </row>
    <row r="82" spans="1:14" x14ac:dyDescent="0.3">
      <c r="A82" t="s">
        <v>97</v>
      </c>
      <c r="C82" s="2">
        <f>C78+C80</f>
        <v>144.01388888888891</v>
      </c>
    </row>
    <row r="85" spans="1:14" x14ac:dyDescent="0.3">
      <c r="A85" s="1"/>
    </row>
    <row r="86" spans="1:14" x14ac:dyDescent="0.3">
      <c r="A86" t="s">
        <v>1</v>
      </c>
      <c r="B86" s="1" t="s">
        <v>6</v>
      </c>
    </row>
    <row r="87" spans="1:14" x14ac:dyDescent="0.3">
      <c r="A87" t="s">
        <v>92</v>
      </c>
      <c r="B87">
        <v>600</v>
      </c>
    </row>
    <row r="88" spans="1:14" x14ac:dyDescent="0.3">
      <c r="A88" t="s">
        <v>93</v>
      </c>
      <c r="B88">
        <v>975</v>
      </c>
    </row>
    <row r="89" spans="1:14" x14ac:dyDescent="0.3">
      <c r="A89" t="s">
        <v>104</v>
      </c>
      <c r="L89" t="s">
        <v>106</v>
      </c>
      <c r="M89">
        <v>1.99</v>
      </c>
      <c r="N89" t="s">
        <v>108</v>
      </c>
    </row>
    <row r="90" spans="1:14" x14ac:dyDescent="0.3">
      <c r="A90" t="s">
        <v>95</v>
      </c>
      <c r="B90">
        <v>120</v>
      </c>
    </row>
    <row r="91" spans="1:14" x14ac:dyDescent="0.3">
      <c r="A91" t="s">
        <v>13</v>
      </c>
      <c r="B91">
        <f>B87+B90+B90</f>
        <v>840</v>
      </c>
      <c r="C91" s="2">
        <f>B91*(B94*M73+M74)</f>
        <v>74.666666666666657</v>
      </c>
    </row>
    <row r="92" spans="1:14" x14ac:dyDescent="0.3">
      <c r="A92" t="s">
        <v>9</v>
      </c>
      <c r="B92" t="s">
        <v>107</v>
      </c>
    </row>
    <row r="93" spans="1:14" x14ac:dyDescent="0.3">
      <c r="A93" t="s">
        <v>63</v>
      </c>
      <c r="B93" t="s">
        <v>105</v>
      </c>
      <c r="C93">
        <f>8*M89</f>
        <v>15.92</v>
      </c>
    </row>
    <row r="94" spans="1:14" x14ac:dyDescent="0.3">
      <c r="A94" t="s">
        <v>96</v>
      </c>
      <c r="B94">
        <v>2</v>
      </c>
    </row>
    <row r="95" spans="1:14" x14ac:dyDescent="0.3">
      <c r="A95" t="s">
        <v>97</v>
      </c>
      <c r="C95" s="2">
        <f>C91+C93</f>
        <v>90.586666666666659</v>
      </c>
    </row>
  </sheetData>
  <pageMargins left="0.7" right="0.7" top="0.75" bottom="0.75" header="0.3" footer="0.3"/>
  <pageSetup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8437BEC135AE4E8773C88F6ADD7989" ma:contentTypeVersion="5" ma:contentTypeDescription="Create a new document." ma:contentTypeScope="" ma:versionID="b1c0e466ec3be566e2e176070b58f40b">
  <xsd:schema xmlns:xsd="http://www.w3.org/2001/XMLSchema" xmlns:xs="http://www.w3.org/2001/XMLSchema" xmlns:p="http://schemas.microsoft.com/office/2006/metadata/properties" xmlns:ns2="17dc51e8-ae70-44eb-ba1d-0be726b29a71" targetNamespace="http://schemas.microsoft.com/office/2006/metadata/properties" ma:root="true" ma:fieldsID="3b27995a1f678c98536dded015b163af" ns2:_="">
    <xsd:import namespace="17dc51e8-ae70-44eb-ba1d-0be726b29a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dc51e8-ae70-44eb-ba1d-0be726b29a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C7F24C-B988-4DD7-9FC3-1A27D7D306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dc51e8-ae70-44eb-ba1d-0be726b29a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28A5D3-E53F-42BA-8D72-9A5FAFF8C1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14BFFB-E76C-4D7C-8B31-9FDEE62E1378}">
  <ds:schemaRefs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17dc51e8-ae70-44eb-ba1d-0be726b29a71"/>
    <ds:schemaRef ds:uri="http://purl.org/dc/dcmitype/"/>
    <ds:schemaRef ds:uri="http://schemas.microsoft.com/office/2006/metadata/properties"/>
    <ds:schemaRef ds:uri="http://purl.org/dc/elements/1.1/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 wyatt</dc:creator>
  <cp:keywords/>
  <dc:description/>
  <cp:lastModifiedBy>44740</cp:lastModifiedBy>
  <cp:revision/>
  <dcterms:created xsi:type="dcterms:W3CDTF">2021-05-17T07:48:24Z</dcterms:created>
  <dcterms:modified xsi:type="dcterms:W3CDTF">2021-05-19T16:23:08Z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0x0101003E8437BEC135AE4E8773C88F6ADD7989</vt:lpwstr>
  </property>
</Properties>
</file>