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580" documentId="8_{644EBCB2-3CB2-4C35-B608-2B2B5BFF2898}" xr6:coauthVersionLast="47" xr6:coauthVersionMax="47" xr10:uidLastSave="{F8D21DE4-8EAD-477E-8ACD-4752F339DCBA}"/>
  <bookViews>
    <workbookView xWindow="-110" yWindow="-110" windowWidth="38620" windowHeight="21220" tabRatio="840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61" l="1"/>
  <c r="F23" i="61"/>
  <c r="F22" i="61"/>
  <c r="D24" i="61"/>
  <c r="D23" i="61"/>
  <c r="D22" i="61"/>
  <c r="B24" i="61"/>
  <c r="C24" i="52"/>
  <c r="B23" i="61"/>
  <c r="B22" i="61"/>
  <c r="C23" i="52"/>
  <c r="G24" i="52"/>
  <c r="G23" i="52"/>
  <c r="G22" i="52"/>
  <c r="E24" i="52"/>
  <c r="E23" i="52"/>
  <c r="E22" i="52"/>
  <c r="C37" i="44"/>
  <c r="C22" i="52"/>
  <c r="G37" i="46"/>
  <c r="G36" i="46"/>
  <c r="G35" i="46"/>
  <c r="E37" i="46"/>
  <c r="E36" i="46"/>
  <c r="C37" i="46"/>
  <c r="C36" i="46"/>
  <c r="E35" i="46"/>
  <c r="C35" i="46"/>
  <c r="G37" i="44"/>
  <c r="G36" i="44"/>
  <c r="G35" i="44"/>
  <c r="E37" i="44"/>
  <c r="E36" i="44"/>
  <c r="E35" i="44"/>
  <c r="C36" i="44"/>
  <c r="C35" i="44"/>
</calcChain>
</file>

<file path=xl/sharedStrings.xml><?xml version="1.0" encoding="utf-8"?>
<sst xmlns="http://schemas.openxmlformats.org/spreadsheetml/2006/main" count="139" uniqueCount="123">
  <si>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</si>
  <si>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</si>
  <si>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</si>
  <si>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</si>
  <si>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</si>
  <si>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</si>
  <si>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</si>
  <si>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</si>
  <si>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</si>
  <si>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</si>
  <si>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</si>
  <si>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</si>
  <si>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</si>
  <si>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</si>
  <si>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</si>
  <si>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</si>
  <si>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</si>
  <si>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</si>
  <si>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Descriptive Statistics</t>
  </si>
  <si>
    <t>Total Public New Housing            (£ million)</t>
  </si>
  <si>
    <t>Public other new work: schools &amp; colleges                 (£ million)</t>
  </si>
  <si>
    <t>Mean</t>
  </si>
  <si>
    <t>Median</t>
  </si>
  <si>
    <t>Standard Deviation</t>
  </si>
  <si>
    <t>Range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</si>
  <si>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</si>
  <si>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</si>
  <si>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</si>
  <si>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</si>
  <si>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</si>
  <si>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</si>
  <si>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</si>
  <si>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</si>
  <si>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</si>
  <si>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</si>
  <si>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</si>
  <si>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</si>
  <si>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</si>
  <si>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</si>
  <si>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</si>
  <si>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</si>
  <si>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</si>
  <si>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</si>
  <si>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</si>
  <si>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</si>
  <si>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</si>
  <si>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</si>
  <si>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</si>
  <si>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</si>
  <si>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</si>
  <si>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</si>
  <si>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</si>
  <si>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</si>
  <si>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</si>
  <si>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</si>
  <si>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</si>
  <si>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</si>
  <si>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</si>
  <si>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</si>
  <si>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</si>
  <si>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</si>
  <si>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</si>
  <si>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</si>
  <si>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</si>
  <si>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</si>
  <si>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</si>
  <si>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</si>
  <si>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</si>
  <si>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</si>
  <si>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</si>
  <si>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</si>
  <si>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</si>
  <si>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</si>
  <si>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</si>
  <si>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</si>
  <si>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</si>
  <si>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</si>
  <si>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</si>
  <si>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</si>
  <si>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</si>
  <si>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</si>
  <si>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</si>
  <si>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</si>
  <si>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</si>
  <si>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</si>
  <si>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</si>
  <si>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</si>
  <si>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</si>
  <si>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</si>
  <si>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</si>
  <si>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</si>
  <si>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</si>
  <si>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</si>
  <si>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</si>
  <si>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</si>
  <si>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</si>
  <si>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</si>
  <si>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</si>
  <si>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</si>
  <si>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</si>
  <si>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</si>
  <si>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</si>
  <si>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</si>
  <si>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</si>
  <si>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</si>
  <si>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</si>
  <si>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</si>
  <si>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</si>
  <si>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</si>
  <si>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</si>
  <si>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</si>
  <si>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</si>
  <si>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Public other new work: offices                                        (£ million)</t>
  </si>
  <si>
    <t>Private Commercial: offices                                        (£ million)</t>
  </si>
  <si>
    <t>Total Private New Housing            (£ million)</t>
  </si>
  <si>
    <t>Private Commercial: schools &amp; universities                 (£ million)</t>
  </si>
  <si>
    <t>Size of Firm: 1</t>
  </si>
  <si>
    <t>Size of Firm: 35 - 59</t>
  </si>
  <si>
    <t>Size of Firm: 1,200 and over</t>
  </si>
  <si>
    <t>Size of firm (by turnover size band): £1m - &lt;£5m</t>
  </si>
  <si>
    <t>Size of firm (by turnover size band): £50m - &lt;£100m</t>
  </si>
  <si>
    <t>Size of firm (by turnover size band): £1,000m +</t>
  </si>
  <si>
    <t>Construction firms: Number of Firms, By turnover size band, Great Britain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</si>
</sst>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General_)"/>
    <numFmt numFmtId="165" formatCode="_-[$£-809]* #,##0.00_-;\-[$£-809]* #,##0.00_-;_-[$£-809]* &quot;-&quot;??_-;_-@_-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46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3" fontId="0" fillId="0" borderId="0" xfId="0" applyNumberFormat="1"/>
    <xf numFmtId="0" fontId="15" fillId="0" borderId="0" xfId="0" applyFont="1"/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wrapText="1"/>
    </xf>
    <xf numFmtId="165" fontId="0" fillId="0" borderId="0" xfId="0" applyNumberFormat="1"/>
    <xf numFmtId="0" fontId="15" fillId="0" borderId="2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wrapText="1"/>
    </xf>
    <xf numFmtId="165" fontId="0" fillId="0" borderId="20" xfId="0" applyNumberFormat="1" applyBorder="1" applyAlignment="1">
      <alignment horizontal="center"/>
    </xf>
    <xf numFmtId="0" fontId="15" fillId="0" borderId="2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/>
    </xf>
    <xf numFmtId="0" fontId="15" fillId="0" borderId="20" xfId="0" applyFont="1" applyBorder="1" applyAlignment="1">
      <alignment horizontal="center" vertical="center"/>
    </xf>
    <xf numFmtId="2" fontId="0" fillId="0" borderId="20" xfId="0" applyNumberFormat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44" fontId="0" fillId="0" borderId="20" xfId="0" applyNumberFormat="1" applyBorder="1" applyAlignment="1">
      <alignment horizontal="center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1"/>
          <c:order val="0"/>
          <c:tx>
            <c:strRef>
              <c:f>'Public Sector Value'!$A$1</c:f>
              <c:strCache>
                <c:ptCount val="1"/>
                <c:pt idx="0">
                  <c:v>Value of construction output by type of work: New Work for Public Sector, Great Britain, Current Prices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772-473E-B13C-898C8116934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772-473E-B13C-898C8116934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772-473E-B13C-898C8116934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772-473E-B13C-898C8116934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('Public Sector Value'!$B$4,'Public Sector Value'!$G$4,'Public Sector Value'!$H$4,'Public Sector Value'!$J$4)</c:f>
              <c:strCache>
                <c:ptCount val="4"/>
                <c:pt idx="0">
                  <c:v>Total public new housing</c:v>
                </c:pt>
                <c:pt idx="1">
                  <c:v>Public other new work: schools &amp; colleges</c:v>
                </c:pt>
                <c:pt idx="2">
                  <c:v>Public other new work: universities</c:v>
                </c:pt>
                <c:pt idx="3">
                  <c:v>Public other new work: offices</c:v>
                </c:pt>
              </c:strCache>
            </c:strRef>
          </c:cat>
          <c:val>
            <c:numRef>
              <c:f>('Public Sector Value'!$B$30,'Public Sector Value'!$G$30,'Public Sector Value'!$H$30,'Public Sector Value'!$J$30)</c:f>
              <c:numCache>
                <c:formatCode>#,##0</c:formatCode>
                <c:ptCount val="4"/>
                <c:pt idx="0">
                  <c:v>6850</c:v>
                </c:pt>
                <c:pt idx="1">
                  <c:v>3579</c:v>
                </c:pt>
                <c:pt idx="2">
                  <c:v>450</c:v>
                </c:pt>
                <c:pt idx="3">
                  <c:v>1025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6-4EA5-9436-B116D7E625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Value</a:t>
            </a:r>
            <a:r>
              <a:rPr lang="en-GB" baseline="0"/>
              <a:t> c</a:t>
            </a:r>
            <a:r>
              <a:rPr lang="en-GB"/>
              <a:t>omparison of new Private housing and new Public housing</a:t>
            </a:r>
          </a:p>
        </c:rich>
      </c:tx>
      <c:layout>
        <c:manualLayout>
          <c:xMode val="edge"/>
          <c:yMode val="edge"/>
          <c:x val="0.23868033658264112"/>
          <c:y val="1.6949152542372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Value'!$B$5:$B$30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B8-4455-AD8B-9C9869CAAC05}"/>
            </c:ext>
          </c:extLst>
        </c:ser>
        <c:ser>
          <c:idx val="1"/>
          <c:order val="1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B8-4455-AD8B-9C9869CAAC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3949343"/>
        <c:axId val="873947423"/>
      </c:lineChart>
      <c:catAx>
        <c:axId val="873949343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0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947423"/>
        <c:crosses val="autoZero"/>
        <c:auto val="1"/>
        <c:lblAlgn val="ctr"/>
        <c:lblOffset val="100"/>
        <c:noMultiLvlLbl val="0"/>
      </c:catAx>
      <c:valAx>
        <c:axId val="87394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Value (£ millions)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9493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Construction Firms</a:t>
            </a:r>
            <a:r>
              <a:rPr lang="en-GB" baseline="0"/>
              <a:t> by Size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'Firm Size'!$A$4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Size'!$B$4:$AB$4</c:f>
              <c:numCache>
                <c:formatCode>#,##0</c:formatCode>
                <c:ptCount val="27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  <c:pt idx="26">
                  <c:v>156153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FF-4A3B-8F67-70843DA126D6}"/>
            </c:ext>
          </c:extLst>
        </c:ser>
        <c:ser>
          <c:idx val="1"/>
          <c:order val="1"/>
          <c:tx>
            <c:strRef>
              <c:f>'Firm Size'!$A$5</c:f>
              <c:strCache>
                <c:ptCount val="1"/>
                <c:pt idx="0">
                  <c:v>2-3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Size'!$B$5:$AB$5</c:f>
              <c:numCache>
                <c:formatCode>#,##0</c:formatCode>
                <c:ptCount val="27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  <c:pt idx="26">
                  <c:v>103337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FF-4A3B-8F67-70843DA126D6}"/>
            </c:ext>
          </c:extLst>
        </c:ser>
        <c:ser>
          <c:idx val="2"/>
          <c:order val="2"/>
          <c:tx>
            <c:strRef>
              <c:f>'Firm Size'!$A$6</c:f>
              <c:strCache>
                <c:ptCount val="1"/>
                <c:pt idx="0">
                  <c:v>4-7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Size'!$B$6:$AB$6</c:f>
              <c:numCache>
                <c:formatCode>#,##0</c:formatCode>
                <c:ptCount val="27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  <c:pt idx="26">
                  <c:v>40345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3FF-4A3B-8F67-70843DA126D6}"/>
            </c:ext>
          </c:extLst>
        </c:ser>
        <c:ser>
          <c:idx val="3"/>
          <c:order val="3"/>
          <c:tx>
            <c:strRef>
              <c:f>'Firm Size'!$A$7</c:f>
              <c:strCache>
                <c:ptCount val="1"/>
                <c:pt idx="0">
                  <c:v>8-13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Size'!$B$7:$AB$7</c:f>
              <c:numCache>
                <c:formatCode>#,##0</c:formatCode>
                <c:ptCount val="27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  <c:pt idx="26">
                  <c:v>14283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3FF-4A3B-8F67-70843DA126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96011615"/>
        <c:axId val="1470563071"/>
      </c:barChart>
      <c:catAx>
        <c:axId val="13960116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0563071"/>
        <c:crosses val="autoZero"/>
        <c:auto val="1"/>
        <c:lblAlgn val="ctr"/>
        <c:lblOffset val="100"/>
        <c:noMultiLvlLbl val="0"/>
      </c:catAx>
      <c:valAx>
        <c:axId val="14705630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6011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Construction</a:t>
            </a:r>
            <a:r>
              <a:rPr lang="en-US" baseline="0"/>
              <a:t> firms: Number of firms, by turnover size band, Great Britain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'No. of Firms - Turnover'!$A$1</c:f>
              <c:strCache>
                <c:ptCount val="1"/>
                <c:pt idx="0">
                  <c:v>Construction firms:  Number of Firms, By turnover size band, Great Britain      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Turnover'!$B$16:$R$16</c:f>
              <c:numCache>
                <c:formatCode>#,##0</c:formatCode>
                <c:ptCount val="17"/>
                <c:pt idx="0">
                  <c:v>277280</c:v>
                </c:pt>
                <c:pt idx="1">
                  <c:v>279356</c:v>
                </c:pt>
                <c:pt idx="2">
                  <c:v>264679</c:v>
                </c:pt>
                <c:pt idx="3">
                  <c:v>254270</c:v>
                </c:pt>
                <c:pt idx="4">
                  <c:v>253121</c:v>
                </c:pt>
                <c:pt idx="5">
                  <c:v>247105</c:v>
                </c:pt>
                <c:pt idx="6">
                  <c:v>251747</c:v>
                </c:pt>
                <c:pt idx="7">
                  <c:v>260404</c:v>
                </c:pt>
                <c:pt idx="8">
                  <c:v>273775</c:v>
                </c:pt>
                <c:pt idx="9">
                  <c:v>296093</c:v>
                </c:pt>
                <c:pt idx="10">
                  <c:v>314590</c:v>
                </c:pt>
                <c:pt idx="11">
                  <c:v>325736</c:v>
                </c:pt>
                <c:pt idx="12">
                  <c:v>335731</c:v>
                </c:pt>
                <c:pt idx="13">
                  <c:v>342456</c:v>
                </c:pt>
                <c:pt idx="14">
                  <c:v>353365</c:v>
                </c:pt>
                <c:pt idx="15">
                  <c:v>374332</c:v>
                </c:pt>
                <c:pt idx="16">
                  <c:v>364514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B2-49C8-9DDF-055B9ED292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63372191"/>
        <c:axId val="1363369311"/>
      </c:barChart>
      <c:catAx>
        <c:axId val="13633721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369311"/>
        <c:crosses val="autoZero"/>
        <c:auto val="1"/>
        <c:lblAlgn val="ctr"/>
        <c:lblOffset val="100"/>
        <c:noMultiLvlLbl val="0"/>
      </c:catAx>
      <c:valAx>
        <c:axId val="1363369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372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</xdr:colOff>
      <xdr:row>39</xdr:row>
      <xdr:rowOff>6350</xdr:rowOff>
    </xdr:from>
    <xdr:to>
      <xdr:col>11</xdr:col>
      <xdr:colOff>0</xdr:colOff>
      <xdr:row>66</xdr:row>
      <xdr:rowOff>69850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63F78A2-6FE5-BD36-7365-A6607C6CB5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</xdr:colOff>
      <xdr:row>39</xdr:row>
      <xdr:rowOff>0</xdr:rowOff>
    </xdr:from>
    <xdr:to>
      <xdr:col>10</xdr:col>
      <xdr:colOff>838200</xdr:colOff>
      <xdr:row>63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C1D5BD9-BE7D-48FA-9E5D-F4CE749EA2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25</xdr:row>
      <xdr:rowOff>171450</xdr:rowOff>
    </xdr:from>
    <xdr:to>
      <xdr:col>15</xdr:col>
      <xdr:colOff>76200</xdr:colOff>
      <xdr:row>50</xdr:row>
      <xdr:rowOff>25400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5E57AA8-0AA1-22D2-FF74-F64685FAF5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22224</xdr:colOff>
      <xdr:row>26</xdr:row>
      <xdr:rowOff>0</xdr:rowOff>
    </xdr:from>
    <xdr:to>
      <xdr:col>12</xdr:col>
      <xdr:colOff>565149</xdr:colOff>
      <xdr:row>50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6A479F-5FC1-A6F5-225F-257AE50985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abSelected="1" topLeftCell="A18" zoomScaleNormal="100" workbookViewId="0">
      <selection activeCell="I12" sqref="I12"/>
    </sheetView>
  </sheetViews>
  <sheetFormatPr defaultColWidth="8.7265625" defaultRowHeight="14.5"/>
  <cols>
    <col min="1" max="1" width="13" customWidth="1"/>
    <col min="2" max="2" width="12" customWidth="1"/>
    <col min="3" max="3" width="16" customWidth="1"/>
    <col min="4" max="4" width="12.26953125" customWidth="1"/>
    <col min="5" max="5" width="12.54296875" customWidth="1"/>
    <col min="6" max="6" width="12.26953125" customWidth="1"/>
    <col min="7" max="7" width="12.7265625" customWidth="1"/>
    <col min="8" max="8" width="12.26953125" customWidth="1"/>
    <col min="9" max="9" width="11.7265625" customWidth="1"/>
    <col min="10" max="10" width="11.453125" customWidth="1"/>
    <col min="11" max="11" width="13.453125" customWidth="1"/>
    <col min="12" max="12" width="12.7265625" customWidth="1"/>
    <col min="13" max="13" width="14.7265625" customWidth="1"/>
    <col min="14" max="14" width="13.7265625" customWidth="1"/>
    <col min="15" max="15" width="16.81640625" customWidth="1"/>
  </cols>
  <sheetData>
    <row r="1" spans="1:17" ht="19">
      <c r="A1" s="4" t="s">
        <v>0</v>
      </c>
    </row>
    <row r="2" spans="1:17">
      <c r="A2" s="5" t="s">
        <v>1</v>
      </c>
    </row>
    <row r="3" spans="1:17">
      <c r="A3" s="5"/>
    </row>
    <row r="4" spans="1:17" ht="58.15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F32" s="18"/>
    </row>
    <row r="33" spans="1:8">
      <c r="F33" s="18"/>
    </row>
    <row r="34" spans="1:8" ht="54.75" customHeight="1">
      <c r="A34" s="41" t="s">
        <v>18</v>
      </c>
      <c r="B34" s="41"/>
      <c r="C34" s="39" t="s">
        <v>19</v>
      </c>
      <c r="D34" s="39"/>
      <c r="E34" s="39" t="s">
        <v>112</v>
      </c>
      <c r="F34" s="39"/>
      <c r="G34" s="39" t="s">
        <v>20</v>
      </c>
      <c r="H34" s="39"/>
    </row>
    <row r="35" spans="1:8" ht="14.25" customHeight="1">
      <c r="A35" s="40" t="s">
        <v>21</v>
      </c>
      <c r="B35" s="40"/>
      <c r="C35" s="38">
        <f>AVERAGE(Table1.1[Total public new housing])</f>
        <v>3837.4230769230771</v>
      </c>
      <c r="D35" s="38"/>
      <c r="E35" s="38">
        <f>AVERAGE(Table1.1[Public other new work: offices])</f>
        <v>753.03846153846155</v>
      </c>
      <c r="F35" s="38"/>
      <c r="G35" s="38">
        <f>AVERAGE(Table1.1[Public other new work: schools &amp; colleges])</f>
        <v>3618.9615384615386</v>
      </c>
      <c r="H35" s="38"/>
    </row>
    <row r="36" spans="1:8">
      <c r="A36" s="40" t="s">
        <v>22</v>
      </c>
      <c r="B36" s="40"/>
      <c r="C36" s="38">
        <f>MEDIAN(Table1.1[Total public new housing])</f>
        <v>4186</v>
      </c>
      <c r="D36" s="38"/>
      <c r="E36" s="38">
        <f>MEDIAN(Table1.1[Public other new work: offices])</f>
        <v>818.5</v>
      </c>
      <c r="F36" s="38"/>
      <c r="G36" s="38">
        <f>MEDIAN(Table1.1[Public other new work: schools &amp; colleges])</f>
        <v>3977</v>
      </c>
      <c r="H36" s="38"/>
    </row>
    <row r="37" spans="1:8">
      <c r="A37" s="40" t="s">
        <v>24</v>
      </c>
      <c r="B37" s="40"/>
      <c r="C37" s="38">
        <f>MAX(Table1.1[Total public new housing])-MIN(Table1.1[Total public new housing])</f>
        <v>6214</v>
      </c>
      <c r="D37" s="38"/>
      <c r="E37" s="38">
        <f>MAX(Table1.1[Public other new work: offices])-MIN(Table1.1[Public other new work: offices])</f>
        <v>645</v>
      </c>
      <c r="F37" s="38"/>
      <c r="G37" s="38">
        <f>MAX(Table1.1[Public other new work: schools &amp; colleges])-MIN(Table1.1[Public other new work: schools &amp; colleges])</f>
        <v>6138</v>
      </c>
      <c r="H37" s="38"/>
    </row>
  </sheetData>
  <mergeCells count="16">
    <mergeCell ref="A37:B37"/>
    <mergeCell ref="C34:D34"/>
    <mergeCell ref="C35:D35"/>
    <mergeCell ref="C36:D36"/>
    <mergeCell ref="A34:B34"/>
    <mergeCell ref="A35:B35"/>
    <mergeCell ref="A36:B36"/>
    <mergeCell ref="G37:H37"/>
    <mergeCell ref="C37:D37"/>
    <mergeCell ref="E34:F34"/>
    <mergeCell ref="E35:F35"/>
    <mergeCell ref="E36:F36"/>
    <mergeCell ref="E37:F37"/>
    <mergeCell ref="G34:H34"/>
    <mergeCell ref="G35:H35"/>
    <mergeCell ref="G36:H36"/>
  </mergeCell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7"/>
  <sheetViews>
    <sheetView topLeftCell="A18" zoomScaleNormal="100" workbookViewId="0">
      <selection activeCell="N48" sqref="N48"/>
    </sheetView>
  </sheetViews>
  <sheetFormatPr defaultColWidth="8.7265625" defaultRowHeight="14.5"/>
  <cols>
    <col min="1" max="1" width="13" customWidth="1"/>
    <col min="2" max="2" width="14.7265625" customWidth="1"/>
    <col min="3" max="3" width="14" customWidth="1"/>
    <col min="4" max="4" width="9.7265625" customWidth="1"/>
    <col min="5" max="5" width="11.26953125" customWidth="1"/>
    <col min="6" max="6" width="10.7265625" customWidth="1"/>
    <col min="7" max="7" width="11.26953125" customWidth="1"/>
    <col min="8" max="8" width="11.54296875" customWidth="1"/>
    <col min="9" max="9" width="11.7265625" customWidth="1"/>
    <col min="10" max="10" width="12.26953125" customWidth="1"/>
    <col min="11" max="11" width="13.1796875" customWidth="1"/>
    <col min="12" max="12" width="11.26953125" customWidth="1"/>
    <col min="13" max="13" width="11.453125" customWidth="1"/>
    <col min="14" max="14" width="13.7265625" customWidth="1"/>
    <col min="15" max="15" width="10.7265625" customWidth="1"/>
    <col min="16" max="16" width="15.54296875" customWidth="1"/>
  </cols>
  <sheetData>
    <row r="1" spans="1:16" ht="19">
      <c r="A1" s="7" t="s">
        <v>25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26</v>
      </c>
      <c r="C4" s="10" t="s">
        <v>27</v>
      </c>
      <c r="D4" s="11" t="s">
        <v>28</v>
      </c>
      <c r="E4" s="11" t="s">
        <v>29</v>
      </c>
      <c r="F4" s="12" t="s">
        <v>30</v>
      </c>
      <c r="G4" s="12" t="s">
        <v>31</v>
      </c>
      <c r="H4" s="11" t="s">
        <v>32</v>
      </c>
      <c r="I4" s="11" t="s">
        <v>33</v>
      </c>
      <c r="J4" s="11" t="s">
        <v>34</v>
      </c>
      <c r="K4" s="11" t="s">
        <v>35</v>
      </c>
      <c r="L4" s="11" t="s">
        <v>36</v>
      </c>
      <c r="M4" s="11" t="s">
        <v>37</v>
      </c>
      <c r="N4" s="12" t="s">
        <v>38</v>
      </c>
      <c r="O4" s="13" t="s">
        <v>39</v>
      </c>
      <c r="P4" s="14" t="s">
        <v>40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4" spans="1:8" ht="54" customHeight="1">
      <c r="A34" s="41" t="s">
        <v>18</v>
      </c>
      <c r="B34" s="41"/>
      <c r="C34" s="39" t="s">
        <v>114</v>
      </c>
      <c r="D34" s="39"/>
      <c r="E34" s="39" t="s">
        <v>113</v>
      </c>
      <c r="F34" s="39"/>
      <c r="G34" s="39" t="s">
        <v>115</v>
      </c>
      <c r="H34" s="39"/>
    </row>
    <row r="35" spans="1:8">
      <c r="A35" s="40" t="s">
        <v>21</v>
      </c>
      <c r="B35" s="40"/>
      <c r="C35" s="38">
        <f>AVERAGE(Table1.2[Total private new housing])</f>
        <v>23301.807692307691</v>
      </c>
      <c r="D35" s="38"/>
      <c r="E35" s="38">
        <f>AVERAGE(Table1.2[Private commercial: offices])</f>
        <v>8734.3076923076915</v>
      </c>
      <c r="F35" s="38"/>
      <c r="G35" s="38">
        <f>AVERAGE(Table1.2[Private commercial: schools &amp; universities])</f>
        <v>3076.3076923076924</v>
      </c>
      <c r="H35" s="38"/>
    </row>
    <row r="36" spans="1:8">
      <c r="A36" s="40" t="s">
        <v>22</v>
      </c>
      <c r="B36" s="40"/>
      <c r="C36" s="38">
        <f>MEDIAN(Table1.2[Total private new housing])</f>
        <v>19846</v>
      </c>
      <c r="D36" s="38"/>
      <c r="E36" s="38">
        <f>MEDIAN(Table1.2[Private commercial: offices])</f>
        <v>8883.5</v>
      </c>
      <c r="F36" s="38"/>
      <c r="G36" s="38">
        <f>MEDIAN(Table1.2[Private commercial: schools &amp; universities])</f>
        <v>3188.5</v>
      </c>
      <c r="H36" s="38"/>
    </row>
    <row r="37" spans="1:8">
      <c r="A37" s="40" t="s">
        <v>23</v>
      </c>
      <c r="B37" s="40"/>
      <c r="C37" s="38">
        <f>_xlfn.STDEV.P(Table1.2[Total private new housing])</f>
        <v>12076.210632158107</v>
      </c>
      <c r="D37" s="38"/>
      <c r="E37" s="38">
        <f>_xlfn.STDEV.P(Table1.2[Private commercial: offices])</f>
        <v>2039.4234247270585</v>
      </c>
      <c r="F37" s="38"/>
      <c r="G37" s="38">
        <f>_xlfn.STDEV.P(Table1.2[Private commercial: schools &amp; universities])</f>
        <v>1424.998860167716</v>
      </c>
      <c r="H37" s="38"/>
    </row>
  </sheetData>
  <mergeCells count="16">
    <mergeCell ref="A34:B34"/>
    <mergeCell ref="C34:D34"/>
    <mergeCell ref="E34:F34"/>
    <mergeCell ref="G34:H34"/>
    <mergeCell ref="A35:B35"/>
    <mergeCell ref="C35:D35"/>
    <mergeCell ref="E35:F35"/>
    <mergeCell ref="G35:H35"/>
    <mergeCell ref="A37:B37"/>
    <mergeCell ref="C37:D37"/>
    <mergeCell ref="E37:F37"/>
    <mergeCell ref="G37:H37"/>
    <mergeCell ref="A36:B36"/>
    <mergeCell ref="C36:D36"/>
    <mergeCell ref="E36:F36"/>
    <mergeCell ref="G36:H36"/>
  </mergeCell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4"/>
  <sheetViews>
    <sheetView topLeftCell="A6" workbookViewId="0">
      <selection activeCell="L22" sqref="L22"/>
    </sheetView>
  </sheetViews>
  <sheetFormatPr defaultColWidth="8.7265625" defaultRowHeight="14.5"/>
  <cols>
    <col min="1" max="1" width="17.453125" customWidth="1"/>
    <col min="2" max="27" width="8.81640625" customWidth="1"/>
  </cols>
  <sheetData>
    <row r="1" spans="1:28" ht="19">
      <c r="A1" s="3" t="s">
        <v>41</v>
      </c>
    </row>
    <row r="2" spans="1:28" ht="19">
      <c r="A2" s="3"/>
    </row>
    <row r="3" spans="1:28">
      <c r="A3" s="25" t="s">
        <v>42</v>
      </c>
      <c r="B3" s="15" t="s">
        <v>43</v>
      </c>
      <c r="C3" s="15" t="s">
        <v>44</v>
      </c>
      <c r="D3" s="15" t="s">
        <v>45</v>
      </c>
      <c r="E3" s="15" t="s">
        <v>46</v>
      </c>
      <c r="F3" s="15" t="s">
        <v>47</v>
      </c>
      <c r="G3" s="15" t="s">
        <v>48</v>
      </c>
      <c r="H3" s="15" t="s">
        <v>49</v>
      </c>
      <c r="I3" s="15" t="s">
        <v>50</v>
      </c>
      <c r="J3" s="15" t="s">
        <v>51</v>
      </c>
      <c r="K3" s="15" t="s">
        <v>52</v>
      </c>
      <c r="L3" s="15" t="s">
        <v>53</v>
      </c>
      <c r="M3" s="15" t="s">
        <v>54</v>
      </c>
      <c r="N3" s="8" t="s">
        <v>55</v>
      </c>
      <c r="O3" s="15" t="s">
        <v>56</v>
      </c>
      <c r="P3" s="15" t="s">
        <v>57</v>
      </c>
      <c r="Q3" s="15" t="s">
        <v>58</v>
      </c>
      <c r="R3" s="15" t="s">
        <v>59</v>
      </c>
      <c r="S3" s="15" t="s">
        <v>60</v>
      </c>
      <c r="T3" s="15" t="s">
        <v>61</v>
      </c>
      <c r="U3" s="15" t="s">
        <v>62</v>
      </c>
      <c r="V3" s="15" t="s">
        <v>63</v>
      </c>
      <c r="W3" s="15" t="s">
        <v>64</v>
      </c>
      <c r="X3" s="15" t="s">
        <v>65</v>
      </c>
      <c r="Y3" s="15" t="s">
        <v>66</v>
      </c>
      <c r="Z3" s="15" t="s">
        <v>67</v>
      </c>
      <c r="AA3" s="15" t="s">
        <v>68</v>
      </c>
      <c r="AB3" s="15" t="s">
        <v>69</v>
      </c>
    </row>
    <row r="4" spans="1:28">
      <c r="A4" s="6" t="s">
        <v>70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71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72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73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74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75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76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77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78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79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80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81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82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83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207245</v>
      </c>
      <c r="P17" s="21">
        <v>207205</v>
      </c>
      <c r="Q17" s="21">
        <v>204363</v>
      </c>
      <c r="R17" s="21">
        <v>210283</v>
      </c>
      <c r="S17" s="21">
        <v>210836</v>
      </c>
      <c r="T17" s="21">
        <v>235064</v>
      </c>
      <c r="U17" s="21">
        <v>256609</v>
      </c>
      <c r="V17" s="21">
        <v>274771</v>
      </c>
      <c r="W17" s="21">
        <v>286848</v>
      </c>
      <c r="X17" s="21">
        <v>297211</v>
      </c>
      <c r="Y17" s="21">
        <v>305656</v>
      </c>
      <c r="Z17" s="21">
        <v>318013</v>
      </c>
      <c r="AA17" s="21">
        <v>329231</v>
      </c>
      <c r="AB17" s="21">
        <v>327063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20" spans="1:28"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 ht="54.5" customHeight="1">
      <c r="A21" s="41" t="s">
        <v>18</v>
      </c>
      <c r="B21" s="41"/>
      <c r="C21" s="39" t="s">
        <v>116</v>
      </c>
      <c r="D21" s="39"/>
      <c r="E21" s="39" t="s">
        <v>117</v>
      </c>
      <c r="F21" s="39"/>
      <c r="G21" s="39" t="s">
        <v>118</v>
      </c>
      <c r="H21" s="39"/>
    </row>
    <row r="22" spans="1:28">
      <c r="A22" s="40" t="s">
        <v>21</v>
      </c>
      <c r="B22" s="40"/>
      <c r="C22" s="43">
        <f>AVERAGE(B4:AB4)</f>
        <v>101101.03703703704</v>
      </c>
      <c r="D22" s="44"/>
      <c r="E22" s="43">
        <f>AVERAGE(B10:AB10)</f>
        <v>1759.1851851851852</v>
      </c>
      <c r="F22" s="44"/>
      <c r="G22" s="43">
        <f>AVERAGE(B16:AB16)</f>
        <v>54.851851851851855</v>
      </c>
      <c r="H22" s="44"/>
    </row>
    <row r="23" spans="1:28">
      <c r="A23" s="40" t="s">
        <v>23</v>
      </c>
      <c r="B23" s="40"/>
      <c r="C23" s="42">
        <f>_xlfn.STDEV.S(B4:AB4)</f>
        <v>30444.321253322403</v>
      </c>
      <c r="D23" s="42"/>
      <c r="E23" s="42">
        <f>_xlfn.STDEV.S(B10:AB10)</f>
        <v>320.12714265489501</v>
      </c>
      <c r="F23" s="42"/>
      <c r="G23" s="42">
        <f>_xlfn.STDEV.S(B16:AB16)</f>
        <v>7.5176904376057738</v>
      </c>
      <c r="H23" s="42"/>
    </row>
    <row r="24" spans="1:28">
      <c r="A24" s="40" t="s">
        <v>24</v>
      </c>
      <c r="B24" s="40"/>
      <c r="C24" s="42">
        <f>MAX(B4:AB4)-MIN(B4:AB4)</f>
        <v>86642</v>
      </c>
      <c r="D24" s="42"/>
      <c r="E24" s="42">
        <f>MAX(B10:AB10)-MIN(B10:AB10)</f>
        <v>1212</v>
      </c>
      <c r="F24" s="42"/>
      <c r="G24" s="42">
        <f>MAX(B16:AB16)-MIN(B16:AB16)</f>
        <v>29</v>
      </c>
      <c r="H24" s="42"/>
    </row>
  </sheetData>
  <mergeCells count="16">
    <mergeCell ref="A21:B21"/>
    <mergeCell ref="C21:D21"/>
    <mergeCell ref="E21:F21"/>
    <mergeCell ref="G21:H21"/>
    <mergeCell ref="A22:B22"/>
    <mergeCell ref="C22:D22"/>
    <mergeCell ref="E22:F22"/>
    <mergeCell ref="G22:H22"/>
    <mergeCell ref="A23:B23"/>
    <mergeCell ref="C23:D23"/>
    <mergeCell ref="E23:F23"/>
    <mergeCell ref="G23:H23"/>
    <mergeCell ref="A24:B24"/>
    <mergeCell ref="C24:D24"/>
    <mergeCell ref="E24:F24"/>
    <mergeCell ref="G24:H24"/>
  </mergeCells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26"/>
  <sheetViews>
    <sheetView workbookViewId="0">
      <selection activeCell="M45" sqref="M45"/>
    </sheetView>
  </sheetViews>
  <sheetFormatPr defaultRowHeight="14.5"/>
  <cols>
    <col min="1" max="1" width="35.26953125" customWidth="1"/>
  </cols>
  <sheetData>
    <row r="1" spans="1:18" ht="19">
      <c r="A1" s="7" t="s">
        <v>84</v>
      </c>
    </row>
    <row r="2" spans="1:18" ht="19">
      <c r="A2" s="7"/>
    </row>
    <row r="3" spans="1:18">
      <c r="A3" s="25" t="s">
        <v>85</v>
      </c>
      <c r="B3" s="29" t="s">
        <v>53</v>
      </c>
      <c r="C3" s="30" t="s">
        <v>54</v>
      </c>
      <c r="D3" s="26" t="s">
        <v>86</v>
      </c>
      <c r="E3" s="26" t="s">
        <v>87</v>
      </c>
      <c r="F3" s="26" t="s">
        <v>88</v>
      </c>
      <c r="G3" s="26" t="s">
        <v>89</v>
      </c>
      <c r="H3" s="26" t="s">
        <v>90</v>
      </c>
      <c r="I3" s="26" t="s">
        <v>91</v>
      </c>
      <c r="J3" s="26" t="s">
        <v>92</v>
      </c>
      <c r="K3" s="26" t="s">
        <v>93</v>
      </c>
      <c r="L3" s="26" t="s">
        <v>94</v>
      </c>
      <c r="M3" s="26" t="s">
        <v>95</v>
      </c>
      <c r="N3" s="26" t="s">
        <v>96</v>
      </c>
      <c r="O3" s="26" t="s">
        <v>97</v>
      </c>
      <c r="P3" s="26" t="s">
        <v>98</v>
      </c>
      <c r="Q3" s="26" t="s">
        <v>99</v>
      </c>
      <c r="R3" s="26" t="s">
        <v>69</v>
      </c>
    </row>
    <row r="4" spans="1:18">
      <c r="A4" s="27" t="s">
        <v>100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101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102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103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104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105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106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107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108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109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110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111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83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21" spans="1:18" ht="54.5" customHeight="1">
      <c r="A21" s="36" t="s">
        <v>122</v>
      </c>
      <c r="B21" s="39" t="s">
        <v>119</v>
      </c>
      <c r="C21" s="39"/>
      <c r="D21" s="39" t="s">
        <v>120</v>
      </c>
      <c r="E21" s="39"/>
      <c r="F21" s="39" t="s">
        <v>121</v>
      </c>
      <c r="G21" s="39"/>
      <c r="H21" s="33"/>
    </row>
    <row r="22" spans="1:18">
      <c r="A22" s="37" t="s">
        <v>21</v>
      </c>
      <c r="B22" s="45">
        <f>AVERAGE(B6:R6)</f>
        <v>21935.294117647059</v>
      </c>
      <c r="C22" s="45"/>
      <c r="D22" s="45">
        <f>AVERAGE(B12:R12)</f>
        <v>246.52941176470588</v>
      </c>
      <c r="E22" s="45"/>
      <c r="F22" s="45">
        <f>AVERAGE(B15:R15)</f>
        <v>13</v>
      </c>
      <c r="G22" s="45"/>
      <c r="H22" s="35"/>
    </row>
    <row r="23" spans="1:18">
      <c r="A23" s="37" t="s">
        <v>23</v>
      </c>
      <c r="B23" s="45">
        <f>_xlfn.STDEV.S(B6:R6)</f>
        <v>3575.0819355069621</v>
      </c>
      <c r="C23" s="45"/>
      <c r="D23" s="45">
        <f>_xlfn.STDEV.S(B12:R12)</f>
        <v>54.051037972293827</v>
      </c>
      <c r="E23" s="45"/>
      <c r="F23" s="45">
        <f>_xlfn.STDEV.S(B15:R15)</f>
        <v>5.5677643628300215</v>
      </c>
      <c r="G23" s="45"/>
      <c r="H23" s="35"/>
    </row>
    <row r="24" spans="1:18">
      <c r="A24" s="37" t="s">
        <v>24</v>
      </c>
      <c r="B24" s="45">
        <f>MAX(B6:R6)-MIN(B6:R6)</f>
        <v>11192</v>
      </c>
      <c r="C24" s="45"/>
      <c r="D24" s="45">
        <f>MAX(B12:R12)-MIN(B12:R12)</f>
        <v>167</v>
      </c>
      <c r="E24" s="45"/>
      <c r="F24" s="45">
        <f>MAX(B15:R15)-MIN(B15:R15)</f>
        <v>17</v>
      </c>
      <c r="G24" s="45"/>
      <c r="H24" s="35"/>
    </row>
    <row r="25" spans="1:18">
      <c r="A25" s="34"/>
      <c r="B25" s="32"/>
      <c r="C25" s="35"/>
      <c r="D25" s="35"/>
      <c r="E25" s="35"/>
      <c r="F25" s="35"/>
      <c r="G25" s="35"/>
      <c r="H25" s="35"/>
    </row>
    <row r="26" spans="1:18">
      <c r="A26" s="34"/>
      <c r="B26" s="32"/>
      <c r="C26" s="35"/>
      <c r="D26" s="35"/>
      <c r="E26" s="35"/>
      <c r="F26" s="35"/>
      <c r="G26" s="35"/>
      <c r="H26" s="35"/>
    </row>
  </sheetData>
  <mergeCells count="12">
    <mergeCell ref="F21:G21"/>
    <mergeCell ref="B22:C22"/>
    <mergeCell ref="B23:C23"/>
    <mergeCell ref="B24:C24"/>
    <mergeCell ref="D22:E22"/>
    <mergeCell ref="D23:E23"/>
    <mergeCell ref="D24:E24"/>
    <mergeCell ref="F22:G22"/>
    <mergeCell ref="F23:G23"/>
    <mergeCell ref="F24:G24"/>
    <mergeCell ref="B21:C21"/>
    <mergeCell ref="D21:E21"/>
  </mergeCells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1e572c8d-6813-4013-8a4a-be491ac59459"/>
    <ds:schemaRef ds:uri="96a98433-1569-4222-be80-afd48d89a184"/>
  </ds:schemaRefs>
</ds:datastoreItem>
</file>

<file path=customXml/itemProps3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2025-12-08T21:15:54Z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