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https://uowtsd-my.sharepoint.com/personal/i_rozic_uwtsd_ac_uk/Documents/Accounting Fundamentals/Teaching/"/>
    </mc:Choice>
  </mc:AlternateContent>
  <xr:revisionPtr revIDLastSave="950" documentId="8_{FAE985F6-3991-4D9F-8E4E-177FCB35B8A4}" xr6:coauthVersionLast="47" xr6:coauthVersionMax="47" xr10:uidLastSave="{02D8B9EC-B2AE-417F-8E25-6D13C1F4AFCD}"/>
  <bookViews>
    <workbookView xWindow="-110" yWindow="-110" windowWidth="19420" windowHeight="10300" activeTab="1" xr2:uid="{AFDC368D-548C-49AE-AC2A-0AE4453E9940}"/>
  </bookViews>
  <sheets>
    <sheet name="Formula Sheet" sheetId="1" r:id="rId1"/>
    <sheet name="BE Examples" sheetId="2" r:id="rId2"/>
    <sheet name="Seminar Q1" sheetId="3" r:id="rId3"/>
    <sheet name="Seminar Q2" sheetId="4"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70" i="4" l="1"/>
  <c r="C41" i="4"/>
  <c r="L45" i="3"/>
  <c r="H43" i="3"/>
  <c r="L43" i="3" s="1"/>
  <c r="H42" i="3"/>
  <c r="L42" i="3" s="1"/>
  <c r="H41" i="3"/>
  <c r="L41" i="3" s="1"/>
  <c r="C42" i="3"/>
  <c r="L36" i="3"/>
  <c r="L34" i="3"/>
  <c r="L32" i="3"/>
  <c r="L33" i="3"/>
  <c r="L31" i="3"/>
  <c r="J33" i="3"/>
  <c r="J32" i="3"/>
  <c r="J31" i="3"/>
  <c r="H33" i="3"/>
  <c r="H32" i="3"/>
  <c r="H31" i="3"/>
  <c r="C57" i="4"/>
  <c r="D74" i="4"/>
  <c r="D73" i="4"/>
  <c r="C64" i="4"/>
  <c r="C51" i="4"/>
  <c r="C58" i="4"/>
  <c r="C59" i="4" s="1"/>
  <c r="C60" i="4" s="1"/>
  <c r="C42" i="4"/>
  <c r="C45" i="3"/>
  <c r="E41" i="3"/>
  <c r="D41" i="3"/>
  <c r="C41" i="3"/>
  <c r="L44" i="3" l="1"/>
  <c r="L46" i="3" s="1"/>
  <c r="D67" i="4"/>
  <c r="C69" i="4"/>
  <c r="C43" i="4"/>
  <c r="D25" i="3"/>
  <c r="D32" i="3" s="1"/>
  <c r="E25" i="3"/>
  <c r="E32" i="3" s="1"/>
  <c r="C25" i="3"/>
  <c r="E16" i="4"/>
  <c r="C52" i="4" s="1"/>
  <c r="C53" i="4" s="1"/>
  <c r="C54" i="4" s="1"/>
  <c r="B31" i="2"/>
  <c r="B27" i="2"/>
  <c r="B28" i="2" s="1"/>
  <c r="C36" i="4" l="1"/>
  <c r="C44" i="4"/>
  <c r="C45" i="4" s="1"/>
  <c r="C32" i="3"/>
  <c r="E42" i="3"/>
  <c r="D42" i="3"/>
  <c r="C34" i="3"/>
  <c r="C36" i="3" s="1"/>
  <c r="B40" i="2"/>
  <c r="B32" i="2"/>
  <c r="C44" i="3" l="1"/>
  <c r="C46" i="3" s="1"/>
  <c r="C37" i="4"/>
  <c r="C65" i="4"/>
  <c r="C71" i="4" s="1"/>
  <c r="D71" i="4" s="1"/>
  <c r="D72" i="4" s="1"/>
  <c r="B33" i="2"/>
  <c r="B36" i="2"/>
  <c r="B37" i="2" s="1"/>
</calcChain>
</file>

<file path=xl/sharedStrings.xml><?xml version="1.0" encoding="utf-8"?>
<sst xmlns="http://schemas.openxmlformats.org/spreadsheetml/2006/main" count="201" uniqueCount="115">
  <si>
    <t>=</t>
  </si>
  <si>
    <t>DECISION MAKING</t>
  </si>
  <si>
    <t>Selling Price per unit  - Variable Cost per unit</t>
  </si>
  <si>
    <t>Fixed cost for the period</t>
  </si>
  <si>
    <t>Contribution per unit</t>
  </si>
  <si>
    <t>BEP in units</t>
  </si>
  <si>
    <t>BEP in units X Sales price per unit</t>
  </si>
  <si>
    <t>MOS in units</t>
  </si>
  <si>
    <t>Sales in units  - BEP in units</t>
  </si>
  <si>
    <t>Target sales in units</t>
  </si>
  <si>
    <t>Fixed cost for the period + Target Profit</t>
  </si>
  <si>
    <t>BEP in revenue</t>
  </si>
  <si>
    <t>BREAK EVEN EXAMPLES</t>
  </si>
  <si>
    <t>Break even analysis</t>
  </si>
  <si>
    <t xml:space="preserve">Sunnyside manufactures beach umbrellas, employing casual labour for the manufacturing process. They have forecast the following profit, based on selling 3,000 umbrellas at £10 each.  </t>
  </si>
  <si>
    <t>Sales</t>
  </si>
  <si>
    <t>30,000 </t>
  </si>
  <si>
    <t>Materials</t>
  </si>
  <si>
    <t>Labour</t>
  </si>
  <si>
    <t>Rent</t>
  </si>
  <si>
    <t>Advertising</t>
  </si>
  <si>
    <t>Expected profit</t>
  </si>
  <si>
    <t>   4,500 </t>
  </si>
  <si>
    <t>VC: Material &amp; Labour
FC: Rent &amp; Advertising</t>
  </si>
  <si>
    <t>Selling price per unit</t>
  </si>
  <si>
    <t>Total fixed cost</t>
  </si>
  <si>
    <t>Total variable cost</t>
  </si>
  <si>
    <t>B/E in units</t>
  </si>
  <si>
    <t>B/E in revenue</t>
  </si>
  <si>
    <t>Mos in revenue</t>
  </si>
  <si>
    <t>QUESTION ONE</t>
  </si>
  <si>
    <t>Details of three products manufactured using the same facilities are given below:</t>
  </si>
  <si>
    <t>Product A</t>
  </si>
  <si>
    <t>Product B</t>
  </si>
  <si>
    <t>Product C</t>
  </si>
  <si>
    <t>Expected sales next year, in units</t>
  </si>
  <si>
    <t>Direct labour hours per unit</t>
  </si>
  <si>
    <t>2 hours</t>
  </si>
  <si>
    <t>3 hours</t>
  </si>
  <si>
    <t>4 hours</t>
  </si>
  <si>
    <t>Variable costs per unit</t>
  </si>
  <si>
    <t>The fixed overhead is forecast to be £450,000.</t>
  </si>
  <si>
    <t>(a) Calculate the contribution per unit made by each of the three products.</t>
  </si>
  <si>
    <t>(c) If £100,000 is spent on an advertising campaign, the sales of each product are expected to increase by 10%.  Discuss whether the advertising campaign should be undertaken.</t>
  </si>
  <si>
    <t>QUESTION TWO</t>
  </si>
  <si>
    <t>Walk About Ltd operates a chain of shoe stores.  The stores sell ten different styles of inexpensive men’s shoes, each with identical unit costs and selling prices.  A unit is defined as a pair of shoes.  Each store has a store manager who is paid a fixed salary.  Individual sales people receive a fixed salary and a sales commission.  The company is trying to determine the desirability of opening another store, which is expected to have the following revenue and cost relationships:</t>
  </si>
  <si>
    <t>Unit variable data (£):</t>
  </si>
  <si>
    <t>Selling price</t>
  </si>
  <si>
    <t>Cost of shoes</t>
  </si>
  <si>
    <t>Sales commission</t>
  </si>
  <si>
    <t xml:space="preserve">Annual fixed costs (£):   </t>
  </si>
  <si>
    <t>Salaries</t>
  </si>
  <si>
    <t>Other fixed costs</t>
  </si>
  <si>
    <t>Total fixed costs</t>
  </si>
  <si>
    <t>Requirements (consider each question independently)</t>
  </si>
  <si>
    <t>5. Refer to the original data.  If the store manager were paid £0.30 per unit commission on each unit sold in excess of the break-even point, what would be the store’s operating profit if 50,000 units were sold? (This £0.30 is in addition to both the commission paid to the sales staff and the store manager’s fixed salary).</t>
  </si>
  <si>
    <t>1.	What is the annual break-even point in (a) units sold and (b) revenue?</t>
  </si>
  <si>
    <t>2. If 35,000 units are sold, what will be the company’s operating profit/loss?</t>
  </si>
  <si>
    <t>3. If sales commissions were discontinued for individual salespeople in favour of an £81,000 increase in fixed salaries, what would be the annual break-even point in (a) units sold and (b) revenue?</t>
  </si>
  <si>
    <t>4. Refer to the original data.  If the store manager were paid £0.30 per unit sold in addition to his current fixed salary, what would be the annual break-even point in (a) units sold and (b) revenue?</t>
  </si>
  <si>
    <t>Per Pair (£):</t>
  </si>
  <si>
    <t>a)</t>
  </si>
  <si>
    <t>b)</t>
  </si>
  <si>
    <t>Variable costs</t>
  </si>
  <si>
    <t>Contribution</t>
  </si>
  <si>
    <t>Total contribution</t>
  </si>
  <si>
    <t>Fixed costs</t>
  </si>
  <si>
    <t>Less:</t>
  </si>
  <si>
    <t>b) Expected profit of the company next year</t>
  </si>
  <si>
    <t>a) Contribution per unit</t>
  </si>
  <si>
    <t>(b)  Calculate the expected profit of the company next year.</t>
  </si>
  <si>
    <t>c) Impact of advertising</t>
  </si>
  <si>
    <t>Will the advertising increase sales in future years?</t>
  </si>
  <si>
    <t>Will the advertising increase sales of any other products</t>
  </si>
  <si>
    <t>If we compare the expected profit after advertising, we can see that the advertising does not appear to be beneficial. However, other factors that the company should take into account, which may alter the decision:</t>
  </si>
  <si>
    <t>1)</t>
  </si>
  <si>
    <t>pairs</t>
  </si>
  <si>
    <t>2)</t>
  </si>
  <si>
    <t>Operating profit (loss)</t>
  </si>
  <si>
    <t>Alternatively, 35,000 units are 5,000 units below the break-even point, and with a unit contribution of £9, there will be a loss of £45,000.</t>
  </si>
  <si>
    <t>3)</t>
  </si>
  <si>
    <t>umbrellas</t>
  </si>
  <si>
    <t>or</t>
  </si>
  <si>
    <t>Contribution margin</t>
  </si>
  <si>
    <t>Total sales</t>
  </si>
  <si>
    <t>4)</t>
  </si>
  <si>
    <t>New contribution per unit</t>
  </si>
  <si>
    <t>New fixed costs</t>
  </si>
  <si>
    <t>New variable costs</t>
  </si>
  <si>
    <t>5)</t>
  </si>
  <si>
    <t>Expected sales</t>
  </si>
  <si>
    <t>Sales commision</t>
  </si>
  <si>
    <t>Manager commision</t>
  </si>
  <si>
    <t>Sales above breakeven</t>
  </si>
  <si>
    <t>Sales revenue = Total costs</t>
  </si>
  <si>
    <t>and</t>
  </si>
  <si>
    <t>Contribution = Fixed costs</t>
  </si>
  <si>
    <t>1.              Which of the above costs are variable costs, and which are fixed costs?</t>
  </si>
  <si>
    <t>2.              What is the contribution per unit?</t>
  </si>
  <si>
    <t>4.              What is the margin of safety?</t>
  </si>
  <si>
    <t>5.              How many umbrellas will need to be sold if Sunnyside wish to make a profit of £7,500?</t>
  </si>
  <si>
    <t>MoS in £</t>
  </si>
  <si>
    <t>Sales price per unit X MoS in units</t>
  </si>
  <si>
    <t>MoS in units</t>
  </si>
  <si>
    <t>Why this works? Because B/E point is where:</t>
  </si>
  <si>
    <t>3.              What is the Break-even point?</t>
  </si>
  <si>
    <t>b) Alternative way to calculate the expected profit.</t>
  </si>
  <si>
    <t>Product A total contribution</t>
  </si>
  <si>
    <t>Product B total contribution</t>
  </si>
  <si>
    <t>Product C total contribution</t>
  </si>
  <si>
    <t>x</t>
  </si>
  <si>
    <t>TOTAL CONTRIBUTION</t>
  </si>
  <si>
    <t>FC</t>
  </si>
  <si>
    <t>c) Alternative way to calculate the expected profit.</t>
  </si>
  <si>
    <r>
      <t xml:space="preserve">An alternative approach is 10,000 units </t>
    </r>
    <r>
      <rPr>
        <sz val="12"/>
        <color rgb="FF00B0F0"/>
        <rFont val="Arial"/>
        <family val="2"/>
      </rPr>
      <t>x £8.70</t>
    </r>
    <r>
      <rPr>
        <sz val="12"/>
        <color theme="5" tint="-0.249977111117893"/>
        <rFont val="Arial"/>
        <family val="2"/>
      </rPr>
      <t xml:space="preserve"> </t>
    </r>
    <r>
      <rPr>
        <sz val="12"/>
        <color theme="1"/>
        <rFont val="Arial"/>
        <family val="2"/>
      </rPr>
      <t>= £87,000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</si>
</sst>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8" formatCode="&quot;£&quot;#,##0.00;[Red]\-&quot;£&quot;#,##0.00"/>
    <numFmt numFmtId="44" formatCode="_-&quot;£&quot;* #,##0.00_-;\-&quot;£&quot;* #,##0.00_-;_-&quot;£&quot;* &quot;-&quot;??_-;_-@_-"/>
    <numFmt numFmtId="164" formatCode="_-&quot;£&quot;* #,##0_-;\-&quot;£&quot;* #,##0_-;_-&quot;£&quot;* &quot;-&quot;??_-;_-@_-"/>
  </numFmts>
  <fonts count="12" x14ac:knownFonts="1">
    <font>
      <sz val="11"/>
      <color theme="1"/>
      <name val="Calibri"/>
      <family val="2"/>
      <scheme val="minor"/>
    </font>
    <font>
      <sz val="11"/>
      <color theme="1"/>
      <name val="Arial"/>
      <family val="2"/>
    </font>
    <font>
      <b/>
      <u/>
      <sz val="14"/>
      <color theme="1"/>
      <name val="Arial"/>
      <family val="2"/>
    </font>
    <font>
      <sz val="11"/>
      <color theme="1"/>
      <name val="Calibri"/>
      <family val="2"/>
      <scheme val="minor"/>
    </font>
    <font>
      <sz val="12"/>
      <color theme="1"/>
      <name val="Arial"/>
      <family val="2"/>
    </font>
    <font>
      <b/>
      <u/>
      <sz val="12"/>
      <color theme="1"/>
      <name val="Arial"/>
      <family val="2"/>
    </font>
    <font>
      <b/>
      <sz val="12"/>
      <color theme="1"/>
      <name val="Arial"/>
      <family val="2"/>
    </font>
    <font>
      <u/>
      <sz val="12"/>
      <color theme="1"/>
      <name val="Arial"/>
      <family val="2"/>
    </font>
    <font>
      <u val="double"/>
      <sz val="12"/>
      <color theme="1"/>
      <name val="Arial"/>
      <family val="2"/>
    </font>
    <font>
      <b/>
      <i/>
      <sz val="12"/>
      <color theme="1"/>
      <name val="Arial"/>
      <family val="2"/>
    </font>
    <font>
      <sz val="12"/>
      <color rgb="FF00B0F0"/>
      <name val="Arial"/>
      <family val="2"/>
    </font>
    <font>
      <sz val="12"/>
      <color theme="5" tint="-0.249977111117893"/>
      <name val="Arial"/>
      <family val="2"/>
    </font>
  </fonts>
  <fills count="4">
    <fill>
      <patternFill patternType="none"/>
    </fill>
    <fill>
      <patternFill patternType="gray125"/>
    </fill>
    <fill>
      <patternFill patternType="solid">
        <fgColor theme="0"/>
        <bgColor indexed="64"/>
      </patternFill>
    </fill>
    <fill>
      <patternFill patternType="solid">
        <fgColor theme="9" tint="0.79998168889431442"/>
        <bgColor indexed="64"/>
      </patternFill>
    </fill>
  </fills>
  <borders count="11">
    <border>
      <left/>
      <right/>
      <top/>
      <bottom/>
      <diagonal/>
    </border>
    <border>
      <left style="thin">
        <color indexed="64"/>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double">
        <color indexed="64"/>
      </bottom>
      <diagonal/>
    </border>
    <border>
      <left/>
      <right/>
      <top style="thin">
        <color indexed="64"/>
      </top>
      <bottom style="double">
        <color indexed="64"/>
      </bottom>
      <diagonal/>
    </border>
  </borders>
  <cellStyleXfs count="2">
    <xf numFmtId="0" fontId="0" fillId="0" borderId="0"/>
    <xf numFmtId="44" fontId="3" fillId="0" borderId="0" applyFont="0" applyFill="0" applyBorder="0" applyAlignment="0" applyProtection="0"/>
  </cellStyleXfs>
  <cellXfs count="79">
    <xf numFmtId="0" fontId="0" fillId="0" borderId="0" xfId="0"/>
    <xf numFmtId="0" fontId="2" fillId="2" borderId="4" xfId="0" applyFont="1" applyFill="1" applyBorder="1" applyAlignment="1">
      <alignment horizontal="left"/>
    </xf>
    <xf numFmtId="0" fontId="1" fillId="2" borderId="3" xfId="0" applyFont="1" applyFill="1" applyBorder="1" applyAlignment="1">
      <alignment horizontal="center" vertical="center"/>
    </xf>
    <xf numFmtId="0" fontId="1" fillId="2" borderId="3" xfId="0" applyFont="1" applyFill="1" applyBorder="1" applyAlignment="1">
      <alignment horizontal="left" vertical="center"/>
    </xf>
    <xf numFmtId="0" fontId="0" fillId="2" borderId="0" xfId="0" applyFill="1"/>
    <xf numFmtId="0" fontId="1" fillId="2" borderId="1" xfId="0" applyFont="1" applyFill="1" applyBorder="1" applyAlignment="1">
      <alignment horizontal="left"/>
    </xf>
    <xf numFmtId="0" fontId="1" fillId="2" borderId="0" xfId="0" applyFont="1" applyFill="1"/>
    <xf numFmtId="0" fontId="1" fillId="2" borderId="1" xfId="0" applyFont="1" applyFill="1" applyBorder="1" applyAlignment="1">
      <alignment horizontal="center" vertical="center"/>
    </xf>
    <xf numFmtId="0" fontId="1" fillId="2" borderId="0" xfId="0" applyFont="1" applyFill="1" applyAlignment="1">
      <alignment horizontal="center" vertical="center"/>
    </xf>
    <xf numFmtId="0" fontId="1" fillId="2" borderId="0" xfId="0" applyFont="1" applyFill="1" applyAlignment="1">
      <alignment horizontal="left" vertical="center"/>
    </xf>
    <xf numFmtId="0" fontId="1" fillId="2" borderId="1" xfId="0" applyFont="1" applyFill="1" applyBorder="1" applyAlignment="1">
      <alignment horizontal="center"/>
    </xf>
    <xf numFmtId="0" fontId="0" fillId="2" borderId="0" xfId="0" applyFill="1" applyAlignment="1">
      <alignment horizontal="left"/>
    </xf>
    <xf numFmtId="0" fontId="1" fillId="2" borderId="0" xfId="0" applyFont="1" applyFill="1" applyAlignment="1">
      <alignment horizontal="left"/>
    </xf>
    <xf numFmtId="0" fontId="1" fillId="2" borderId="1" xfId="0" applyFont="1" applyFill="1" applyBorder="1" applyAlignment="1">
      <alignment horizontal="right" vertical="center"/>
    </xf>
    <xf numFmtId="0" fontId="4" fillId="0" borderId="0" xfId="0" applyFont="1"/>
    <xf numFmtId="0" fontId="6" fillId="3" borderId="0" xfId="0" applyFont="1" applyFill="1" applyAlignment="1">
      <alignment horizontal="center" vertical="center"/>
    </xf>
    <xf numFmtId="0" fontId="1" fillId="3" borderId="0" xfId="0" applyFont="1" applyFill="1"/>
    <xf numFmtId="0" fontId="4" fillId="3" borderId="0" xfId="0" applyFont="1" applyFill="1"/>
    <xf numFmtId="0" fontId="4" fillId="3" borderId="0" xfId="0" applyFont="1" applyFill="1" applyAlignment="1">
      <alignment vertical="center"/>
    </xf>
    <xf numFmtId="0" fontId="4" fillId="3" borderId="0" xfId="0" applyFont="1" applyFill="1" applyAlignment="1">
      <alignment vertical="center" wrapText="1"/>
    </xf>
    <xf numFmtId="0" fontId="4" fillId="3" borderId="0" xfId="0" applyFont="1" applyFill="1" applyAlignment="1">
      <alignment horizontal="left" vertical="center"/>
    </xf>
    <xf numFmtId="0" fontId="4" fillId="0" borderId="0" xfId="0" applyFont="1" applyAlignment="1">
      <alignment horizontal="left" vertical="center"/>
    </xf>
    <xf numFmtId="0" fontId="1" fillId="0" borderId="0" xfId="0" applyFont="1" applyAlignment="1">
      <alignment vertical="center"/>
    </xf>
    <xf numFmtId="1" fontId="4" fillId="3" borderId="0" xfId="0" applyNumberFormat="1" applyFont="1" applyFill="1" applyAlignment="1">
      <alignment horizontal="right" vertical="center" wrapText="1"/>
    </xf>
    <xf numFmtId="1" fontId="7" fillId="3" borderId="0" xfId="0" applyNumberFormat="1" applyFont="1" applyFill="1" applyAlignment="1">
      <alignment horizontal="right" vertical="center" wrapText="1"/>
    </xf>
    <xf numFmtId="1" fontId="8" fillId="3" borderId="0" xfId="0" applyNumberFormat="1" applyFont="1" applyFill="1" applyAlignment="1">
      <alignment horizontal="right" vertical="center" wrapText="1"/>
    </xf>
    <xf numFmtId="0" fontId="4" fillId="0" borderId="0" xfId="0" applyFont="1" applyAlignment="1">
      <alignment vertical="center" wrapText="1"/>
    </xf>
    <xf numFmtId="0" fontId="5" fillId="3" borderId="0" xfId="0" applyFont="1" applyFill="1" applyAlignment="1">
      <alignment vertical="center"/>
    </xf>
    <xf numFmtId="0" fontId="4" fillId="3" borderId="5" xfId="0" applyFont="1" applyFill="1" applyBorder="1" applyAlignment="1">
      <alignment vertical="center" wrapText="1"/>
    </xf>
    <xf numFmtId="0" fontId="6" fillId="3" borderId="6" xfId="0" applyFont="1" applyFill="1" applyBorder="1" applyAlignment="1">
      <alignment horizontal="right" vertical="center" wrapText="1"/>
    </xf>
    <xf numFmtId="0" fontId="4" fillId="3" borderId="7" xfId="0" applyFont="1" applyFill="1" applyBorder="1" applyAlignment="1">
      <alignment vertical="center" wrapText="1"/>
    </xf>
    <xf numFmtId="3" fontId="4" fillId="3" borderId="8" xfId="0" applyNumberFormat="1" applyFont="1" applyFill="1" applyBorder="1" applyAlignment="1">
      <alignment horizontal="right" vertical="center" wrapText="1"/>
    </xf>
    <xf numFmtId="0" fontId="4" fillId="3" borderId="8" xfId="0" applyFont="1" applyFill="1" applyBorder="1" applyAlignment="1">
      <alignment horizontal="right" vertical="center" wrapText="1"/>
    </xf>
    <xf numFmtId="6" fontId="4" fillId="3" borderId="8" xfId="0" applyNumberFormat="1" applyFont="1" applyFill="1" applyBorder="1" applyAlignment="1">
      <alignment horizontal="right" vertical="center" wrapText="1"/>
    </xf>
    <xf numFmtId="0" fontId="4" fillId="3" borderId="0" xfId="0" applyFont="1" applyFill="1" applyAlignment="1">
      <alignment horizontal="justify" vertical="center"/>
    </xf>
    <xf numFmtId="3" fontId="4" fillId="0" borderId="0" xfId="0" applyNumberFormat="1" applyFont="1" applyAlignment="1">
      <alignment horizontal="left" vertical="center" indent="14"/>
    </xf>
    <xf numFmtId="0" fontId="6" fillId="3" borderId="0" xfId="0" applyFont="1" applyFill="1" applyAlignment="1">
      <alignment vertical="center"/>
    </xf>
    <xf numFmtId="0" fontId="4" fillId="3" borderId="0" xfId="0" applyFont="1" applyFill="1" applyAlignment="1">
      <alignment horizontal="left" vertical="center" indent="14"/>
    </xf>
    <xf numFmtId="3" fontId="4" fillId="3" borderId="0" xfId="0" applyNumberFormat="1" applyFont="1" applyFill="1" applyAlignment="1">
      <alignment vertical="center"/>
    </xf>
    <xf numFmtId="3" fontId="5" fillId="3" borderId="0" xfId="0" applyNumberFormat="1" applyFont="1" applyFill="1" applyAlignment="1">
      <alignment vertical="center"/>
    </xf>
    <xf numFmtId="2" fontId="4" fillId="3" borderId="0" xfId="0" applyNumberFormat="1" applyFont="1" applyFill="1" applyAlignment="1">
      <alignment vertical="center"/>
    </xf>
    <xf numFmtId="3" fontId="6" fillId="3" borderId="0" xfId="0" applyNumberFormat="1" applyFont="1" applyFill="1" applyAlignment="1">
      <alignment vertical="center"/>
    </xf>
    <xf numFmtId="3" fontId="4" fillId="3" borderId="9" xfId="0" applyNumberFormat="1" applyFont="1" applyFill="1" applyBorder="1" applyAlignment="1">
      <alignment vertical="center"/>
    </xf>
    <xf numFmtId="2" fontId="4" fillId="3" borderId="9" xfId="0" applyNumberFormat="1" applyFont="1" applyFill="1" applyBorder="1" applyAlignment="1">
      <alignment vertical="center"/>
    </xf>
    <xf numFmtId="2" fontId="6" fillId="3" borderId="0" xfId="0" applyNumberFormat="1" applyFont="1" applyFill="1" applyAlignment="1">
      <alignment vertical="center"/>
    </xf>
    <xf numFmtId="0" fontId="6" fillId="0" borderId="0" xfId="0" applyFont="1" applyAlignment="1">
      <alignment horizontal="right" vertical="center" wrapText="1"/>
    </xf>
    <xf numFmtId="6" fontId="4" fillId="0" borderId="0" xfId="0" applyNumberFormat="1" applyFont="1" applyAlignment="1">
      <alignment horizontal="right" vertical="center" wrapText="1"/>
    </xf>
    <xf numFmtId="3" fontId="4" fillId="0" borderId="0" xfId="0" applyNumberFormat="1" applyFont="1" applyAlignment="1">
      <alignment horizontal="right" vertical="center" wrapText="1"/>
    </xf>
    <xf numFmtId="6" fontId="4" fillId="0" borderId="10" xfId="0" applyNumberFormat="1" applyFont="1" applyBorder="1"/>
    <xf numFmtId="6" fontId="4" fillId="0" borderId="0" xfId="0" applyNumberFormat="1" applyFont="1"/>
    <xf numFmtId="0" fontId="6" fillId="0" borderId="0" xfId="0" applyFont="1"/>
    <xf numFmtId="0" fontId="9" fillId="0" borderId="0" xfId="0" applyFont="1" applyAlignment="1">
      <alignment horizontal="right"/>
    </xf>
    <xf numFmtId="2" fontId="4" fillId="3" borderId="0" xfId="0" applyNumberFormat="1" applyFont="1" applyFill="1"/>
    <xf numFmtId="6" fontId="4" fillId="0" borderId="2" xfId="0" applyNumberFormat="1" applyFont="1" applyBorder="1"/>
    <xf numFmtId="2" fontId="4" fillId="0" borderId="0" xfId="0" applyNumberFormat="1" applyFont="1"/>
    <xf numFmtId="8" fontId="4" fillId="0" borderId="0" xfId="0" applyNumberFormat="1" applyFont="1"/>
    <xf numFmtId="3" fontId="6" fillId="0" borderId="0" xfId="0" applyNumberFormat="1" applyFont="1" applyAlignment="1">
      <alignment horizontal="right" vertical="center" wrapText="1"/>
    </xf>
    <xf numFmtId="6" fontId="6" fillId="0" borderId="0" xfId="0" applyNumberFormat="1" applyFont="1"/>
    <xf numFmtId="6" fontId="4" fillId="0" borderId="9" xfId="0" applyNumberFormat="1" applyFont="1" applyBorder="1"/>
    <xf numFmtId="164" fontId="4" fillId="0" borderId="0" xfId="1" applyNumberFormat="1" applyFont="1" applyFill="1" applyAlignment="1">
      <alignment horizontal="center" vertical="center"/>
    </xf>
    <xf numFmtId="0" fontId="4" fillId="0" borderId="0" xfId="0" applyFont="1" applyAlignment="1">
      <alignment vertical="center"/>
    </xf>
    <xf numFmtId="1" fontId="4" fillId="0" borderId="0" xfId="0" applyNumberFormat="1" applyFont="1" applyAlignment="1">
      <alignment horizontal="center"/>
    </xf>
    <xf numFmtId="0" fontId="4" fillId="0" borderId="0" xfId="0" applyFont="1" applyAlignment="1">
      <alignment horizontal="center" vertical="center"/>
    </xf>
    <xf numFmtId="0" fontId="4" fillId="0" borderId="0" xfId="0" applyFont="1" applyAlignment="1">
      <alignment horizontal="center"/>
    </xf>
    <xf numFmtId="0" fontId="1" fillId="2" borderId="0" xfId="0" applyFont="1" applyFill="1" applyAlignment="1">
      <alignment horizontal="left" vertical="center"/>
    </xf>
    <xf numFmtId="0" fontId="1" fillId="2" borderId="1" xfId="0" applyFont="1" applyFill="1" applyBorder="1" applyAlignment="1">
      <alignment horizontal="center" vertical="center"/>
    </xf>
    <xf numFmtId="0" fontId="1" fillId="2" borderId="0" xfId="0" applyFont="1" applyFill="1" applyAlignment="1">
      <alignment horizontal="center" vertical="center"/>
    </xf>
    <xf numFmtId="0" fontId="1" fillId="2" borderId="3" xfId="0" applyFont="1" applyFill="1" applyBorder="1" applyAlignment="1">
      <alignment horizontal="center"/>
    </xf>
    <xf numFmtId="0" fontId="1" fillId="2" borderId="2" xfId="0" applyFont="1" applyFill="1" applyBorder="1" applyAlignment="1">
      <alignment horizontal="center"/>
    </xf>
    <xf numFmtId="0" fontId="4" fillId="0" borderId="0" xfId="0" applyFont="1" applyAlignment="1">
      <alignment horizontal="left" vertical="center" wrapText="1"/>
    </xf>
    <xf numFmtId="0" fontId="4" fillId="3" borderId="0" xfId="0" applyFont="1" applyFill="1" applyAlignment="1">
      <alignment horizontal="left" vertical="center" wrapText="1"/>
    </xf>
    <xf numFmtId="0" fontId="5" fillId="3" borderId="0" xfId="0" applyFont="1" applyFill="1" applyAlignment="1">
      <alignment horizontal="center" vertical="center"/>
    </xf>
    <xf numFmtId="0" fontId="4" fillId="3" borderId="0" xfId="0" quotePrefix="1" applyFont="1" applyFill="1" applyAlignment="1">
      <alignment horizontal="left" vertical="center" wrapText="1"/>
    </xf>
    <xf numFmtId="0" fontId="4" fillId="3" borderId="0" xfId="0" applyFont="1" applyFill="1" applyAlignment="1">
      <alignment horizontal="left" vertical="center"/>
    </xf>
    <xf numFmtId="0" fontId="6" fillId="0" borderId="0" xfId="0" applyFont="1" applyBorder="1" applyAlignment="1">
      <alignment horizontal="right" vertical="center" wrapText="1"/>
    </xf>
    <xf numFmtId="6" fontId="4" fillId="0" borderId="0" xfId="0" applyNumberFormat="1" applyFont="1" applyBorder="1"/>
    <xf numFmtId="0" fontId="4" fillId="0" borderId="0" xfId="0" applyFont="1" applyAlignment="1">
      <alignment wrapText="1"/>
    </xf>
    <xf numFmtId="3" fontId="4" fillId="0" borderId="0" xfId="0" applyNumberFormat="1" applyFont="1"/>
    <xf numFmtId="8" fontId="10" fillId="0" borderId="0" xfId="0" applyNumberFormat="1" applyFont="1" applyFill="1"/>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alcChain" Target="calcChai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FC23AB-CC8F-49E5-BD0E-4468D189E5E6}">
  <sheetPr>
    <tabColor rgb="FF00B0F0"/>
  </sheetPr>
  <dimension ref="A1:J21"/>
  <sheetViews>
    <sheetView workbookViewId="0">
      <selection activeCell="H12" sqref="H12:J12"/>
    </sheetView>
  </sheetViews>
  <sheetFormatPr defaultRowHeight="14.5" x14ac:dyDescent="0.35"/>
  <cols>
    <col min="1" max="1" width="27.08984375" style="4" bestFit="1" customWidth="1"/>
    <col min="2" max="2" width="3.26953125" style="4" customWidth="1"/>
    <col min="3" max="3" width="26.7265625" style="11" customWidth="1"/>
    <col min="4" max="4" width="14.54296875" style="11" customWidth="1"/>
    <col min="5" max="5" width="26.7265625" style="11" hidden="1" customWidth="1"/>
    <col min="6" max="6" width="2.1796875" style="11" bestFit="1" customWidth="1"/>
    <col min="7" max="7" width="5.54296875" style="11" customWidth="1"/>
    <col min="8" max="9" width="26.7265625" style="11" customWidth="1"/>
    <col min="10" max="16384" width="8.7265625" style="4"/>
  </cols>
  <sheetData>
    <row r="1" spans="1:10" ht="18" x14ac:dyDescent="0.4">
      <c r="A1" s="1" t="s">
        <v>1</v>
      </c>
      <c r="B1" s="2"/>
      <c r="C1" s="3"/>
      <c r="D1" s="3"/>
      <c r="E1" s="3"/>
      <c r="F1" s="12"/>
      <c r="H1" s="3"/>
    </row>
    <row r="2" spans="1:10" x14ac:dyDescent="0.35">
      <c r="A2" s="5"/>
      <c r="B2" s="6"/>
      <c r="C2" s="12"/>
      <c r="D2" s="12"/>
      <c r="E2" s="12"/>
      <c r="F2" s="12"/>
      <c r="H2" s="12"/>
    </row>
    <row r="3" spans="1:10" x14ac:dyDescent="0.35">
      <c r="A3" s="65" t="s">
        <v>4</v>
      </c>
      <c r="B3" s="66" t="s">
        <v>0</v>
      </c>
      <c r="C3" s="64" t="s">
        <v>2</v>
      </c>
      <c r="D3" s="64"/>
      <c r="E3" s="64"/>
      <c r="F3" s="64" t="s">
        <v>0</v>
      </c>
      <c r="G3" s="64"/>
      <c r="H3" s="64"/>
    </row>
    <row r="4" spans="1:10" x14ac:dyDescent="0.35">
      <c r="A4" s="65"/>
      <c r="B4" s="66"/>
      <c r="C4" s="64"/>
      <c r="D4" s="64"/>
      <c r="E4" s="64"/>
      <c r="F4" s="64"/>
      <c r="G4" s="64"/>
      <c r="H4" s="64"/>
    </row>
    <row r="5" spans="1:10" x14ac:dyDescent="0.35">
      <c r="A5" s="65" t="s">
        <v>83</v>
      </c>
      <c r="B5" s="66" t="s">
        <v>0</v>
      </c>
      <c r="C5" s="68" t="s">
        <v>84</v>
      </c>
      <c r="D5" s="68"/>
      <c r="E5" s="68"/>
      <c r="F5" s="64"/>
      <c r="G5" s="9"/>
      <c r="H5" s="9"/>
    </row>
    <row r="6" spans="1:10" x14ac:dyDescent="0.35">
      <c r="A6" s="65"/>
      <c r="B6" s="66"/>
      <c r="C6" s="67" t="s">
        <v>26</v>
      </c>
      <c r="D6" s="67"/>
      <c r="E6" s="67"/>
      <c r="F6" s="64"/>
      <c r="G6" s="9"/>
      <c r="H6" s="9"/>
    </row>
    <row r="7" spans="1:10" x14ac:dyDescent="0.35">
      <c r="A7" s="13"/>
      <c r="B7" s="8"/>
      <c r="C7" s="9"/>
      <c r="D7" s="9"/>
      <c r="E7" s="9"/>
      <c r="F7" s="9"/>
      <c r="G7" s="9"/>
      <c r="H7" s="9"/>
    </row>
    <row r="8" spans="1:10" x14ac:dyDescent="0.35">
      <c r="A8" s="65" t="s">
        <v>5</v>
      </c>
      <c r="B8" s="66" t="s">
        <v>0</v>
      </c>
      <c r="C8" s="68" t="s">
        <v>3</v>
      </c>
      <c r="D8" s="68"/>
      <c r="E8" s="68"/>
      <c r="F8" s="64" t="s">
        <v>0</v>
      </c>
      <c r="G8" s="64"/>
      <c r="H8" s="64"/>
    </row>
    <row r="9" spans="1:10" x14ac:dyDescent="0.35">
      <c r="A9" s="65"/>
      <c r="B9" s="66"/>
      <c r="C9" s="67" t="s">
        <v>4</v>
      </c>
      <c r="D9" s="67"/>
      <c r="E9" s="67"/>
      <c r="F9" s="64"/>
      <c r="G9" s="64"/>
      <c r="H9" s="64"/>
    </row>
    <row r="10" spans="1:10" x14ac:dyDescent="0.35">
      <c r="A10" s="7"/>
      <c r="B10" s="8"/>
      <c r="C10" s="9"/>
      <c r="D10" s="9"/>
      <c r="E10" s="9"/>
      <c r="F10" s="12"/>
      <c r="H10" s="9"/>
    </row>
    <row r="11" spans="1:10" x14ac:dyDescent="0.35">
      <c r="A11" s="65" t="s">
        <v>11</v>
      </c>
      <c r="B11" s="66" t="s">
        <v>0</v>
      </c>
      <c r="C11" s="66" t="s">
        <v>6</v>
      </c>
      <c r="D11" s="66"/>
      <c r="E11" s="66"/>
      <c r="F11" s="64" t="s">
        <v>0</v>
      </c>
      <c r="G11" s="64" t="s">
        <v>82</v>
      </c>
      <c r="H11" s="68" t="s">
        <v>3</v>
      </c>
      <c r="I11" s="68"/>
      <c r="J11" s="68"/>
    </row>
    <row r="12" spans="1:10" x14ac:dyDescent="0.35">
      <c r="A12" s="65"/>
      <c r="B12" s="66"/>
      <c r="C12" s="66"/>
      <c r="D12" s="66"/>
      <c r="E12" s="66"/>
      <c r="F12" s="64"/>
      <c r="G12" s="64"/>
      <c r="H12" s="67" t="s">
        <v>83</v>
      </c>
      <c r="I12" s="67"/>
      <c r="J12" s="67"/>
    </row>
    <row r="13" spans="1:10" x14ac:dyDescent="0.35">
      <c r="A13" s="10"/>
      <c r="B13" s="6"/>
      <c r="C13" s="12"/>
      <c r="D13" s="12"/>
      <c r="E13" s="12"/>
      <c r="F13" s="12"/>
      <c r="H13" s="12"/>
    </row>
    <row r="14" spans="1:10" x14ac:dyDescent="0.35">
      <c r="A14" s="65" t="s">
        <v>103</v>
      </c>
      <c r="B14" s="66" t="s">
        <v>0</v>
      </c>
      <c r="C14" s="66" t="s">
        <v>8</v>
      </c>
      <c r="D14" s="66"/>
      <c r="E14" s="66"/>
      <c r="F14" s="64" t="s">
        <v>0</v>
      </c>
      <c r="G14" s="64"/>
      <c r="H14" s="64"/>
    </row>
    <row r="15" spans="1:10" x14ac:dyDescent="0.35">
      <c r="A15" s="65"/>
      <c r="B15" s="66"/>
      <c r="C15" s="66"/>
      <c r="D15" s="66"/>
      <c r="E15" s="66"/>
      <c r="F15" s="64"/>
      <c r="G15" s="64"/>
      <c r="H15" s="64"/>
    </row>
    <row r="16" spans="1:10" x14ac:dyDescent="0.35">
      <c r="A16" s="10"/>
      <c r="B16" s="6"/>
      <c r="C16" s="12"/>
      <c r="D16" s="12"/>
      <c r="E16" s="12"/>
      <c r="F16" s="12"/>
      <c r="H16" s="12"/>
    </row>
    <row r="17" spans="1:8" x14ac:dyDescent="0.35">
      <c r="A17" s="65" t="s">
        <v>101</v>
      </c>
      <c r="B17" s="66" t="s">
        <v>0</v>
      </c>
      <c r="C17" s="66" t="s">
        <v>102</v>
      </c>
      <c r="D17" s="66"/>
      <c r="E17" s="66"/>
      <c r="F17" s="64" t="s">
        <v>0</v>
      </c>
      <c r="G17" s="64"/>
      <c r="H17" s="64"/>
    </row>
    <row r="18" spans="1:8" x14ac:dyDescent="0.35">
      <c r="A18" s="65"/>
      <c r="B18" s="66"/>
      <c r="C18" s="66"/>
      <c r="D18" s="66"/>
      <c r="E18" s="66"/>
      <c r="F18" s="64"/>
      <c r="G18" s="64"/>
      <c r="H18" s="64"/>
    </row>
    <row r="20" spans="1:8" x14ac:dyDescent="0.35">
      <c r="A20" s="65" t="s">
        <v>9</v>
      </c>
      <c r="B20" s="66" t="s">
        <v>0</v>
      </c>
      <c r="C20" s="68" t="s">
        <v>10</v>
      </c>
      <c r="D20" s="68"/>
      <c r="E20" s="68"/>
      <c r="F20" s="64" t="s">
        <v>0</v>
      </c>
      <c r="G20" s="64"/>
      <c r="H20" s="64"/>
    </row>
    <row r="21" spans="1:8" x14ac:dyDescent="0.35">
      <c r="A21" s="65"/>
      <c r="B21" s="66"/>
      <c r="C21" s="67" t="s">
        <v>4</v>
      </c>
      <c r="D21" s="67"/>
      <c r="E21" s="67"/>
      <c r="F21" s="64"/>
      <c r="G21" s="64"/>
      <c r="H21" s="64"/>
    </row>
  </sheetData>
  <mergeCells count="44">
    <mergeCell ref="H11:J11"/>
    <mergeCell ref="H12:J12"/>
    <mergeCell ref="A5:A6"/>
    <mergeCell ref="B5:B6"/>
    <mergeCell ref="C5:E5"/>
    <mergeCell ref="F5:F6"/>
    <mergeCell ref="C6:E6"/>
    <mergeCell ref="A20:A21"/>
    <mergeCell ref="B20:B21"/>
    <mergeCell ref="C20:E20"/>
    <mergeCell ref="H20:H21"/>
    <mergeCell ref="F20:F21"/>
    <mergeCell ref="G20:G21"/>
    <mergeCell ref="C21:E21"/>
    <mergeCell ref="A17:A18"/>
    <mergeCell ref="B17:B18"/>
    <mergeCell ref="C17:E18"/>
    <mergeCell ref="H17:H18"/>
    <mergeCell ref="F17:F18"/>
    <mergeCell ref="G17:G18"/>
    <mergeCell ref="A14:A15"/>
    <mergeCell ref="B14:B15"/>
    <mergeCell ref="C14:E15"/>
    <mergeCell ref="F14:F15"/>
    <mergeCell ref="G3:G4"/>
    <mergeCell ref="G8:G9"/>
    <mergeCell ref="G11:G12"/>
    <mergeCell ref="G14:G15"/>
    <mergeCell ref="H14:H15"/>
    <mergeCell ref="C3:E4"/>
    <mergeCell ref="A11:A12"/>
    <mergeCell ref="B11:B12"/>
    <mergeCell ref="C11:E12"/>
    <mergeCell ref="F11:F12"/>
    <mergeCell ref="C9:E9"/>
    <mergeCell ref="A8:A9"/>
    <mergeCell ref="B8:B9"/>
    <mergeCell ref="C8:E8"/>
    <mergeCell ref="H8:H9"/>
    <mergeCell ref="F8:F9"/>
    <mergeCell ref="A3:A4"/>
    <mergeCell ref="B3:B4"/>
    <mergeCell ref="H3:H4"/>
    <mergeCell ref="F3:F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2F609F-5EC4-4FD3-A138-7DC9D1A045C1}">
  <dimension ref="A1:G41"/>
  <sheetViews>
    <sheetView tabSelected="1" workbookViewId="0">
      <selection activeCell="B33" sqref="B33"/>
    </sheetView>
  </sheetViews>
  <sheetFormatPr defaultRowHeight="15.5" x14ac:dyDescent="0.35"/>
  <cols>
    <col min="1" max="1" width="34.26953125" style="14" customWidth="1"/>
    <col min="2" max="3" width="11" style="14" bestFit="1" customWidth="1"/>
    <col min="4" max="16384" width="8.7265625" style="14"/>
  </cols>
  <sheetData>
    <row r="1" spans="1:4" x14ac:dyDescent="0.35">
      <c r="A1" s="71" t="s">
        <v>12</v>
      </c>
      <c r="B1" s="71"/>
      <c r="C1" s="71"/>
      <c r="D1" s="71"/>
    </row>
    <row r="2" spans="1:4" x14ac:dyDescent="0.35">
      <c r="A2" s="15"/>
      <c r="B2" s="16"/>
      <c r="C2" s="16"/>
      <c r="D2" s="17"/>
    </row>
    <row r="3" spans="1:4" x14ac:dyDescent="0.35">
      <c r="A3" s="71" t="s">
        <v>13</v>
      </c>
      <c r="B3" s="71"/>
      <c r="C3" s="71"/>
      <c r="D3" s="71"/>
    </row>
    <row r="4" spans="1:4" x14ac:dyDescent="0.35">
      <c r="A4" s="15"/>
      <c r="B4" s="16"/>
      <c r="C4" s="16"/>
      <c r="D4" s="17"/>
    </row>
    <row r="5" spans="1:4" ht="88.5" customHeight="1" x14ac:dyDescent="0.35">
      <c r="A5" s="70" t="s">
        <v>14</v>
      </c>
      <c r="B5" s="70"/>
      <c r="C5" s="70"/>
      <c r="D5" s="70"/>
    </row>
    <row r="6" spans="1:4" x14ac:dyDescent="0.35">
      <c r="A6" s="18"/>
      <c r="B6" s="16"/>
      <c r="C6" s="16"/>
      <c r="D6" s="17"/>
    </row>
    <row r="7" spans="1:4" x14ac:dyDescent="0.35">
      <c r="A7" s="19" t="s">
        <v>15</v>
      </c>
      <c r="B7" s="23"/>
      <c r="C7" s="23" t="s">
        <v>16</v>
      </c>
      <c r="D7" s="17"/>
    </row>
    <row r="8" spans="1:4" x14ac:dyDescent="0.35">
      <c r="A8" s="19" t="s">
        <v>17</v>
      </c>
      <c r="B8" s="23">
        <v>7000</v>
      </c>
      <c r="C8" s="23"/>
      <c r="D8" s="17"/>
    </row>
    <row r="9" spans="1:4" x14ac:dyDescent="0.35">
      <c r="A9" s="19" t="s">
        <v>18</v>
      </c>
      <c r="B9" s="23">
        <v>5000</v>
      </c>
      <c r="C9" s="23"/>
      <c r="D9" s="17"/>
    </row>
    <row r="10" spans="1:4" x14ac:dyDescent="0.35">
      <c r="A10" s="19" t="s">
        <v>19</v>
      </c>
      <c r="B10" s="23">
        <v>10000</v>
      </c>
      <c r="C10" s="23"/>
      <c r="D10" s="17"/>
    </row>
    <row r="11" spans="1:4" x14ac:dyDescent="0.35">
      <c r="A11" s="19" t="s">
        <v>20</v>
      </c>
      <c r="B11" s="24">
        <v>3500</v>
      </c>
      <c r="C11" s="23"/>
      <c r="D11" s="17"/>
    </row>
    <row r="12" spans="1:4" x14ac:dyDescent="0.35">
      <c r="A12" s="19"/>
      <c r="B12" s="23"/>
      <c r="C12" s="24">
        <v>-25500</v>
      </c>
      <c r="D12" s="17"/>
    </row>
    <row r="13" spans="1:4" x14ac:dyDescent="0.35">
      <c r="A13" s="19" t="s">
        <v>21</v>
      </c>
      <c r="B13" s="23"/>
      <c r="C13" s="25" t="s">
        <v>22</v>
      </c>
      <c r="D13" s="17"/>
    </row>
    <row r="14" spans="1:4" x14ac:dyDescent="0.35">
      <c r="A14" s="18"/>
      <c r="B14" s="16"/>
      <c r="C14" s="16"/>
      <c r="D14" s="17"/>
    </row>
    <row r="15" spans="1:4" x14ac:dyDescent="0.35">
      <c r="A15" s="18"/>
      <c r="B15" s="16"/>
      <c r="C15" s="16"/>
      <c r="D15" s="17"/>
    </row>
    <row r="16" spans="1:4" x14ac:dyDescent="0.35">
      <c r="A16" s="20" t="s">
        <v>97</v>
      </c>
      <c r="B16" s="17"/>
      <c r="C16" s="17"/>
      <c r="D16" s="17"/>
    </row>
    <row r="17" spans="1:7" x14ac:dyDescent="0.35">
      <c r="A17" s="20" t="s">
        <v>98</v>
      </c>
      <c r="B17" s="17"/>
      <c r="C17" s="17"/>
      <c r="D17" s="17"/>
    </row>
    <row r="18" spans="1:7" x14ac:dyDescent="0.35">
      <c r="A18" s="20" t="s">
        <v>105</v>
      </c>
      <c r="B18" s="17"/>
      <c r="C18" s="17"/>
      <c r="D18" s="17"/>
    </row>
    <row r="19" spans="1:7" x14ac:dyDescent="0.35">
      <c r="A19" s="20" t="s">
        <v>99</v>
      </c>
      <c r="B19" s="17"/>
      <c r="C19" s="17"/>
      <c r="D19" s="17"/>
    </row>
    <row r="20" spans="1:7" x14ac:dyDescent="0.35">
      <c r="A20" s="70" t="s">
        <v>100</v>
      </c>
      <c r="B20" s="70"/>
      <c r="C20" s="70"/>
      <c r="D20" s="70"/>
    </row>
    <row r="21" spans="1:7" x14ac:dyDescent="0.35">
      <c r="A21" s="20"/>
      <c r="B21" s="17"/>
      <c r="C21" s="17"/>
      <c r="D21" s="17"/>
    </row>
    <row r="22" spans="1:7" x14ac:dyDescent="0.35">
      <c r="A22" s="21"/>
    </row>
    <row r="23" spans="1:7" x14ac:dyDescent="0.35">
      <c r="A23" s="21" t="s">
        <v>97</v>
      </c>
    </row>
    <row r="24" spans="1:7" ht="31" customHeight="1" x14ac:dyDescent="0.35">
      <c r="A24" s="26" t="s">
        <v>23</v>
      </c>
      <c r="B24" s="26"/>
      <c r="C24" s="26"/>
      <c r="D24" s="26"/>
    </row>
    <row r="25" spans="1:7" ht="31" customHeight="1" x14ac:dyDescent="0.35">
      <c r="A25" s="26"/>
      <c r="B25" s="26"/>
      <c r="C25" s="26"/>
      <c r="D25" s="26"/>
    </row>
    <row r="26" spans="1:7" x14ac:dyDescent="0.35">
      <c r="A26" s="21" t="s">
        <v>98</v>
      </c>
    </row>
    <row r="27" spans="1:7" x14ac:dyDescent="0.35">
      <c r="A27" s="21" t="s">
        <v>26</v>
      </c>
      <c r="B27" s="59">
        <f>B8+B9</f>
        <v>12000</v>
      </c>
      <c r="E27" s="22"/>
      <c r="F27" s="22"/>
      <c r="G27" s="22"/>
    </row>
    <row r="28" spans="1:7" x14ac:dyDescent="0.35">
      <c r="A28" s="14" t="s">
        <v>4</v>
      </c>
      <c r="B28" s="59">
        <f>10-(B27/3000)</f>
        <v>6</v>
      </c>
      <c r="D28" s="60"/>
      <c r="E28" s="22"/>
      <c r="F28" s="22"/>
      <c r="G28" s="22"/>
    </row>
    <row r="29" spans="1:7" x14ac:dyDescent="0.35">
      <c r="B29" s="59"/>
      <c r="D29" s="60"/>
      <c r="E29" s="22"/>
      <c r="F29" s="22"/>
      <c r="G29" s="22"/>
    </row>
    <row r="30" spans="1:7" x14ac:dyDescent="0.35">
      <c r="A30" s="21" t="s">
        <v>105</v>
      </c>
      <c r="B30" s="63"/>
      <c r="E30" s="22"/>
      <c r="F30" s="22"/>
      <c r="G30" s="22"/>
    </row>
    <row r="31" spans="1:7" x14ac:dyDescent="0.35">
      <c r="A31" s="21" t="s">
        <v>25</v>
      </c>
      <c r="B31" s="59">
        <f>B10+B11</f>
        <v>13500</v>
      </c>
      <c r="E31" s="22"/>
      <c r="F31" s="22"/>
      <c r="G31" s="22"/>
    </row>
    <row r="32" spans="1:7" x14ac:dyDescent="0.35">
      <c r="A32" s="21" t="s">
        <v>27</v>
      </c>
      <c r="B32" s="61">
        <f>B31/B28</f>
        <v>2250</v>
      </c>
      <c r="C32" s="14" t="s">
        <v>81</v>
      </c>
      <c r="E32" s="22"/>
      <c r="F32" s="22"/>
      <c r="G32" s="22"/>
    </row>
    <row r="33" spans="1:4" x14ac:dyDescent="0.35">
      <c r="A33" s="21" t="s">
        <v>28</v>
      </c>
      <c r="B33" s="59">
        <f>B32*10</f>
        <v>22500</v>
      </c>
      <c r="C33" s="60"/>
      <c r="D33" s="60"/>
    </row>
    <row r="34" spans="1:4" x14ac:dyDescent="0.35">
      <c r="A34" s="21"/>
      <c r="B34" s="59"/>
      <c r="C34" s="60"/>
      <c r="D34" s="60"/>
    </row>
    <row r="35" spans="1:4" x14ac:dyDescent="0.35">
      <c r="A35" s="21" t="s">
        <v>99</v>
      </c>
      <c r="B35" s="63"/>
    </row>
    <row r="36" spans="1:4" x14ac:dyDescent="0.35">
      <c r="A36" s="21" t="s">
        <v>7</v>
      </c>
      <c r="B36" s="61">
        <f>3000-B32</f>
        <v>750</v>
      </c>
      <c r="C36" s="14" t="s">
        <v>81</v>
      </c>
    </row>
    <row r="37" spans="1:4" x14ac:dyDescent="0.35">
      <c r="A37" s="21" t="s">
        <v>29</v>
      </c>
      <c r="B37" s="59">
        <f>B36*10</f>
        <v>7500</v>
      </c>
    </row>
    <row r="38" spans="1:4" x14ac:dyDescent="0.35">
      <c r="A38" s="21"/>
      <c r="B38" s="59"/>
    </row>
    <row r="39" spans="1:4" ht="41" customHeight="1" x14ac:dyDescent="0.35">
      <c r="A39" s="69" t="s">
        <v>100</v>
      </c>
      <c r="B39" s="69"/>
      <c r="C39" s="69"/>
      <c r="D39" s="69"/>
    </row>
    <row r="40" spans="1:4" x14ac:dyDescent="0.35">
      <c r="A40" s="21" t="s">
        <v>9</v>
      </c>
      <c r="B40" s="62">
        <f>(B31+7500)/B28</f>
        <v>3500</v>
      </c>
      <c r="C40" s="14" t="s">
        <v>81</v>
      </c>
    </row>
    <row r="41" spans="1:4" x14ac:dyDescent="0.35">
      <c r="A41" s="21"/>
    </row>
  </sheetData>
  <mergeCells count="5">
    <mergeCell ref="A39:D39"/>
    <mergeCell ref="A5:D5"/>
    <mergeCell ref="A1:D1"/>
    <mergeCell ref="A3:D3"/>
    <mergeCell ref="A20:D20"/>
  </mergeCells>
  <pageMargins left="0.7" right="0.7" top="0.75" bottom="0.75" header="0.3" footer="0.3"/>
  <pageSetup paperSize="9"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BACEE9-236E-4982-869F-70BF8683C6D2}">
  <dimension ref="A1:L50"/>
  <sheetViews>
    <sheetView topLeftCell="A19" workbookViewId="0">
      <selection activeCell="L46" sqref="L46"/>
    </sheetView>
  </sheetViews>
  <sheetFormatPr defaultRowHeight="15.5" x14ac:dyDescent="0.35"/>
  <cols>
    <col min="1" max="1" width="7.08984375" style="14" customWidth="1"/>
    <col min="2" max="2" width="34.54296875" style="14" customWidth="1"/>
    <col min="3" max="3" width="11.54296875" style="14" bestFit="1" customWidth="1"/>
    <col min="4" max="5" width="11.7265625" style="14" bestFit="1" customWidth="1"/>
    <col min="6" max="6" width="18.36328125" style="14" customWidth="1"/>
    <col min="7" max="7" width="31.54296875" style="14" customWidth="1"/>
    <col min="8" max="8" width="13.36328125" style="14" customWidth="1"/>
    <col min="9" max="9" width="8.7265625" style="14"/>
    <col min="10" max="10" width="19.1796875" style="14" customWidth="1"/>
    <col min="11" max="11" width="8.7265625" style="14"/>
    <col min="12" max="12" width="10.6328125" style="14" bestFit="1" customWidth="1"/>
    <col min="13" max="16384" width="8.7265625" style="14"/>
  </cols>
  <sheetData>
    <row r="1" spans="2:8" x14ac:dyDescent="0.35">
      <c r="B1" s="27" t="s">
        <v>30</v>
      </c>
      <c r="C1" s="17"/>
      <c r="D1" s="17"/>
      <c r="E1" s="17"/>
      <c r="F1" s="17"/>
      <c r="G1" s="17"/>
      <c r="H1" s="17"/>
    </row>
    <row r="2" spans="2:8" x14ac:dyDescent="0.35">
      <c r="B2" s="18"/>
      <c r="C2" s="17"/>
      <c r="D2" s="17"/>
      <c r="E2" s="17"/>
      <c r="F2" s="17"/>
      <c r="G2" s="17"/>
      <c r="H2" s="17"/>
    </row>
    <row r="3" spans="2:8" x14ac:dyDescent="0.35">
      <c r="B3" s="18" t="s">
        <v>31</v>
      </c>
      <c r="C3" s="17"/>
      <c r="D3" s="17"/>
      <c r="E3" s="17"/>
      <c r="F3" s="17"/>
      <c r="G3" s="17"/>
      <c r="H3" s="17"/>
    </row>
    <row r="4" spans="2:8" ht="16" thickBot="1" x14ac:dyDescent="0.4">
      <c r="B4" s="18"/>
      <c r="C4" s="17"/>
      <c r="D4" s="17"/>
      <c r="E4" s="17"/>
      <c r="F4" s="17"/>
      <c r="G4" s="17"/>
      <c r="H4" s="17"/>
    </row>
    <row r="5" spans="2:8" ht="16" thickBot="1" x14ac:dyDescent="0.4">
      <c r="B5" s="28"/>
      <c r="C5" s="29" t="s">
        <v>32</v>
      </c>
      <c r="D5" s="29" t="s">
        <v>33</v>
      </c>
      <c r="E5" s="29" t="s">
        <v>34</v>
      </c>
      <c r="F5" s="17"/>
      <c r="G5" s="17"/>
      <c r="H5" s="17"/>
    </row>
    <row r="6" spans="2:8" ht="16" thickBot="1" x14ac:dyDescent="0.4">
      <c r="B6" s="30" t="s">
        <v>35</v>
      </c>
      <c r="C6" s="31">
        <v>10000</v>
      </c>
      <c r="D6" s="31">
        <v>10000</v>
      </c>
      <c r="E6" s="31">
        <v>10000</v>
      </c>
      <c r="F6" s="17"/>
      <c r="G6" s="17"/>
      <c r="H6" s="17"/>
    </row>
    <row r="7" spans="2:8" ht="16" thickBot="1" x14ac:dyDescent="0.4">
      <c r="B7" s="30" t="s">
        <v>36</v>
      </c>
      <c r="C7" s="32" t="s">
        <v>37</v>
      </c>
      <c r="D7" s="32" t="s">
        <v>38</v>
      </c>
      <c r="E7" s="32" t="s">
        <v>39</v>
      </c>
      <c r="F7" s="17"/>
      <c r="G7" s="17"/>
      <c r="H7" s="17"/>
    </row>
    <row r="8" spans="2:8" ht="16" thickBot="1" x14ac:dyDescent="0.4">
      <c r="B8" s="30" t="s">
        <v>24</v>
      </c>
      <c r="C8" s="33">
        <v>36</v>
      </c>
      <c r="D8" s="33">
        <v>51</v>
      </c>
      <c r="E8" s="33">
        <v>65</v>
      </c>
      <c r="F8" s="17"/>
      <c r="G8" s="17"/>
      <c r="H8" s="17"/>
    </row>
    <row r="9" spans="2:8" ht="16" thickBot="1" x14ac:dyDescent="0.4">
      <c r="B9" s="30" t="s">
        <v>40</v>
      </c>
      <c r="C9" s="33">
        <v>20</v>
      </c>
      <c r="D9" s="33">
        <v>30</v>
      </c>
      <c r="E9" s="33">
        <v>35</v>
      </c>
      <c r="F9" s="17"/>
      <c r="G9" s="17"/>
      <c r="H9" s="17"/>
    </row>
    <row r="10" spans="2:8" x14ac:dyDescent="0.35">
      <c r="B10" s="18"/>
      <c r="C10" s="17"/>
      <c r="D10" s="17"/>
      <c r="E10" s="17"/>
      <c r="F10" s="17"/>
      <c r="G10" s="17"/>
      <c r="H10" s="17"/>
    </row>
    <row r="11" spans="2:8" ht="24" customHeight="1" x14ac:dyDescent="0.35">
      <c r="B11" s="18" t="s">
        <v>41</v>
      </c>
      <c r="C11" s="17"/>
      <c r="D11" s="17"/>
      <c r="E11" s="17"/>
      <c r="F11" s="17"/>
      <c r="G11" s="17"/>
      <c r="H11" s="17"/>
    </row>
    <row r="12" spans="2:8" x14ac:dyDescent="0.35">
      <c r="B12" s="34"/>
      <c r="C12" s="17"/>
      <c r="D12" s="17"/>
      <c r="E12" s="17"/>
      <c r="F12" s="17"/>
      <c r="G12" s="17"/>
      <c r="H12" s="17"/>
    </row>
    <row r="13" spans="2:8" x14ac:dyDescent="0.35">
      <c r="B13" s="18" t="s">
        <v>42</v>
      </c>
      <c r="C13" s="18"/>
      <c r="D13" s="17"/>
      <c r="E13" s="17"/>
      <c r="F13" s="17"/>
      <c r="G13" s="17"/>
      <c r="H13" s="17"/>
    </row>
    <row r="14" spans="2:8" x14ac:dyDescent="0.35">
      <c r="B14" s="34"/>
      <c r="C14" s="17"/>
      <c r="D14" s="17"/>
      <c r="E14" s="17"/>
      <c r="F14" s="17"/>
      <c r="G14" s="17"/>
      <c r="H14" s="17"/>
    </row>
    <row r="15" spans="2:8" x14ac:dyDescent="0.35">
      <c r="B15" s="18" t="s">
        <v>70</v>
      </c>
      <c r="C15" s="18"/>
      <c r="D15" s="17"/>
      <c r="E15" s="17"/>
      <c r="F15" s="17"/>
      <c r="G15" s="17"/>
      <c r="H15" s="17"/>
    </row>
    <row r="16" spans="2:8" x14ac:dyDescent="0.35">
      <c r="B16" s="34"/>
      <c r="C16" s="17"/>
      <c r="D16" s="17"/>
      <c r="E16" s="17"/>
      <c r="F16" s="17"/>
      <c r="G16" s="17"/>
      <c r="H16" s="17"/>
    </row>
    <row r="17" spans="2:12" ht="37.5" customHeight="1" x14ac:dyDescent="0.35">
      <c r="B17" s="72" t="s">
        <v>43</v>
      </c>
      <c r="C17" s="72"/>
      <c r="D17" s="72"/>
      <c r="E17" s="72"/>
      <c r="F17" s="72"/>
      <c r="G17" s="72"/>
      <c r="H17" s="72"/>
    </row>
    <row r="21" spans="2:12" x14ac:dyDescent="0.35">
      <c r="B21" s="14" t="s">
        <v>69</v>
      </c>
    </row>
    <row r="22" spans="2:12" x14ac:dyDescent="0.35">
      <c r="B22" s="26"/>
      <c r="C22" s="45" t="s">
        <v>32</v>
      </c>
      <c r="D22" s="45" t="s">
        <v>33</v>
      </c>
      <c r="E22" s="45" t="s">
        <v>34</v>
      </c>
    </row>
    <row r="23" spans="2:12" ht="12.5" customHeight="1" x14ac:dyDescent="0.35">
      <c r="B23" s="26" t="s">
        <v>24</v>
      </c>
      <c r="C23" s="46">
        <v>36</v>
      </c>
      <c r="D23" s="46">
        <v>51</v>
      </c>
      <c r="E23" s="46">
        <v>65</v>
      </c>
    </row>
    <row r="24" spans="2:12" ht="14.5" customHeight="1" x14ac:dyDescent="0.35">
      <c r="B24" s="26" t="s">
        <v>40</v>
      </c>
      <c r="C24" s="46">
        <v>20</v>
      </c>
      <c r="D24" s="46">
        <v>30</v>
      </c>
      <c r="E24" s="46">
        <v>35</v>
      </c>
    </row>
    <row r="25" spans="2:12" ht="16" thickBot="1" x14ac:dyDescent="0.4">
      <c r="B25" s="26" t="s">
        <v>4</v>
      </c>
      <c r="C25" s="48">
        <f>C23-C24</f>
        <v>16</v>
      </c>
      <c r="D25" s="48">
        <f>D23-D24</f>
        <v>21</v>
      </c>
      <c r="E25" s="48">
        <f>E23-E24</f>
        <v>30</v>
      </c>
    </row>
    <row r="26" spans="2:12" ht="16" thickTop="1" x14ac:dyDescent="0.35"/>
    <row r="29" spans="2:12" x14ac:dyDescent="0.35">
      <c r="B29" s="14" t="s">
        <v>68</v>
      </c>
      <c r="G29" s="14" t="s">
        <v>106</v>
      </c>
    </row>
    <row r="30" spans="2:12" ht="31" x14ac:dyDescent="0.35">
      <c r="H30" s="14" t="s">
        <v>4</v>
      </c>
      <c r="J30" s="76" t="s">
        <v>35</v>
      </c>
    </row>
    <row r="31" spans="2:12" ht="19.5" customHeight="1" x14ac:dyDescent="0.35">
      <c r="B31" s="26" t="s">
        <v>35</v>
      </c>
      <c r="C31" s="47">
        <v>10000</v>
      </c>
      <c r="D31" s="47">
        <v>10000</v>
      </c>
      <c r="E31" s="47">
        <v>10000</v>
      </c>
      <c r="G31" s="74" t="s">
        <v>107</v>
      </c>
      <c r="H31" s="75">
        <f>C25</f>
        <v>16</v>
      </c>
      <c r="I31" s="14" t="s">
        <v>110</v>
      </c>
      <c r="J31" s="77">
        <f>C6</f>
        <v>10000</v>
      </c>
      <c r="K31" s="14" t="s">
        <v>0</v>
      </c>
      <c r="L31" s="49">
        <f>H31*J31</f>
        <v>160000</v>
      </c>
    </row>
    <row r="32" spans="2:12" x14ac:dyDescent="0.35">
      <c r="B32" s="14" t="s">
        <v>64</v>
      </c>
      <c r="C32" s="49">
        <f>C25*C31</f>
        <v>160000</v>
      </c>
      <c r="D32" s="49">
        <f t="shared" ref="D32:E32" si="0">D25*D31</f>
        <v>210000</v>
      </c>
      <c r="E32" s="49">
        <f t="shared" si="0"/>
        <v>300000</v>
      </c>
      <c r="G32" s="74" t="s">
        <v>108</v>
      </c>
      <c r="H32" s="75">
        <f>D25</f>
        <v>21</v>
      </c>
      <c r="I32" s="14" t="s">
        <v>110</v>
      </c>
      <c r="J32" s="77">
        <f>D6</f>
        <v>10000</v>
      </c>
      <c r="K32" s="14" t="s">
        <v>0</v>
      </c>
      <c r="L32" s="49">
        <f t="shared" ref="L32:L33" si="1">H32*J32</f>
        <v>210000</v>
      </c>
    </row>
    <row r="33" spans="1:12" ht="16" thickBot="1" x14ac:dyDescent="0.4">
      <c r="C33" s="49"/>
      <c r="G33" s="74" t="s">
        <v>109</v>
      </c>
      <c r="H33" s="75">
        <f>E25</f>
        <v>30</v>
      </c>
      <c r="I33" s="14" t="s">
        <v>110</v>
      </c>
      <c r="J33" s="77">
        <f>E6</f>
        <v>10000</v>
      </c>
      <c r="K33" s="14" t="s">
        <v>0</v>
      </c>
      <c r="L33" s="58">
        <f t="shared" si="1"/>
        <v>300000</v>
      </c>
    </row>
    <row r="34" spans="1:12" ht="16" thickTop="1" x14ac:dyDescent="0.35">
      <c r="B34" s="14" t="s">
        <v>65</v>
      </c>
      <c r="C34" s="49">
        <f>SUM(C32:E32)</f>
        <v>670000</v>
      </c>
      <c r="G34" s="14" t="s">
        <v>111</v>
      </c>
      <c r="L34" s="49">
        <f>SUM(L31:L33)</f>
        <v>670000</v>
      </c>
    </row>
    <row r="35" spans="1:12" x14ac:dyDescent="0.35">
      <c r="A35" s="51" t="s">
        <v>67</v>
      </c>
      <c r="B35" s="14" t="s">
        <v>66</v>
      </c>
      <c r="C35" s="49">
        <v>450000</v>
      </c>
      <c r="G35" s="14" t="s">
        <v>112</v>
      </c>
      <c r="L35" s="49">
        <v>-450000</v>
      </c>
    </row>
    <row r="36" spans="1:12" ht="16" thickBot="1" x14ac:dyDescent="0.4">
      <c r="B36" s="50" t="s">
        <v>21</v>
      </c>
      <c r="C36" s="48">
        <f>C34-C35</f>
        <v>220000</v>
      </c>
      <c r="G36" s="50" t="s">
        <v>21</v>
      </c>
      <c r="L36" s="48">
        <f>SUM(L34:L35)</f>
        <v>220000</v>
      </c>
    </row>
    <row r="37" spans="1:12" ht="16" thickTop="1" x14ac:dyDescent="0.35"/>
    <row r="39" spans="1:12" x14ac:dyDescent="0.35">
      <c r="B39" s="14" t="s">
        <v>71</v>
      </c>
      <c r="G39" s="14" t="s">
        <v>113</v>
      </c>
    </row>
    <row r="40" spans="1:12" ht="31" x14ac:dyDescent="0.35">
      <c r="H40" s="14" t="s">
        <v>4</v>
      </c>
      <c r="J40" s="76" t="s">
        <v>35</v>
      </c>
    </row>
    <row r="41" spans="1:12" x14ac:dyDescent="0.35">
      <c r="B41" s="26" t="s">
        <v>35</v>
      </c>
      <c r="C41" s="47">
        <f>10000+10000*10%</f>
        <v>11000</v>
      </c>
      <c r="D41" s="47">
        <f t="shared" ref="D41:E41" si="2">10000+10000*10%</f>
        <v>11000</v>
      </c>
      <c r="E41" s="47">
        <f t="shared" si="2"/>
        <v>11000</v>
      </c>
      <c r="G41" s="74" t="s">
        <v>107</v>
      </c>
      <c r="H41" s="75">
        <f>C25</f>
        <v>16</v>
      </c>
      <c r="I41" s="14" t="s">
        <v>110</v>
      </c>
      <c r="J41" s="77">
        <v>11000</v>
      </c>
      <c r="K41" s="14" t="s">
        <v>0</v>
      </c>
      <c r="L41" s="49">
        <f>H41*J41</f>
        <v>176000</v>
      </c>
    </row>
    <row r="42" spans="1:12" x14ac:dyDescent="0.35">
      <c r="B42" s="14" t="s">
        <v>64</v>
      </c>
      <c r="C42" s="49">
        <f>C41*C25</f>
        <v>176000</v>
      </c>
      <c r="D42" s="49">
        <f t="shared" ref="D42:E42" si="3">D41*D25</f>
        <v>231000</v>
      </c>
      <c r="E42" s="49">
        <f t="shared" si="3"/>
        <v>330000</v>
      </c>
      <c r="G42" s="74" t="s">
        <v>108</v>
      </c>
      <c r="H42" s="75">
        <f>D25</f>
        <v>21</v>
      </c>
      <c r="I42" s="14" t="s">
        <v>110</v>
      </c>
      <c r="J42" s="77">
        <v>11000</v>
      </c>
      <c r="K42" s="14" t="s">
        <v>0</v>
      </c>
      <c r="L42" s="49">
        <f t="shared" ref="L42:L43" si="4">H42*J42</f>
        <v>231000</v>
      </c>
    </row>
    <row r="43" spans="1:12" ht="16" thickBot="1" x14ac:dyDescent="0.4">
      <c r="G43" s="74" t="s">
        <v>109</v>
      </c>
      <c r="H43" s="75">
        <f>E25</f>
        <v>30</v>
      </c>
      <c r="I43" s="14" t="s">
        <v>110</v>
      </c>
      <c r="J43" s="77">
        <v>11000</v>
      </c>
      <c r="K43" s="14" t="s">
        <v>0</v>
      </c>
      <c r="L43" s="58">
        <f t="shared" si="4"/>
        <v>330000</v>
      </c>
    </row>
    <row r="44" spans="1:12" ht="16" thickTop="1" x14ac:dyDescent="0.35">
      <c r="B44" s="14" t="s">
        <v>65</v>
      </c>
      <c r="C44" s="49">
        <f>SUM(C42:E42)</f>
        <v>737000</v>
      </c>
      <c r="G44" s="14" t="s">
        <v>111</v>
      </c>
      <c r="L44" s="49">
        <f>SUM(L41:L43)</f>
        <v>737000</v>
      </c>
    </row>
    <row r="45" spans="1:12" x14ac:dyDescent="0.35">
      <c r="A45" s="51" t="s">
        <v>67</v>
      </c>
      <c r="B45" s="14" t="s">
        <v>66</v>
      </c>
      <c r="C45" s="49">
        <f>450000+100000</f>
        <v>550000</v>
      </c>
      <c r="G45" s="14" t="s">
        <v>112</v>
      </c>
      <c r="L45" s="49">
        <f>-450000+-100000</f>
        <v>-550000</v>
      </c>
    </row>
    <row r="46" spans="1:12" ht="16" thickBot="1" x14ac:dyDescent="0.4">
      <c r="B46" s="50" t="s">
        <v>21</v>
      </c>
      <c r="C46" s="48">
        <f>C44-C45</f>
        <v>187000</v>
      </c>
      <c r="G46" s="50" t="s">
        <v>21</v>
      </c>
      <c r="L46" s="48">
        <f>SUM(L44:L45)</f>
        <v>187000</v>
      </c>
    </row>
    <row r="47" spans="1:12" ht="16" thickTop="1" x14ac:dyDescent="0.35"/>
    <row r="48" spans="1:12" x14ac:dyDescent="0.35">
      <c r="B48" s="14" t="s">
        <v>74</v>
      </c>
    </row>
    <row r="49" spans="2:2" x14ac:dyDescent="0.35">
      <c r="B49" s="14" t="s">
        <v>73</v>
      </c>
    </row>
    <row r="50" spans="2:2" x14ac:dyDescent="0.35">
      <c r="B50" s="14" t="s">
        <v>72</v>
      </c>
    </row>
  </sheetData>
  <mergeCells count="1">
    <mergeCell ref="B17:H17"/>
  </mergeCells>
  <pageMargins left="0.7" right="0.7" top="0.75" bottom="0.75" header="0.3" footer="0.3"/>
  <pageSetup paperSize="9"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B45C9E-B663-4EA8-8432-5CEE3D5BE483}">
  <dimension ref="A1:M81"/>
  <sheetViews>
    <sheetView topLeftCell="A79" zoomScaleNormal="100" workbookViewId="0">
      <selection activeCell="E55" sqref="D55:E55"/>
    </sheetView>
  </sheetViews>
  <sheetFormatPr defaultRowHeight="15.5" x14ac:dyDescent="0.35"/>
  <cols>
    <col min="1" max="1" width="15.36328125" style="14" customWidth="1"/>
    <col min="2" max="2" width="25.81640625" style="14" bestFit="1" customWidth="1"/>
    <col min="3" max="3" width="11.90625" style="14" customWidth="1"/>
    <col min="4" max="4" width="18.453125" style="14" customWidth="1"/>
    <col min="5" max="5" width="9.7265625" style="14" customWidth="1"/>
    <col min="6" max="6" width="11.54296875" style="14" bestFit="1" customWidth="1"/>
    <col min="7" max="7" width="13.81640625" style="14" customWidth="1"/>
    <col min="8" max="8" width="8.81640625" style="14" bestFit="1" customWidth="1"/>
    <col min="9" max="9" width="8.7265625" style="14" customWidth="1"/>
    <col min="10" max="12" width="8.7265625" style="14"/>
    <col min="13" max="13" width="38.7265625" style="14" bestFit="1" customWidth="1"/>
    <col min="14" max="16384" width="8.7265625" style="14"/>
  </cols>
  <sheetData>
    <row r="1" spans="1:13" x14ac:dyDescent="0.35">
      <c r="A1" s="27" t="s">
        <v>44</v>
      </c>
      <c r="B1" s="17"/>
      <c r="C1" s="17"/>
      <c r="D1" s="17"/>
      <c r="E1" s="17"/>
      <c r="F1" s="17"/>
      <c r="G1" s="17"/>
      <c r="H1" s="17"/>
      <c r="I1" s="17"/>
      <c r="J1" s="17"/>
    </row>
    <row r="2" spans="1:13" x14ac:dyDescent="0.35">
      <c r="A2" s="36"/>
      <c r="B2" s="17"/>
      <c r="C2" s="17"/>
      <c r="D2" s="17"/>
      <c r="E2" s="17"/>
      <c r="F2" s="17"/>
      <c r="G2" s="17"/>
      <c r="H2" s="17"/>
      <c r="I2" s="17"/>
      <c r="J2" s="17"/>
    </row>
    <row r="3" spans="1:13" ht="85.5" customHeight="1" x14ac:dyDescent="0.35">
      <c r="A3" s="70" t="s">
        <v>45</v>
      </c>
      <c r="B3" s="70"/>
      <c r="C3" s="70"/>
      <c r="D3" s="70"/>
      <c r="E3" s="70"/>
      <c r="F3" s="70"/>
      <c r="G3" s="70"/>
      <c r="H3" s="70"/>
      <c r="I3" s="70"/>
      <c r="J3" s="70"/>
    </row>
    <row r="4" spans="1:13" x14ac:dyDescent="0.35">
      <c r="A4" s="17"/>
      <c r="B4" s="17"/>
      <c r="C4" s="17"/>
      <c r="D4" s="17"/>
      <c r="E4" s="17"/>
      <c r="F4" s="17"/>
      <c r="G4" s="17"/>
      <c r="H4" s="17"/>
      <c r="I4" s="17"/>
      <c r="J4" s="17"/>
    </row>
    <row r="5" spans="1:13" x14ac:dyDescent="0.35">
      <c r="A5" s="17"/>
      <c r="B5" s="17"/>
      <c r="C5" s="18" t="s">
        <v>46</v>
      </c>
      <c r="D5" s="17"/>
      <c r="E5" s="18" t="s">
        <v>60</v>
      </c>
      <c r="F5" s="17"/>
      <c r="G5" s="17"/>
      <c r="H5" s="17"/>
      <c r="I5" s="17"/>
      <c r="J5" s="17"/>
    </row>
    <row r="6" spans="1:13" x14ac:dyDescent="0.35">
      <c r="A6" s="17"/>
      <c r="B6" s="17"/>
      <c r="C6" s="17"/>
      <c r="D6" s="18" t="s">
        <v>47</v>
      </c>
      <c r="E6" s="40">
        <v>30</v>
      </c>
      <c r="F6" s="17"/>
      <c r="G6" s="17"/>
      <c r="H6" s="17"/>
      <c r="I6" s="17"/>
      <c r="J6" s="17"/>
    </row>
    <row r="7" spans="1:13" x14ac:dyDescent="0.35">
      <c r="A7" s="17"/>
      <c r="B7" s="17"/>
      <c r="C7" s="17"/>
      <c r="D7" s="18" t="s">
        <v>48</v>
      </c>
      <c r="E7" s="40">
        <v>19.5</v>
      </c>
      <c r="F7" s="17"/>
      <c r="G7" s="17"/>
      <c r="H7" s="17"/>
      <c r="I7" s="17"/>
      <c r="J7" s="17"/>
    </row>
    <row r="8" spans="1:13" ht="16" thickBot="1" x14ac:dyDescent="0.4">
      <c r="A8" s="17"/>
      <c r="B8" s="17"/>
      <c r="C8" s="17"/>
      <c r="D8" s="18" t="s">
        <v>49</v>
      </c>
      <c r="E8" s="43">
        <v>1.5</v>
      </c>
      <c r="F8" s="17"/>
      <c r="G8" s="17"/>
      <c r="H8" s="17"/>
      <c r="I8" s="17"/>
      <c r="J8" s="17"/>
    </row>
    <row r="9" spans="1:13" ht="16" thickTop="1" x14ac:dyDescent="0.35">
      <c r="A9" s="17"/>
      <c r="B9" s="17"/>
      <c r="C9" s="17"/>
      <c r="D9" s="18" t="s">
        <v>26</v>
      </c>
      <c r="E9" s="44">
        <v>21</v>
      </c>
      <c r="F9" s="17"/>
      <c r="G9" s="17"/>
      <c r="H9" s="52"/>
      <c r="I9" s="17"/>
      <c r="J9" s="17"/>
    </row>
    <row r="10" spans="1:13" x14ac:dyDescent="0.35">
      <c r="A10" s="17"/>
      <c r="B10" s="17"/>
      <c r="C10" s="17"/>
      <c r="D10" s="18"/>
      <c r="E10" s="44"/>
      <c r="F10" s="17"/>
      <c r="G10" s="17"/>
      <c r="H10" s="17"/>
      <c r="I10" s="17"/>
      <c r="J10" s="17"/>
    </row>
    <row r="11" spans="1:13" x14ac:dyDescent="0.35">
      <c r="A11" s="17"/>
      <c r="B11" s="17"/>
      <c r="C11" s="18" t="s">
        <v>50</v>
      </c>
      <c r="D11" s="18"/>
      <c r="E11" s="44"/>
      <c r="F11" s="17"/>
      <c r="G11" s="17"/>
      <c r="H11" s="17"/>
      <c r="I11" s="17"/>
      <c r="J11" s="17"/>
    </row>
    <row r="12" spans="1:13" x14ac:dyDescent="0.35">
      <c r="A12" s="37"/>
      <c r="B12" s="17"/>
      <c r="C12" s="18"/>
      <c r="D12" s="18" t="s">
        <v>19</v>
      </c>
      <c r="E12" s="38">
        <v>60000</v>
      </c>
      <c r="F12" s="17"/>
      <c r="G12" s="17"/>
      <c r="H12" s="17"/>
      <c r="I12" s="17"/>
      <c r="J12" s="37"/>
      <c r="M12" s="35"/>
    </row>
    <row r="13" spans="1:13" x14ac:dyDescent="0.35">
      <c r="A13" s="17"/>
      <c r="B13" s="17"/>
      <c r="C13" s="18"/>
      <c r="D13" s="18" t="s">
        <v>51</v>
      </c>
      <c r="E13" s="38">
        <v>200000</v>
      </c>
      <c r="F13" s="17"/>
      <c r="G13" s="17"/>
      <c r="H13" s="38"/>
      <c r="I13" s="17"/>
      <c r="J13" s="17"/>
    </row>
    <row r="14" spans="1:13" x14ac:dyDescent="0.35">
      <c r="A14" s="17"/>
      <c r="B14" s="17"/>
      <c r="C14" s="18"/>
      <c r="D14" s="18" t="s">
        <v>20</v>
      </c>
      <c r="E14" s="38">
        <v>80000</v>
      </c>
      <c r="F14" s="17"/>
      <c r="G14" s="17"/>
      <c r="H14" s="38"/>
      <c r="I14" s="17"/>
      <c r="J14" s="17"/>
    </row>
    <row r="15" spans="1:13" ht="16" thickBot="1" x14ac:dyDescent="0.4">
      <c r="A15" s="17"/>
      <c r="B15" s="17"/>
      <c r="C15" s="18"/>
      <c r="D15" s="18" t="s">
        <v>52</v>
      </c>
      <c r="E15" s="42">
        <v>20000</v>
      </c>
      <c r="F15" s="17"/>
      <c r="G15" s="38"/>
      <c r="H15" s="17"/>
      <c r="I15" s="17"/>
      <c r="J15" s="17"/>
    </row>
    <row r="16" spans="1:13" ht="16" thickTop="1" x14ac:dyDescent="0.35">
      <c r="A16" s="17"/>
      <c r="B16" s="17"/>
      <c r="C16" s="18"/>
      <c r="D16" s="18" t="s">
        <v>53</v>
      </c>
      <c r="E16" s="41">
        <f>SUM(E12:E15)</f>
        <v>360000</v>
      </c>
      <c r="F16" s="17"/>
      <c r="G16" s="39"/>
      <c r="H16" s="17"/>
      <c r="I16" s="17"/>
      <c r="J16" s="17"/>
    </row>
    <row r="17" spans="1:10" x14ac:dyDescent="0.35">
      <c r="A17" s="18"/>
      <c r="B17" s="17"/>
      <c r="C17" s="17"/>
      <c r="D17" s="17"/>
      <c r="E17" s="17"/>
      <c r="F17" s="17"/>
      <c r="G17" s="17"/>
      <c r="H17" s="17"/>
      <c r="I17" s="17"/>
      <c r="J17" s="17"/>
    </row>
    <row r="18" spans="1:10" x14ac:dyDescent="0.35">
      <c r="A18" s="18"/>
      <c r="B18" s="17"/>
      <c r="C18" s="17"/>
      <c r="D18" s="17"/>
      <c r="E18" s="17"/>
      <c r="F18" s="17"/>
      <c r="G18" s="17"/>
      <c r="H18" s="17"/>
      <c r="I18" s="17"/>
      <c r="J18" s="17"/>
    </row>
    <row r="19" spans="1:10" x14ac:dyDescent="0.35">
      <c r="A19" s="18"/>
      <c r="B19" s="17"/>
      <c r="C19" s="17"/>
      <c r="D19" s="17"/>
      <c r="E19" s="17"/>
      <c r="F19" s="17"/>
      <c r="G19" s="17"/>
      <c r="H19" s="17"/>
      <c r="I19" s="17"/>
      <c r="J19" s="17"/>
    </row>
    <row r="20" spans="1:10" x14ac:dyDescent="0.35">
      <c r="A20" s="18"/>
      <c r="B20" s="17"/>
      <c r="C20" s="17"/>
      <c r="D20" s="17"/>
      <c r="E20" s="17"/>
      <c r="F20" s="17"/>
      <c r="G20" s="17"/>
      <c r="H20" s="17"/>
      <c r="I20" s="17"/>
      <c r="J20" s="17"/>
    </row>
    <row r="21" spans="1:10" x14ac:dyDescent="0.35">
      <c r="A21" s="36" t="s">
        <v>54</v>
      </c>
      <c r="B21" s="17"/>
      <c r="C21" s="17"/>
      <c r="D21" s="17"/>
      <c r="E21" s="17"/>
      <c r="F21" s="17"/>
      <c r="G21" s="17"/>
      <c r="H21" s="17"/>
      <c r="I21" s="17"/>
      <c r="J21" s="17"/>
    </row>
    <row r="22" spans="1:10" x14ac:dyDescent="0.35">
      <c r="A22" s="18"/>
      <c r="B22" s="17"/>
      <c r="C22" s="17"/>
      <c r="D22" s="17"/>
      <c r="E22" s="17"/>
      <c r="F22" s="17"/>
      <c r="G22" s="17"/>
      <c r="H22" s="17"/>
      <c r="I22" s="17"/>
      <c r="J22" s="17"/>
    </row>
    <row r="23" spans="1:10" x14ac:dyDescent="0.35">
      <c r="A23" s="73" t="s">
        <v>56</v>
      </c>
      <c r="B23" s="73"/>
      <c r="C23" s="73"/>
      <c r="D23" s="73"/>
      <c r="E23" s="73"/>
      <c r="F23" s="73"/>
      <c r="G23" s="73"/>
      <c r="H23" s="73"/>
      <c r="I23" s="73"/>
      <c r="J23" s="73"/>
    </row>
    <row r="24" spans="1:10" x14ac:dyDescent="0.35">
      <c r="A24" s="34"/>
      <c r="B24" s="17"/>
      <c r="C24" s="17"/>
      <c r="D24" s="17"/>
      <c r="E24" s="17"/>
      <c r="F24" s="17"/>
      <c r="G24" s="17"/>
      <c r="H24" s="17"/>
      <c r="I24" s="17"/>
      <c r="J24" s="17"/>
    </row>
    <row r="25" spans="1:10" ht="15.5" customHeight="1" x14ac:dyDescent="0.35">
      <c r="A25" s="70" t="s">
        <v>57</v>
      </c>
      <c r="B25" s="70"/>
      <c r="C25" s="70"/>
      <c r="D25" s="70"/>
      <c r="E25" s="70"/>
      <c r="F25" s="70"/>
      <c r="G25" s="70"/>
      <c r="H25" s="70"/>
      <c r="I25" s="70"/>
      <c r="J25" s="70"/>
    </row>
    <row r="26" spans="1:10" x14ac:dyDescent="0.35">
      <c r="A26" s="34"/>
      <c r="B26" s="17"/>
      <c r="C26" s="17"/>
      <c r="D26" s="17"/>
      <c r="E26" s="17"/>
      <c r="F26" s="17"/>
      <c r="G26" s="17"/>
      <c r="H26" s="17"/>
      <c r="I26" s="17"/>
      <c r="J26" s="17"/>
    </row>
    <row r="27" spans="1:10" ht="42.5" customHeight="1" x14ac:dyDescent="0.35">
      <c r="A27" s="70" t="s">
        <v>58</v>
      </c>
      <c r="B27" s="70"/>
      <c r="C27" s="70"/>
      <c r="D27" s="70"/>
      <c r="E27" s="70"/>
      <c r="F27" s="70"/>
      <c r="G27" s="70"/>
      <c r="H27" s="70"/>
      <c r="I27" s="70"/>
      <c r="J27" s="70"/>
    </row>
    <row r="28" spans="1:10" x14ac:dyDescent="0.35">
      <c r="A28" s="34"/>
      <c r="B28" s="17"/>
      <c r="C28" s="17"/>
      <c r="D28" s="17"/>
      <c r="E28" s="17"/>
      <c r="F28" s="17"/>
      <c r="G28" s="17"/>
      <c r="H28" s="17"/>
      <c r="I28" s="17"/>
      <c r="J28" s="17"/>
    </row>
    <row r="29" spans="1:10" ht="41" customHeight="1" x14ac:dyDescent="0.35">
      <c r="A29" s="70" t="s">
        <v>59</v>
      </c>
      <c r="B29" s="70"/>
      <c r="C29" s="70"/>
      <c r="D29" s="70"/>
      <c r="E29" s="70"/>
      <c r="F29" s="70"/>
      <c r="G29" s="70"/>
      <c r="H29" s="70"/>
      <c r="I29" s="70"/>
      <c r="J29" s="70"/>
    </row>
    <row r="30" spans="1:10" x14ac:dyDescent="0.35">
      <c r="A30" s="34"/>
      <c r="B30" s="17"/>
      <c r="C30" s="17"/>
      <c r="D30" s="17"/>
      <c r="E30" s="17"/>
      <c r="F30" s="17"/>
      <c r="G30" s="17"/>
      <c r="H30" s="17"/>
      <c r="I30" s="17"/>
      <c r="J30" s="17"/>
    </row>
    <row r="31" spans="1:10" ht="68.5" customHeight="1" x14ac:dyDescent="0.35">
      <c r="A31" s="70" t="s">
        <v>55</v>
      </c>
      <c r="B31" s="70"/>
      <c r="C31" s="70"/>
      <c r="D31" s="70"/>
      <c r="E31" s="70"/>
      <c r="F31" s="70"/>
      <c r="G31" s="70"/>
      <c r="H31" s="70"/>
      <c r="I31" s="70"/>
      <c r="J31" s="70"/>
    </row>
    <row r="34" spans="1:7" x14ac:dyDescent="0.35">
      <c r="A34" s="14" t="s">
        <v>75</v>
      </c>
    </row>
    <row r="36" spans="1:7" x14ac:dyDescent="0.35">
      <c r="A36" s="14" t="s">
        <v>61</v>
      </c>
      <c r="B36" s="50" t="s">
        <v>27</v>
      </c>
      <c r="C36" s="56">
        <f>E16/(E6-E9)</f>
        <v>40000</v>
      </c>
      <c r="D36" s="50" t="s">
        <v>76</v>
      </c>
    </row>
    <row r="37" spans="1:7" x14ac:dyDescent="0.35">
      <c r="A37" s="14" t="s">
        <v>62</v>
      </c>
      <c r="B37" s="50" t="s">
        <v>28</v>
      </c>
      <c r="C37" s="57">
        <f>C36*'Seminar Q2'!E6</f>
        <v>1200000</v>
      </c>
      <c r="D37" s="50"/>
    </row>
    <row r="38" spans="1:7" x14ac:dyDescent="0.35">
      <c r="G38" s="49"/>
    </row>
    <row r="40" spans="1:7" x14ac:dyDescent="0.35">
      <c r="A40" s="14" t="s">
        <v>77</v>
      </c>
    </row>
    <row r="41" spans="1:7" x14ac:dyDescent="0.35">
      <c r="B41" s="14" t="s">
        <v>15</v>
      </c>
      <c r="C41" s="49">
        <f>35000*E6</f>
        <v>1050000</v>
      </c>
    </row>
    <row r="42" spans="1:7" x14ac:dyDescent="0.35">
      <c r="A42" s="51" t="s">
        <v>67</v>
      </c>
      <c r="B42" s="14" t="s">
        <v>63</v>
      </c>
      <c r="C42" s="53">
        <f>35000*E9</f>
        <v>735000</v>
      </c>
    </row>
    <row r="43" spans="1:7" x14ac:dyDescent="0.35">
      <c r="B43" s="14" t="s">
        <v>64</v>
      </c>
      <c r="C43" s="49">
        <f>C41-C42</f>
        <v>315000</v>
      </c>
    </row>
    <row r="44" spans="1:7" x14ac:dyDescent="0.35">
      <c r="A44" s="51" t="s">
        <v>67</v>
      </c>
      <c r="B44" s="14" t="s">
        <v>66</v>
      </c>
      <c r="C44" s="49">
        <f>E16</f>
        <v>360000</v>
      </c>
    </row>
    <row r="45" spans="1:7" ht="16" thickBot="1" x14ac:dyDescent="0.4">
      <c r="B45" s="50" t="s">
        <v>78</v>
      </c>
      <c r="C45" s="48">
        <f>C43-C44</f>
        <v>-45000</v>
      </c>
    </row>
    <row r="46" spans="1:7" ht="16" thickTop="1" x14ac:dyDescent="0.35">
      <c r="C46" s="49"/>
    </row>
    <row r="47" spans="1:7" x14ac:dyDescent="0.35">
      <c r="C47" s="49"/>
    </row>
    <row r="48" spans="1:7" x14ac:dyDescent="0.35">
      <c r="A48" s="14" t="s">
        <v>79</v>
      </c>
      <c r="C48" s="49"/>
    </row>
    <row r="49" spans="1:4" x14ac:dyDescent="0.35">
      <c r="C49" s="49"/>
    </row>
    <row r="50" spans="1:4" x14ac:dyDescent="0.35">
      <c r="A50" s="14" t="s">
        <v>80</v>
      </c>
    </row>
    <row r="51" spans="1:4" x14ac:dyDescent="0.35">
      <c r="B51" s="14" t="s">
        <v>86</v>
      </c>
      <c r="C51" s="55">
        <f>E6-E7</f>
        <v>10.5</v>
      </c>
    </row>
    <row r="52" spans="1:4" x14ac:dyDescent="0.35">
      <c r="B52" s="14" t="s">
        <v>87</v>
      </c>
      <c r="C52" s="49">
        <f>E16+81000</f>
        <v>441000</v>
      </c>
    </row>
    <row r="53" spans="1:4" x14ac:dyDescent="0.35">
      <c r="B53" s="50" t="s">
        <v>27</v>
      </c>
      <c r="C53" s="56">
        <f>C52/C51</f>
        <v>42000</v>
      </c>
      <c r="D53" s="50" t="s">
        <v>76</v>
      </c>
    </row>
    <row r="54" spans="1:4" x14ac:dyDescent="0.35">
      <c r="B54" s="50" t="s">
        <v>28</v>
      </c>
      <c r="C54" s="57">
        <f>C53*E6</f>
        <v>1260000</v>
      </c>
    </row>
    <row r="57" spans="1:4" x14ac:dyDescent="0.35">
      <c r="A57" s="14" t="s">
        <v>85</v>
      </c>
      <c r="B57" s="14" t="s">
        <v>88</v>
      </c>
      <c r="C57" s="54">
        <f>E9+0.3</f>
        <v>21.3</v>
      </c>
    </row>
    <row r="58" spans="1:4" x14ac:dyDescent="0.35">
      <c r="B58" s="14" t="s">
        <v>86</v>
      </c>
      <c r="C58" s="78">
        <f>E6-C57</f>
        <v>8.6999999999999993</v>
      </c>
    </row>
    <row r="59" spans="1:4" x14ac:dyDescent="0.35">
      <c r="B59" s="50" t="s">
        <v>27</v>
      </c>
      <c r="C59" s="56">
        <f>360000/C58</f>
        <v>41379.310344827587</v>
      </c>
      <c r="D59" s="50" t="s">
        <v>76</v>
      </c>
    </row>
    <row r="60" spans="1:4" x14ac:dyDescent="0.35">
      <c r="B60" s="50" t="s">
        <v>28</v>
      </c>
      <c r="C60" s="57">
        <f>C59*E6</f>
        <v>1241379.3103448276</v>
      </c>
    </row>
    <row r="63" spans="1:4" x14ac:dyDescent="0.35">
      <c r="A63" s="14" t="s">
        <v>89</v>
      </c>
    </row>
    <row r="64" spans="1:4" x14ac:dyDescent="0.35">
      <c r="B64" s="14" t="s">
        <v>90</v>
      </c>
      <c r="C64" s="47">
        <f>50000</f>
        <v>50000</v>
      </c>
      <c r="D64" s="50"/>
    </row>
    <row r="65" spans="1:4" x14ac:dyDescent="0.35">
      <c r="B65" s="14" t="s">
        <v>93</v>
      </c>
      <c r="C65" s="47">
        <f>C64-C36</f>
        <v>10000</v>
      </c>
      <c r="D65" s="50"/>
    </row>
    <row r="66" spans="1:4" x14ac:dyDescent="0.35">
      <c r="C66" s="47"/>
      <c r="D66" s="50"/>
    </row>
    <row r="67" spans="1:4" x14ac:dyDescent="0.35">
      <c r="B67" s="14" t="s">
        <v>15</v>
      </c>
      <c r="D67" s="49">
        <f>C64*E6</f>
        <v>1500000</v>
      </c>
    </row>
    <row r="68" spans="1:4" x14ac:dyDescent="0.35">
      <c r="B68" s="14" t="s">
        <v>63</v>
      </c>
      <c r="C68" s="49"/>
      <c r="D68" s="49"/>
    </row>
    <row r="69" spans="1:4" x14ac:dyDescent="0.35">
      <c r="B69" s="14" t="s">
        <v>48</v>
      </c>
      <c r="C69" s="49">
        <f>C64*E7</f>
        <v>975000</v>
      </c>
      <c r="D69" s="49"/>
    </row>
    <row r="70" spans="1:4" x14ac:dyDescent="0.35">
      <c r="B70" s="14" t="s">
        <v>91</v>
      </c>
      <c r="C70" s="49">
        <f>C64*E8</f>
        <v>75000</v>
      </c>
      <c r="D70" s="49"/>
    </row>
    <row r="71" spans="1:4" ht="16" thickBot="1" x14ac:dyDescent="0.4">
      <c r="B71" s="14" t="s">
        <v>92</v>
      </c>
      <c r="C71" s="53">
        <f>C65*0.3</f>
        <v>3000</v>
      </c>
      <c r="D71" s="58">
        <f>SUM(C69:C71)</f>
        <v>1053000</v>
      </c>
    </row>
    <row r="72" spans="1:4" ht="16" thickTop="1" x14ac:dyDescent="0.35">
      <c r="B72" s="14" t="s">
        <v>83</v>
      </c>
      <c r="D72" s="49">
        <f>D67-D71</f>
        <v>447000</v>
      </c>
    </row>
    <row r="73" spans="1:4" x14ac:dyDescent="0.35">
      <c r="A73" s="51" t="s">
        <v>67</v>
      </c>
      <c r="B73" s="14" t="s">
        <v>66</v>
      </c>
      <c r="D73" s="49">
        <f>E16</f>
        <v>360000</v>
      </c>
    </row>
    <row r="74" spans="1:4" ht="16" thickBot="1" x14ac:dyDescent="0.4">
      <c r="B74" s="50" t="s">
        <v>78</v>
      </c>
      <c r="C74" s="49"/>
      <c r="D74" s="48">
        <f>D72-D73</f>
        <v>87000</v>
      </c>
    </row>
    <row r="75" spans="1:4" ht="16" thickTop="1" x14ac:dyDescent="0.35"/>
    <row r="77" spans="1:4" x14ac:dyDescent="0.35">
      <c r="B77" s="14" t="s">
        <v>114</v>
      </c>
    </row>
    <row r="78" spans="1:4" x14ac:dyDescent="0.35">
      <c r="B78" s="14" t="s">
        <v>104</v>
      </c>
    </row>
    <row r="79" spans="1:4" x14ac:dyDescent="0.35">
      <c r="B79" s="14" t="s">
        <v>94</v>
      </c>
    </row>
    <row r="80" spans="1:4" x14ac:dyDescent="0.35">
      <c r="B80" s="14" t="s">
        <v>95</v>
      </c>
    </row>
    <row r="81" spans="2:2" x14ac:dyDescent="0.35">
      <c r="B81" s="14" t="s">
        <v>96</v>
      </c>
    </row>
  </sheetData>
  <mergeCells count="6">
    <mergeCell ref="A3:J3"/>
    <mergeCell ref="A31:J31"/>
    <mergeCell ref="A29:J29"/>
    <mergeCell ref="A27:J27"/>
    <mergeCell ref="A25:J25"/>
    <mergeCell ref="A23:J23"/>
  </mergeCells>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Formula Sheet</vt:lpstr>
      <vt:lpstr>BE Examples</vt:lpstr>
      <vt:lpstr>Seminar Q1</vt:lpstr>
      <vt:lpstr>Seminar Q2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Ivana Rozic</dc:creator>
  <cp:lastModifiedBy>Ivana Rozic</cp:lastModifiedBy>
  <dcterms:created xsi:type="dcterms:W3CDTF">2023-03-18T15:58:54Z</dcterms:created>
  <dcterms:modified xsi:type="dcterms:W3CDTF">2023-03-25T15:01:00Z</dcterms:modified>
</cp:coreProperties>
</file>