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8_{0A00A536-043E-4AE1-A1CE-CE5E30C6A327}" xr6:coauthVersionLast="47" xr6:coauthVersionMax="47" xr10:uidLastSave="{00000000-0000-0000-0000-000000000000}"/>
  <bookViews>
    <workbookView xWindow="-108" yWindow="-108" windowWidth="23256" windowHeight="12456" tabRatio="840" activeTab="2" xr2:uid="{00000000-000D-0000-FFFF-FFFF00000000}"/>
  </bookViews>
  <sheets>
    <sheet name="Public Sector Value" sheetId="44" r:id="rId1"/>
    <sheet name="Private Sector Value" sheetId="46" r:id="rId2"/>
    <sheet name="CHARTS " sheetId="62" r:id="rId3"/>
    <sheet name="Firm Size" sheetId="52" r:id="rId4"/>
    <sheet name="No. of Firms - Turnover" sheetId="61" r:id="rId5"/>
    <sheet name="Sheet2" sheetId="64" r:id="rId6"/>
  </sheets>
  <calcPr calcId="191028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44" l="1"/>
  <c r="R8" i="44"/>
  <c r="R9" i="44"/>
  <c r="R10" i="44"/>
  <c r="R11" i="44"/>
  <c r="R12" i="44"/>
  <c r="R13" i="44"/>
  <c r="R14" i="44"/>
  <c r="R15" i="44"/>
  <c r="R16" i="44"/>
  <c r="R17" i="44"/>
  <c r="R18" i="44"/>
  <c r="R19" i="44"/>
  <c r="R20" i="44"/>
  <c r="R21" i="44"/>
  <c r="R22" i="44"/>
  <c r="R23" i="44"/>
  <c r="R24" i="44"/>
  <c r="R25" i="44"/>
  <c r="R26" i="44"/>
  <c r="R27" i="44"/>
  <c r="R28" i="44"/>
  <c r="R29" i="44"/>
  <c r="R30" i="44"/>
  <c r="R31" i="44"/>
  <c r="R6" i="44"/>
  <c r="Q7" i="44"/>
  <c r="Q8" i="44"/>
  <c r="Q9" i="44"/>
  <c r="Q10" i="44"/>
  <c r="Q11" i="44"/>
  <c r="Q12" i="44"/>
  <c r="Q13" i="44"/>
  <c r="Q14" i="44"/>
  <c r="Q15" i="44"/>
  <c r="Q16" i="44"/>
  <c r="Q17" i="44"/>
  <c r="Q18" i="44"/>
  <c r="Q19" i="44"/>
  <c r="Q20" i="44"/>
  <c r="Q21" i="44"/>
  <c r="Q22" i="44"/>
  <c r="Q23" i="44"/>
  <c r="Q24" i="44"/>
  <c r="Q25" i="44"/>
  <c r="Q26" i="44"/>
  <c r="Q27" i="44"/>
  <c r="Q28" i="44"/>
  <c r="Q29" i="44"/>
  <c r="Q30" i="44"/>
  <c r="Q31" i="44"/>
  <c r="Q6" i="44"/>
  <c r="P9" i="44"/>
  <c r="P10" i="44"/>
  <c r="P11" i="44"/>
  <c r="P12" i="44"/>
  <c r="P13" i="44"/>
  <c r="P14" i="44"/>
  <c r="P15" i="44"/>
  <c r="P16" i="44"/>
  <c r="P17" i="44"/>
  <c r="P18" i="44"/>
  <c r="P19" i="44"/>
  <c r="P20" i="44"/>
  <c r="P21" i="44"/>
  <c r="P22" i="44"/>
  <c r="P23" i="44"/>
  <c r="P24" i="44"/>
  <c r="P25" i="44"/>
  <c r="P26" i="44"/>
  <c r="P27" i="44"/>
  <c r="P28" i="44"/>
  <c r="P29" i="44"/>
  <c r="P30" i="44"/>
  <c r="P31" i="44"/>
  <c r="P7" i="44"/>
  <c r="P8" i="44"/>
  <c r="P6" i="44"/>
  <c r="S9" i="44"/>
  <c r="S10" i="44"/>
  <c r="S11" i="44"/>
  <c r="S12" i="44"/>
  <c r="S13" i="44"/>
  <c r="S14" i="44"/>
  <c r="S15" i="44"/>
  <c r="S16" i="44"/>
  <c r="S17" i="44"/>
  <c r="S18" i="44"/>
  <c r="S19" i="44"/>
  <c r="S20" i="44"/>
  <c r="S21" i="44"/>
  <c r="S22" i="44"/>
  <c r="S23" i="44"/>
  <c r="S24" i="44"/>
  <c r="S25" i="44"/>
  <c r="S26" i="44"/>
  <c r="S27" i="44"/>
  <c r="S28" i="44"/>
  <c r="S29" i="44"/>
  <c r="S30" i="44"/>
  <c r="S31" i="44"/>
  <c r="S6" i="44"/>
  <c r="S7" i="44"/>
  <c r="S8" i="44"/>
  <c r="S5" i="46"/>
  <c r="V5" i="46"/>
  <c r="S6" i="46"/>
  <c r="V6" i="46"/>
  <c r="S7" i="46"/>
  <c r="V7" i="46"/>
  <c r="S8" i="46"/>
  <c r="V8" i="46"/>
  <c r="S9" i="46"/>
  <c r="V9" i="46"/>
  <c r="S10" i="46"/>
  <c r="V10" i="46"/>
  <c r="S11" i="46"/>
  <c r="V11" i="46"/>
  <c r="S12" i="46"/>
  <c r="V12" i="46"/>
  <c r="S13" i="46"/>
  <c r="V13" i="46"/>
  <c r="S14" i="46"/>
  <c r="V14" i="46"/>
  <c r="S15" i="46"/>
  <c r="V15" i="46"/>
  <c r="S16" i="46"/>
  <c r="V16" i="46"/>
  <c r="S17" i="46"/>
  <c r="V17" i="46"/>
  <c r="S18" i="46"/>
  <c r="V18" i="46"/>
  <c r="S19" i="46"/>
  <c r="V19" i="46"/>
  <c r="S20" i="46"/>
  <c r="V20" i="46"/>
  <c r="S21" i="46"/>
  <c r="V21" i="46"/>
  <c r="S22" i="46"/>
  <c r="V22" i="46"/>
  <c r="S23" i="46"/>
  <c r="V23" i="46"/>
  <c r="S24" i="46"/>
  <c r="V24" i="46"/>
  <c r="S25" i="46"/>
  <c r="V25" i="46"/>
  <c r="S26" i="46"/>
  <c r="V26" i="46"/>
  <c r="S27" i="46"/>
  <c r="V27" i="46"/>
  <c r="S28" i="46"/>
  <c r="V28" i="46"/>
  <c r="S29" i="46"/>
  <c r="V29" i="46"/>
  <c r="S30" i="46"/>
  <c r="V30" i="46"/>
  <c r="AC4" i="52"/>
  <c r="AE5" i="52"/>
  <c r="AE6" i="52"/>
  <c r="AE7" i="52"/>
  <c r="AE8" i="52"/>
  <c r="AE9" i="52"/>
  <c r="AE10" i="52"/>
  <c r="AE11" i="52"/>
  <c r="AE12" i="52"/>
  <c r="AE13" i="52"/>
  <c r="AE14" i="52"/>
  <c r="AE15" i="52"/>
  <c r="AE16" i="52"/>
  <c r="AE17" i="52"/>
  <c r="AE4" i="52"/>
  <c r="AF4" i="52"/>
  <c r="AF5" i="52"/>
  <c r="AF6" i="52"/>
  <c r="AF7" i="52"/>
  <c r="AF8" i="52"/>
  <c r="AF9" i="52"/>
  <c r="AF10" i="52"/>
  <c r="AF11" i="52"/>
  <c r="AF12" i="52"/>
  <c r="AF13" i="52"/>
  <c r="AF14" i="52"/>
  <c r="AF15" i="52"/>
  <c r="AF16" i="52"/>
  <c r="AF17" i="52"/>
  <c r="AD4" i="52"/>
  <c r="AD5" i="52"/>
  <c r="AD6" i="52"/>
  <c r="AD7" i="52"/>
  <c r="AD8" i="52"/>
  <c r="AD9" i="52"/>
  <c r="AD10" i="52"/>
  <c r="AD11" i="52"/>
  <c r="AD12" i="52"/>
  <c r="AD13" i="52"/>
  <c r="AD14" i="52"/>
  <c r="AD15" i="52"/>
  <c r="AD16" i="52"/>
  <c r="AD17" i="52"/>
  <c r="AC5" i="52"/>
  <c r="AC6" i="52"/>
  <c r="AC7" i="52"/>
  <c r="AC8" i="52"/>
  <c r="AC9" i="52"/>
  <c r="AC10" i="52"/>
  <c r="AC11" i="52"/>
  <c r="AC12" i="52"/>
  <c r="AC13" i="52"/>
  <c r="AC14" i="52"/>
  <c r="AC15" i="52"/>
  <c r="AC16" i="52"/>
  <c r="AC17" i="52"/>
  <c r="O32" i="44"/>
</calcChain>
</file>

<file path=xl/sharedStrings.xml><?xml version="1.0" encoding="utf-8"?>
<sst xmlns="http://schemas.openxmlformats.org/spreadsheetml/2006/main" count="130" uniqueCount="118">
  <si>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</si>
  <si>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</si>
  <si>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</si>
  <si>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</si>
  <si>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</si>
  <si>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</si>
  <si>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</si>
  <si>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</si>
  <si>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</si>
  <si>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</si>
  <si>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</si>
  <si>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</si>
  <si>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</si>
  <si>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</si>
  <si>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</si>
  <si>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</si>
  <si>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</si>
  <si>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>Mean</t>
  </si>
  <si>
    <t xml:space="preserve">Mode </t>
  </si>
  <si>
    <t>median</t>
  </si>
  <si>
    <t xml:space="preserve">Range </t>
  </si>
  <si>
    <t>Time period2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</si>
  <si>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</si>
  <si>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</si>
  <si>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</si>
  <si>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</si>
  <si>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</si>
  <si>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</si>
  <si>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</si>
  <si>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</si>
  <si>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</si>
  <si>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</si>
  <si>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</si>
  <si>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</si>
  <si>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</si>
  <si>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</si>
  <si>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</si>
  <si>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</si>
  <si>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Mean of total spent on buildings (privet sector) </t>
  </si>
  <si>
    <t xml:space="preserve">Median of total spent on buildings (private sector) 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</si>
  <si>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</si>
  <si>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</si>
  <si>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</si>
  <si>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</si>
  <si>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</si>
  <si>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</si>
  <si>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</si>
  <si>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</si>
  <si>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</si>
  <si>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</si>
  <si>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</si>
  <si>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</si>
  <si>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</si>
  <si>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</si>
  <si>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</si>
  <si>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</si>
  <si>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</si>
  <si>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</si>
  <si>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</si>
  <si>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</si>
  <si>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</si>
  <si>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</si>
  <si>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</si>
  <si>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</si>
  <si>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</si>
  <si>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</si>
  <si>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</si>
  <si>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</si>
  <si>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</si>
  <si>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Column1</t>
  </si>
  <si>
    <t>Column2</t>
  </si>
  <si>
    <t>Column3</t>
  </si>
  <si>
    <t>Column4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</si>
  <si>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</si>
  <si>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</si>
  <si>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</si>
  <si>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</si>
  <si>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</si>
  <si>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</si>
  <si>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</si>
  <si>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</si>
  <si>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</si>
  <si>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</si>
  <si>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</si>
  <si>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</si>
  <si>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</si>
  <si>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</si>
  <si>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</si>
  <si>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</si>
  <si>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</si>
  <si>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</si>
  <si>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</si>
  <si>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</si>
  <si>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</si>
  <si>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</si>
  <si>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</si>
  <si>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</si>
  <si>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</si>
  <si>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</si>
  <si>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</si>
  <si>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</si>
  <si>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</si>
  <si>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</si>
  <si>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</si>
  <si>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</si>
  <si>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</si>
  <si>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</si>
  <si>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</si>
  <si>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</si>
  <si>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</si>
  <si>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</si>
  <si>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</si>
  <si>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</si>
  <si>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</si>
  <si>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</si>
  <si>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Row Labels</t>
  </si>
  <si>
    <t xml:space="preserve">Average of Range 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</si>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</sst>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8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7" fontId="2" fillId="0" borderId="20" xfId="0" applyNumberFormat="1" applyFont="1" applyBorder="1" applyAlignment="1">
      <alignment horizontal="right" wrapText="1"/>
    </xf>
    <xf numFmtId="3" fontId="0" fillId="0" borderId="0" xfId="0" applyNumberFormat="1"/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numFmt numFmtId="0" formatCode="General"/>
    </dxf>
    <dxf>
      <font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Range of total spent on buildings (public sector)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'Public Sector Value'!$S$5</c:f>
              <c:strCache>
                <c:ptCount val="1"/>
                <c:pt idx="0">
                  <c:v>Range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Value'!$T$6:$T$31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Value'!$S$6:$S$31</c:f>
              <c:numCache>
                <c:formatCode>General</c:formatCode>
                <c:ptCount val="26"/>
                <c:pt idx="0">
                  <c:v>6999</c:v>
                </c:pt>
                <c:pt idx="1">
                  <c:v>7530</c:v>
                </c:pt>
                <c:pt idx="2">
                  <c:v>7570</c:v>
                </c:pt>
                <c:pt idx="3">
                  <c:v>8454</c:v>
                </c:pt>
                <c:pt idx="4">
                  <c:v>10923</c:v>
                </c:pt>
                <c:pt idx="5">
                  <c:v>12922</c:v>
                </c:pt>
                <c:pt idx="6">
                  <c:v>13987</c:v>
                </c:pt>
                <c:pt idx="7">
                  <c:v>13691</c:v>
                </c:pt>
                <c:pt idx="8">
                  <c:v>13771</c:v>
                </c:pt>
                <c:pt idx="9">
                  <c:v>14887</c:v>
                </c:pt>
                <c:pt idx="10">
                  <c:v>16669</c:v>
                </c:pt>
                <c:pt idx="11">
                  <c:v>19460</c:v>
                </c:pt>
                <c:pt idx="12">
                  <c:v>24260</c:v>
                </c:pt>
                <c:pt idx="13">
                  <c:v>23128</c:v>
                </c:pt>
                <c:pt idx="14">
                  <c:v>18966</c:v>
                </c:pt>
                <c:pt idx="15">
                  <c:v>20121</c:v>
                </c:pt>
                <c:pt idx="16">
                  <c:v>21761</c:v>
                </c:pt>
                <c:pt idx="17">
                  <c:v>22448</c:v>
                </c:pt>
                <c:pt idx="18">
                  <c:v>23559</c:v>
                </c:pt>
                <c:pt idx="19">
                  <c:v>25123</c:v>
                </c:pt>
                <c:pt idx="20">
                  <c:v>26839</c:v>
                </c:pt>
                <c:pt idx="21">
                  <c:v>29051</c:v>
                </c:pt>
                <c:pt idx="22">
                  <c:v>26387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A3C785F7-1AC8-4A75-B7F1-FE02AD8D9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7006600"/>
        <c:axId val="897033224"/>
      </c:lineChart>
      <c:catAx>
        <c:axId val="8970066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Years 1998-2023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033224"/>
        <c:crosses val="autoZero"/>
        <c:auto val="1"/>
        <c:lblAlgn val="ctr"/>
        <c:lblOffset val="100"/>
        <c:noMultiLvlLbl val="0"/>
      </c:catAx>
      <c:valAx>
        <c:axId val="897033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spent on buildings per year (£ Million)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006600"/>
        <c:crosses val="autoZero"/>
        <c:crossBetween val="midCat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of total spent on buildings (private sector)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'Private Sector Value'!$S$4</c:f>
              <c:strCache>
                <c:ptCount val="1"/>
                <c:pt idx="0">
                  <c:v>Mean of total spent on buildings (privet sector)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'Private Sector Value'!$R$5:$R$30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Value'!$S$5:$S$30</c:f>
              <c:numCache>
                <c:formatCode>#,##0</c:formatCode>
                <c:ptCount val="26"/>
                <c:pt idx="0">
                  <c:v>5670.7333333333336</c:v>
                </c:pt>
                <c:pt idx="1">
                  <c:v>6266.666666666667</c:v>
                </c:pt>
                <c:pt idx="2">
                  <c:v>6635.6</c:v>
                </c:pt>
                <c:pt idx="3">
                  <c:v>6995.5333333333338</c:v>
                </c:pt>
                <c:pt idx="4">
                  <c:v>7640.4666666666662</c:v>
                </c:pt>
                <c:pt idx="5">
                  <c:v>8253.1333333333332</c:v>
                </c:pt>
                <c:pt idx="6">
                  <c:v>9354</c:v>
                </c:pt>
                <c:pt idx="7">
                  <c:v>9837.0666666666675</c:v>
                </c:pt>
                <c:pt idx="8">
                  <c:v>10894.933333333332</c:v>
                </c:pt>
                <c:pt idx="9">
                  <c:v>11865.466666666667</c:v>
                </c:pt>
                <c:pt idx="10">
                  <c:v>11367.333333333334</c:v>
                </c:pt>
                <c:pt idx="11">
                  <c:v>8353.2000000000007</c:v>
                </c:pt>
                <c:pt idx="12">
                  <c:v>8568.7333333333336</c:v>
                </c:pt>
                <c:pt idx="13">
                  <c:v>8948.5333333333328</c:v>
                </c:pt>
                <c:pt idx="14">
                  <c:v>8621.7333333333336</c:v>
                </c:pt>
                <c:pt idx="15">
                  <c:v>8996.0666666666675</c:v>
                </c:pt>
                <c:pt idx="16">
                  <c:v>10423.266666666666</c:v>
                </c:pt>
                <c:pt idx="17">
                  <c:v>11280.2</c:v>
                </c:pt>
                <c:pt idx="18">
                  <c:v>12346.466666666667</c:v>
                </c:pt>
                <c:pt idx="19">
                  <c:v>13670.8</c:v>
                </c:pt>
                <c:pt idx="20">
                  <c:v>13834.733333333334</c:v>
                </c:pt>
                <c:pt idx="21">
                  <c:v>14520.8</c:v>
                </c:pt>
                <c:pt idx="22">
                  <c:v>11842.333333333334</c:v>
                </c:pt>
                <c:pt idx="23">
                  <c:v>13105.8</c:v>
                </c:pt>
                <c:pt idx="24">
                  <c:v>15370.066666666668</c:v>
                </c:pt>
                <c:pt idx="25">
                  <c:v>15890.266666666666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1C-48F8-8374-816489FE16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9105167"/>
        <c:axId val="709107087"/>
      </c:barChart>
      <c:catAx>
        <c:axId val="7091051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  <a:r>
                  <a:rPr lang="en-GB" baseline="0"/>
                  <a:t> 1998-2023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107087"/>
        <c:crosses val="autoZero"/>
        <c:auto val="1"/>
        <c:lblAlgn val="ctr"/>
        <c:lblOffset val="100"/>
        <c:noMultiLvlLbl val="0"/>
      </c:catAx>
      <c:valAx>
        <c:axId val="709107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Total spent on buildings per year 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(£ Million)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1051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'Private Sector Value'!$V$4</c:f>
              <c:strCache>
                <c:ptCount val="1"/>
                <c:pt idx="0">
                  <c:v>Median of total spent on buildings (private sector)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Value'!$U$5:$U$30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Value'!$V$5:$V$30</c:f>
              <c:numCache>
                <c:formatCode>#,##0</c:formatCode>
                <c:ptCount val="26"/>
                <c:pt idx="0">
                  <c:v>3561</c:v>
                </c:pt>
                <c:pt idx="1">
                  <c:v>4195</c:v>
                </c:pt>
                <c:pt idx="2">
                  <c:v>3884</c:v>
                </c:pt>
                <c:pt idx="3">
                  <c:v>3580</c:v>
                </c:pt>
                <c:pt idx="4">
                  <c:v>4176</c:v>
                </c:pt>
                <c:pt idx="5">
                  <c:v>3906</c:v>
                </c:pt>
                <c:pt idx="6">
                  <c:v>4652</c:v>
                </c:pt>
                <c:pt idx="7">
                  <c:v>4387</c:v>
                </c:pt>
                <c:pt idx="8">
                  <c:v>4552</c:v>
                </c:pt>
                <c:pt idx="9">
                  <c:v>4962</c:v>
                </c:pt>
                <c:pt idx="10">
                  <c:v>5339</c:v>
                </c:pt>
                <c:pt idx="11">
                  <c:v>3515</c:v>
                </c:pt>
                <c:pt idx="12">
                  <c:v>3551</c:v>
                </c:pt>
                <c:pt idx="13">
                  <c:v>3349</c:v>
                </c:pt>
                <c:pt idx="14">
                  <c:v>3688</c:v>
                </c:pt>
                <c:pt idx="15">
                  <c:v>3489</c:v>
                </c:pt>
                <c:pt idx="16">
                  <c:v>4186</c:v>
                </c:pt>
                <c:pt idx="17">
                  <c:v>4728</c:v>
                </c:pt>
                <c:pt idx="18">
                  <c:v>5208</c:v>
                </c:pt>
                <c:pt idx="19">
                  <c:v>4935</c:v>
                </c:pt>
                <c:pt idx="20">
                  <c:v>4883</c:v>
                </c:pt>
                <c:pt idx="21">
                  <c:v>5033</c:v>
                </c:pt>
                <c:pt idx="22">
                  <c:v>3693</c:v>
                </c:pt>
                <c:pt idx="23">
                  <c:v>3606</c:v>
                </c:pt>
                <c:pt idx="24">
                  <c:v>4614</c:v>
                </c:pt>
                <c:pt idx="25">
                  <c:v>4686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91-4A44-BAFE-C5D6210917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12773215"/>
        <c:axId val="1212774175"/>
      </c:lineChart>
      <c:catAx>
        <c:axId val="12127732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  <a:r>
                  <a:rPr lang="en-GB" baseline="0"/>
                  <a:t> 1998-2023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2774175"/>
        <c:crosses val="autoZero"/>
        <c:auto val="1"/>
        <c:lblAlgn val="ctr"/>
        <c:lblOffset val="100"/>
        <c:noMultiLvlLbl val="0"/>
      </c:catAx>
      <c:valAx>
        <c:axId val="1212774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Total spent on buildings per year </a:t>
                </a:r>
              </a:p>
              <a:p>
                <a:pPr>
                  <a:defRPr/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(£ Million)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27732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Range of total spent on buildings (public sector)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'Public Sector Value'!$S$5</c:f>
              <c:strCache>
                <c:ptCount val="1"/>
                <c:pt idx="0">
                  <c:v>Range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Value'!$T$6:$T$31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Value'!$S$6:$S$31</c:f>
              <c:numCache>
                <c:formatCode>General</c:formatCode>
                <c:ptCount val="26"/>
                <c:pt idx="0">
                  <c:v>6999</c:v>
                </c:pt>
                <c:pt idx="1">
                  <c:v>7530</c:v>
                </c:pt>
                <c:pt idx="2">
                  <c:v>7570</c:v>
                </c:pt>
                <c:pt idx="3">
                  <c:v>8454</c:v>
                </c:pt>
                <c:pt idx="4">
                  <c:v>10923</c:v>
                </c:pt>
                <c:pt idx="5">
                  <c:v>12922</c:v>
                </c:pt>
                <c:pt idx="6">
                  <c:v>13987</c:v>
                </c:pt>
                <c:pt idx="7">
                  <c:v>13691</c:v>
                </c:pt>
                <c:pt idx="8">
                  <c:v>13771</c:v>
                </c:pt>
                <c:pt idx="9">
                  <c:v>14887</c:v>
                </c:pt>
                <c:pt idx="10">
                  <c:v>16669</c:v>
                </c:pt>
                <c:pt idx="11">
                  <c:v>19460</c:v>
                </c:pt>
                <c:pt idx="12">
                  <c:v>24260</c:v>
                </c:pt>
                <c:pt idx="13">
                  <c:v>23128</c:v>
                </c:pt>
                <c:pt idx="14">
                  <c:v>18966</c:v>
                </c:pt>
                <c:pt idx="15">
                  <c:v>20121</c:v>
                </c:pt>
                <c:pt idx="16">
                  <c:v>21761</c:v>
                </c:pt>
                <c:pt idx="17">
                  <c:v>22448</c:v>
                </c:pt>
                <c:pt idx="18">
                  <c:v>23559</c:v>
                </c:pt>
                <c:pt idx="19">
                  <c:v>25123</c:v>
                </c:pt>
                <c:pt idx="20">
                  <c:v>26839</c:v>
                </c:pt>
                <c:pt idx="21">
                  <c:v>29051</c:v>
                </c:pt>
                <c:pt idx="22">
                  <c:v>26387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83-4E6B-BDB2-6DFB66967C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7006600"/>
        <c:axId val="897033224"/>
      </c:lineChart>
      <c:catAx>
        <c:axId val="8970066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Years 1998-2023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033224"/>
        <c:crosses val="autoZero"/>
        <c:auto val="1"/>
        <c:lblAlgn val="ctr"/>
        <c:lblOffset val="100"/>
        <c:noMultiLvlLbl val="0"/>
      </c:catAx>
      <c:valAx>
        <c:axId val="897033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spent on buildings per year (£ Million)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7006600"/>
        <c:crosses val="autoZero"/>
        <c:crossBetween val="midCat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of total spent on buildings (private sector)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'Private Sector Value'!$S$4</c:f>
              <c:strCache>
                <c:ptCount val="1"/>
                <c:pt idx="0">
                  <c:v>Mean of total spent on buildings (privet sector)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'Private Sector Value'!$R$5:$R$30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Value'!$S$5:$S$30</c:f>
              <c:numCache>
                <c:formatCode>#,##0</c:formatCode>
                <c:ptCount val="26"/>
                <c:pt idx="0">
                  <c:v>5670.7333333333336</c:v>
                </c:pt>
                <c:pt idx="1">
                  <c:v>6266.666666666667</c:v>
                </c:pt>
                <c:pt idx="2">
                  <c:v>6635.6</c:v>
                </c:pt>
                <c:pt idx="3">
                  <c:v>6995.5333333333338</c:v>
                </c:pt>
                <c:pt idx="4">
                  <c:v>7640.4666666666662</c:v>
                </c:pt>
                <c:pt idx="5">
                  <c:v>8253.1333333333332</c:v>
                </c:pt>
                <c:pt idx="6">
                  <c:v>9354</c:v>
                </c:pt>
                <c:pt idx="7">
                  <c:v>9837.0666666666675</c:v>
                </c:pt>
                <c:pt idx="8">
                  <c:v>10894.933333333332</c:v>
                </c:pt>
                <c:pt idx="9">
                  <c:v>11865.466666666667</c:v>
                </c:pt>
                <c:pt idx="10">
                  <c:v>11367.333333333334</c:v>
                </c:pt>
                <c:pt idx="11">
                  <c:v>8353.2000000000007</c:v>
                </c:pt>
                <c:pt idx="12">
                  <c:v>8568.7333333333336</c:v>
                </c:pt>
                <c:pt idx="13">
                  <c:v>8948.5333333333328</c:v>
                </c:pt>
                <c:pt idx="14">
                  <c:v>8621.7333333333336</c:v>
                </c:pt>
                <c:pt idx="15">
                  <c:v>8996.0666666666675</c:v>
                </c:pt>
                <c:pt idx="16">
                  <c:v>10423.266666666666</c:v>
                </c:pt>
                <c:pt idx="17">
                  <c:v>11280.2</c:v>
                </c:pt>
                <c:pt idx="18">
                  <c:v>12346.466666666667</c:v>
                </c:pt>
                <c:pt idx="19">
                  <c:v>13670.8</c:v>
                </c:pt>
                <c:pt idx="20">
                  <c:v>13834.733333333334</c:v>
                </c:pt>
                <c:pt idx="21">
                  <c:v>14520.8</c:v>
                </c:pt>
                <c:pt idx="22">
                  <c:v>11842.333333333334</c:v>
                </c:pt>
                <c:pt idx="23">
                  <c:v>13105.8</c:v>
                </c:pt>
                <c:pt idx="24">
                  <c:v>15370.066666666668</c:v>
                </c:pt>
                <c:pt idx="25">
                  <c:v>15890.266666666666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0C-4928-8DC8-4D57DB614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9105167"/>
        <c:axId val="709107087"/>
      </c:barChart>
      <c:catAx>
        <c:axId val="7091051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  <a:r>
                  <a:rPr lang="en-GB" baseline="0"/>
                  <a:t> 1998-2023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107087"/>
        <c:crosses val="autoZero"/>
        <c:auto val="1"/>
        <c:lblAlgn val="ctr"/>
        <c:lblOffset val="100"/>
        <c:noMultiLvlLbl val="0"/>
      </c:catAx>
      <c:valAx>
        <c:axId val="709107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Total spent on buildings per year 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(£ Million)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1051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'Private Sector Value'!$V$4</c:f>
              <c:strCache>
                <c:ptCount val="1"/>
                <c:pt idx="0">
                  <c:v>Median of total spent on buildings (private sector)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Value'!$U$5:$U$30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Value'!$V$5:$V$30</c:f>
              <c:numCache>
                <c:formatCode>#,##0</c:formatCode>
                <c:ptCount val="26"/>
                <c:pt idx="0">
                  <c:v>3561</c:v>
                </c:pt>
                <c:pt idx="1">
                  <c:v>4195</c:v>
                </c:pt>
                <c:pt idx="2">
                  <c:v>3884</c:v>
                </c:pt>
                <c:pt idx="3">
                  <c:v>3580</c:v>
                </c:pt>
                <c:pt idx="4">
                  <c:v>4176</c:v>
                </c:pt>
                <c:pt idx="5">
                  <c:v>3906</c:v>
                </c:pt>
                <c:pt idx="6">
                  <c:v>4652</c:v>
                </c:pt>
                <c:pt idx="7">
                  <c:v>4387</c:v>
                </c:pt>
                <c:pt idx="8">
                  <c:v>4552</c:v>
                </c:pt>
                <c:pt idx="9">
                  <c:v>4962</c:v>
                </c:pt>
                <c:pt idx="10">
                  <c:v>5339</c:v>
                </c:pt>
                <c:pt idx="11">
                  <c:v>3515</c:v>
                </c:pt>
                <c:pt idx="12">
                  <c:v>3551</c:v>
                </c:pt>
                <c:pt idx="13">
                  <c:v>3349</c:v>
                </c:pt>
                <c:pt idx="14">
                  <c:v>3688</c:v>
                </c:pt>
                <c:pt idx="15">
                  <c:v>3489</c:v>
                </c:pt>
                <c:pt idx="16">
                  <c:v>4186</c:v>
                </c:pt>
                <c:pt idx="17">
                  <c:v>4728</c:v>
                </c:pt>
                <c:pt idx="18">
                  <c:v>5208</c:v>
                </c:pt>
                <c:pt idx="19">
                  <c:v>4935</c:v>
                </c:pt>
                <c:pt idx="20">
                  <c:v>4883</c:v>
                </c:pt>
                <c:pt idx="21">
                  <c:v>5033</c:v>
                </c:pt>
                <c:pt idx="22">
                  <c:v>3693</c:v>
                </c:pt>
                <c:pt idx="23">
                  <c:v>3606</c:v>
                </c:pt>
                <c:pt idx="24">
                  <c:v>4614</c:v>
                </c:pt>
                <c:pt idx="25">
                  <c:v>4686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64-4D45-9D97-0D15579CF0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12773215"/>
        <c:axId val="1212774175"/>
      </c:lineChart>
      <c:catAx>
        <c:axId val="12127732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  <a:r>
                  <a:rPr lang="en-GB" baseline="0"/>
                  <a:t> 1998-2023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2774175"/>
        <c:crosses val="autoZero"/>
        <c:auto val="1"/>
        <c:lblAlgn val="ctr"/>
        <c:lblOffset val="100"/>
        <c:noMultiLvlLbl val="0"/>
      </c:catAx>
      <c:valAx>
        <c:axId val="1212774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Total spent on buildings per year </a:t>
                </a:r>
              </a:p>
              <a:p>
                <a:pPr>
                  <a:defRPr/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(£ Million)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27732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[Construction Statistics - Asignment 1 Charts .xlsx]Sheet2!PivotTable2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rgbClr val="DD5A13"/>
                </a:solidFill>
              </a:rPr>
              <a:t>Range of total spent on buildings (public sector)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rgbClr val="ED7331"/>
            </a:solidFill>
            <a:prstDash val="solid"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rgbClr val="ED7331"/>
            </a:solidFill>
            <a:prstDash val="solid"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rgbClr val="ED7331"/>
            </a:solidFill>
            <a:prstDash val="solid"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rgbClr val="ED7331"/>
            </a:solidFill>
            <a:prstDash val="solid"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rgbClr val="ED7331"/>
            </a:solidFill>
            <a:prstDash val="solid"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Sheet2!$B$2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rgbClr val="ED7331"/>
              </a:solidFill>
              <a:prstDash val="solid"/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ED733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Sheet2!$A$3:$A$29</c:f>
              <c:strCach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strCache>
            </c:strRef>
          </c:cat>
          <c:val>
            <c:numRef>
              <c:f>Sheet2!$B$3:$B$29</c:f>
              <c:numCache>
                <c:formatCode>General</c:formatCode>
                <c:ptCount val="26"/>
                <c:pt idx="0">
                  <c:v>6999</c:v>
                </c:pt>
                <c:pt idx="1">
                  <c:v>7530</c:v>
                </c:pt>
                <c:pt idx="2">
                  <c:v>7570</c:v>
                </c:pt>
                <c:pt idx="3">
                  <c:v>8454</c:v>
                </c:pt>
                <c:pt idx="4">
                  <c:v>10923</c:v>
                </c:pt>
                <c:pt idx="5">
                  <c:v>12922</c:v>
                </c:pt>
                <c:pt idx="6">
                  <c:v>13987</c:v>
                </c:pt>
                <c:pt idx="7">
                  <c:v>13691</c:v>
                </c:pt>
                <c:pt idx="8">
                  <c:v>13771</c:v>
                </c:pt>
                <c:pt idx="9">
                  <c:v>14887</c:v>
                </c:pt>
                <c:pt idx="10">
                  <c:v>16669</c:v>
                </c:pt>
                <c:pt idx="11">
                  <c:v>19460</c:v>
                </c:pt>
                <c:pt idx="12">
                  <c:v>24260</c:v>
                </c:pt>
                <c:pt idx="13">
                  <c:v>23128</c:v>
                </c:pt>
                <c:pt idx="14">
                  <c:v>18966</c:v>
                </c:pt>
                <c:pt idx="15">
                  <c:v>20121</c:v>
                </c:pt>
                <c:pt idx="16">
                  <c:v>21761</c:v>
                </c:pt>
                <c:pt idx="17">
                  <c:v>22448</c:v>
                </c:pt>
                <c:pt idx="18">
                  <c:v>23559</c:v>
                </c:pt>
                <c:pt idx="19">
                  <c:v>25123</c:v>
                </c:pt>
                <c:pt idx="20">
                  <c:v>26839</c:v>
                </c:pt>
                <c:pt idx="21">
                  <c:v>29051</c:v>
                </c:pt>
                <c:pt idx="22">
                  <c:v>26387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C5-414B-AAAA-C955FC22C7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920391"/>
        <c:axId val="83922439"/>
      </c:lineChart>
      <c:catAx>
        <c:axId val="839203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Years 1998-2023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922439"/>
        <c:crosses val="autoZero"/>
        <c:auto val="1"/>
        <c:lblAlgn val="ctr"/>
        <c:lblOffset val="100"/>
        <c:noMultiLvlLbl val="0"/>
      </c:catAx>
      <c:valAx>
        <c:axId val="83922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spent on buildings per year (£ Million)</a:t>
                </a:r>
              </a:p>
            </c:rich>
          </c:tx>
          <c:layout>
            <c:manualLayout>
              <c:xMode val="edge"/>
              <c:yMode val="edge"/>
              <c:x val="2.8472222222222222E-2"/>
              <c:y val="0.410952901720618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920391"/>
        <c:crosses val="autoZero"/>
        <c:crossBetween val="midCat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[Construction Statistics - Asignment 1 Charts .xlsx]Sheet2!PivotTable2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rgbClr val="DD5A13"/>
                </a:solidFill>
              </a:rPr>
              <a:t>Range of total spent on buildings (public sector)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ln w="28575" cap="rnd">
            <a:solidFill>
              <a:srgbClr val="ED7331"/>
            </a:solidFill>
            <a:prstDash val="solid"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Sheet2!$B$2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rgbClr val="ED7331"/>
              </a:solidFill>
              <a:prstDash val="solid"/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ED733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Sheet2!$A$3:$A$29</c:f>
              <c:strCach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strCache>
            </c:strRef>
          </c:cat>
          <c:val>
            <c:numRef>
              <c:f>Sheet2!$B$3:$B$29</c:f>
              <c:numCache>
                <c:formatCode>General</c:formatCode>
                <c:ptCount val="26"/>
                <c:pt idx="0">
                  <c:v>6999</c:v>
                </c:pt>
                <c:pt idx="1">
                  <c:v>7530</c:v>
                </c:pt>
                <c:pt idx="2">
                  <c:v>7570</c:v>
                </c:pt>
                <c:pt idx="3">
                  <c:v>8454</c:v>
                </c:pt>
                <c:pt idx="4">
                  <c:v>10923</c:v>
                </c:pt>
                <c:pt idx="5">
                  <c:v>12922</c:v>
                </c:pt>
                <c:pt idx="6">
                  <c:v>13987</c:v>
                </c:pt>
                <c:pt idx="7">
                  <c:v>13691</c:v>
                </c:pt>
                <c:pt idx="8">
                  <c:v>13771</c:v>
                </c:pt>
                <c:pt idx="9">
                  <c:v>14887</c:v>
                </c:pt>
                <c:pt idx="10">
                  <c:v>16669</c:v>
                </c:pt>
                <c:pt idx="11">
                  <c:v>19460</c:v>
                </c:pt>
                <c:pt idx="12">
                  <c:v>24260</c:v>
                </c:pt>
                <c:pt idx="13">
                  <c:v>23128</c:v>
                </c:pt>
                <c:pt idx="14">
                  <c:v>18966</c:v>
                </c:pt>
                <c:pt idx="15">
                  <c:v>20121</c:v>
                </c:pt>
                <c:pt idx="16">
                  <c:v>21761</c:v>
                </c:pt>
                <c:pt idx="17">
                  <c:v>22448</c:v>
                </c:pt>
                <c:pt idx="18">
                  <c:v>23559</c:v>
                </c:pt>
                <c:pt idx="19">
                  <c:v>25123</c:v>
                </c:pt>
                <c:pt idx="20">
                  <c:v>26839</c:v>
                </c:pt>
                <c:pt idx="21">
                  <c:v>29051</c:v>
                </c:pt>
                <c:pt idx="22">
                  <c:v>26387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2F8-4F80-BE37-BCAF669092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920391"/>
        <c:axId val="83922439"/>
      </c:lineChart>
      <c:catAx>
        <c:axId val="839203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Years 1998-2023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922439"/>
        <c:crosses val="autoZero"/>
        <c:auto val="1"/>
        <c:lblAlgn val="ctr"/>
        <c:lblOffset val="100"/>
        <c:noMultiLvlLbl val="0"/>
      </c:catAx>
      <c:valAx>
        <c:axId val="83922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spent on buildings per year (£ Million)</a:t>
                </a:r>
              </a:p>
            </c:rich>
          </c:tx>
          <c:layout>
            <c:manualLayout>
              <c:xMode val="edge"/>
              <c:yMode val="edge"/>
              <c:x val="2.8472222222222222E-2"/>
              <c:y val="0.410952901720618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920391"/>
        <c:crosses val="autoZero"/>
        <c:crossBetween val="midCat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32</xdr:row>
      <xdr:rowOff>123825</xdr:rowOff>
    </xdr:from>
    <xdr:to>
      <xdr:col>5</xdr:col>
      <xdr:colOff>342900</xdr:colOff>
      <xdr:row>47</xdr:row>
      <xdr:rowOff>9525</xdr:rowOff>
    </xdr:to>
    <xdr:graphicFrame macro="">
      <xdr:nvGraphicFramePr>
        <xdr:cNvPr id="2" name="Chart 1" descr="Chart type: Line. 'Range'&#10;&#10;Description automatically generated">
          <a:extLst>
            <a:ext uri="{FF2B5EF4-FFF2-40B4-BE49-F238E27FC236}">
              <a16:creationId xmlns:a16="http://schemas.microsoft.com/office/drawing/2014/main" id="{37B05FF6-76DA-9FBC-742B-E19334F754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31</xdr:row>
      <xdr:rowOff>80962</xdr:rowOff>
    </xdr:from>
    <xdr:to>
      <xdr:col>5</xdr:col>
      <xdr:colOff>514350</xdr:colOff>
      <xdr:row>45</xdr:row>
      <xdr:rowOff>157162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D1F5660-9E9F-50BE-CC06-42DCF57178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404812</xdr:colOff>
      <xdr:row>31</xdr:row>
      <xdr:rowOff>33337</xdr:rowOff>
    </xdr:from>
    <xdr:to>
      <xdr:col>12</xdr:col>
      <xdr:colOff>223837</xdr:colOff>
      <xdr:row>45</xdr:row>
      <xdr:rowOff>109537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D5D80C9-736C-A7FE-B24B-18AB18DA8175}"/>
            </a:ext>
            <a:ext uri="{147F2762-F138-4A5C-976F-8EAC2B608ADB}">
              <a16:predDERef xmlns:a16="http://schemas.microsoft.com/office/drawing/2014/main" pred="{9D1F5660-9E9F-50BE-CC06-42DCF57178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7</xdr:col>
      <xdr:colOff>409575</xdr:colOff>
      <xdr:row>14</xdr:row>
      <xdr:rowOff>152400</xdr:rowOff>
    </xdr:to>
    <xdr:graphicFrame macro="">
      <xdr:nvGraphicFramePr>
        <xdr:cNvPr id="2" name="Chart 1" descr="Chart type: Line. 'Range'&#10;&#10;Description automatically generated">
          <a:extLst>
            <a:ext uri="{FF2B5EF4-FFF2-40B4-BE49-F238E27FC236}">
              <a16:creationId xmlns:a16="http://schemas.microsoft.com/office/drawing/2014/main" id="{83913B07-C00E-4546-8DFE-36AD60CC7C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0</xdr:row>
      <xdr:rowOff>85725</xdr:rowOff>
    </xdr:from>
    <xdr:to>
      <xdr:col>15</xdr:col>
      <xdr:colOff>323850</xdr:colOff>
      <xdr:row>14</xdr:row>
      <xdr:rowOff>161925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EFBA146-9394-4EE8-9774-BFB33548CE27}"/>
            </a:ext>
            <a:ext uri="{147F2762-F138-4A5C-976F-8EAC2B608ADB}">
              <a16:predDERef xmlns:a16="http://schemas.microsoft.com/office/drawing/2014/main" pred="{83913B07-C00E-4546-8DFE-36AD60CC7C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38100</xdr:colOff>
      <xdr:row>15</xdr:row>
      <xdr:rowOff>142875</xdr:rowOff>
    </xdr:from>
    <xdr:to>
      <xdr:col>15</xdr:col>
      <xdr:colOff>333375</xdr:colOff>
      <xdr:row>30</xdr:row>
      <xdr:rowOff>9525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B2D2CD8-CDAA-47A9-B346-5A551F2A0546}"/>
            </a:ext>
            <a:ext uri="{147F2762-F138-4A5C-976F-8EAC2B608ADB}">
              <a16:predDERef xmlns:a16="http://schemas.microsoft.com/office/drawing/2014/main" pred="{7EFBA146-9394-4EE8-9774-BFB33548CE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15</xdr:row>
      <xdr:rowOff>152400</xdr:rowOff>
    </xdr:from>
    <xdr:to>
      <xdr:col>7</xdr:col>
      <xdr:colOff>409575</xdr:colOff>
      <xdr:row>30</xdr:row>
      <xdr:rowOff>38100</xdr:rowOff>
    </xdr:to>
    <xdr:graphicFrame macro="">
      <xdr:nvGraphicFramePr>
        <xdr:cNvPr id="6" name="Chart 5" descr="Chart type: Line. Range increases over time.&#10;&#10;Description automatically generated">
          <a:extLst>
            <a:ext uri="{FF2B5EF4-FFF2-40B4-BE49-F238E27FC236}">
              <a16:creationId xmlns:a16="http://schemas.microsoft.com/office/drawing/2014/main" id="{A0F39835-1DAB-4870-B589-923B0B4A87D4}"/>
            </a:ext>
            <a:ext uri="{147F2762-F138-4A5C-976F-8EAC2B608ADB}">
              <a16:predDERef xmlns:a16="http://schemas.microsoft.com/office/drawing/2014/main" pred="{AB2D2CD8-CDAA-47A9-B346-5A551F2A05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2</xdr:row>
      <xdr:rowOff>9525</xdr:rowOff>
    </xdr:from>
    <xdr:to>
      <xdr:col>10</xdr:col>
      <xdr:colOff>276225</xdr:colOff>
      <xdr:row>16</xdr:row>
      <xdr:rowOff>85725</xdr:rowOff>
    </xdr:to>
    <xdr:graphicFrame macro="">
      <xdr:nvGraphicFramePr>
        <xdr:cNvPr id="2" name="Chart 1" descr="Chart type: Line. Range increases over time.&#10;&#10;Description automatically generated">
          <a:extLst>
            <a:ext uri="{FF2B5EF4-FFF2-40B4-BE49-F238E27FC236}">
              <a16:creationId xmlns:a16="http://schemas.microsoft.com/office/drawing/2014/main" id="{28CBB727-27E5-4111-582C-D01102133C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996.384087152779" createdVersion="8" refreshedVersion="8" minRefreshableVersion="3" recordCount="26" xr:uid="{ED1CEA2A-CF38-408D-8AF9-B08E673D7C3A}">
  <cacheSource type="worksheet">
    <worksheetSource ref="S5:T31" sheet="Public Sector Value"/>
  </cacheSource>
  <cacheFields count="2">
    <cacheField name="Range " numFmtId="0">
      <sharedItems containsSemiMixedTypes="0" containsString="0" containsNumber="1" containsInteger="1" minValue="6999" maxValue="38611"/>
    </cacheField>
    <cacheField name="Time period2" numFmtId="0">
      <sharedItems containsSemiMixedTypes="0" containsString="0" containsNumber="1" containsInteger="1" minValue="1998" maxValue="2023" count="26"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n v="6999"/>
    <x v="0"/>
  </r>
  <r>
    <n v="7530"/>
    <x v="1"/>
  </r>
  <r>
    <n v="7570"/>
    <x v="2"/>
  </r>
  <r>
    <n v="8454"/>
    <x v="3"/>
  </r>
  <r>
    <n v="10923"/>
    <x v="4"/>
  </r>
  <r>
    <n v="12922"/>
    <x v="5"/>
  </r>
  <r>
    <n v="13987"/>
    <x v="6"/>
  </r>
  <r>
    <n v="13691"/>
    <x v="7"/>
  </r>
  <r>
    <n v="13771"/>
    <x v="8"/>
  </r>
  <r>
    <n v="14887"/>
    <x v="9"/>
  </r>
  <r>
    <n v="16669"/>
    <x v="10"/>
  </r>
  <r>
    <n v="19460"/>
    <x v="11"/>
  </r>
  <r>
    <n v="24260"/>
    <x v="12"/>
  </r>
  <r>
    <n v="23128"/>
    <x v="13"/>
  </r>
  <r>
    <n v="18966"/>
    <x v="14"/>
  </r>
  <r>
    <n v="20121"/>
    <x v="15"/>
  </r>
  <r>
    <n v="21761"/>
    <x v="16"/>
  </r>
  <r>
    <n v="22448"/>
    <x v="17"/>
  </r>
  <r>
    <n v="23559"/>
    <x v="18"/>
  </r>
  <r>
    <n v="25123"/>
    <x v="19"/>
  </r>
  <r>
    <n v="26839"/>
    <x v="20"/>
  </r>
  <r>
    <n v="29051"/>
    <x v="21"/>
  </r>
  <r>
    <n v="26387"/>
    <x v="22"/>
  </r>
  <r>
    <n v="31010"/>
    <x v="23"/>
  </r>
  <r>
    <n v="35033"/>
    <x v="24"/>
  </r>
  <r>
    <n v="38611"/>
    <x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96C898-7BA9-45E2-875D-E921966C924E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5">
  <location ref="A2:B29" firstHeaderRow="1" firstDataRow="1" firstDataCol="1"/>
  <pivotFields count="2">
    <pivotField dataField="1" showAll="0"/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1">
    <field x="1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dataFields count="1">
    <dataField name="Average of Range " fld="0" subtotal="average" baseField="0" baseItem="0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5:T32" totalsRowCount="1" headerRowDxfId="168" headerRowBorderDxfId="167" tableBorderDxfId="166">
  <autoFilter ref="A5:T31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xr3:uid="{55044B22-CDFF-4967-BDC2-A066D44E7E14}" name="Time period" dataDxfId="165" totalsRowDxfId="164"/>
    <tableColumn id="2" xr3:uid="{2CEB802E-2C8B-438B-9945-35DD738C0281}" name="Total public new housing" dataDxfId="163" totalsRowDxfId="162"/>
    <tableColumn id="3" xr3:uid="{3C3BF752-4FFF-484B-B71F-F58604720080}" name="Total public infrastructure" dataDxfId="161" totalsRowDxfId="160"/>
    <tableColumn id="4" xr3:uid="{DEEA3593-9A6C-4595-A7F4-F7A1FF50902E}" name="Public other new work: factories" dataDxfId="159" totalsRowDxfId="158"/>
    <tableColumn id="5" xr3:uid="{701866BA-69BA-48CD-9D0D-81FD69DF739B}" name="Public other new work: warehouses" dataDxfId="157" totalsRowDxfId="156"/>
    <tableColumn id="6" xr3:uid="{50F5A838-140D-46C1-8047-15EFD622290F}" name="Public other new work: oil, steel &amp; coal" dataDxfId="155" totalsRowDxfId="154"/>
    <tableColumn id="7" xr3:uid="{6E0EFBDD-3A47-49CD-BF91-D293A5E27967}" name="Public other new work: schools &amp; colleges" dataDxfId="153" totalsRowDxfId="152"/>
    <tableColumn id="8" xr3:uid="{052798D4-9B72-4634-83FD-B570A0A4EF5E}" name="Public other new work: universities" dataDxfId="151" totalsRowDxfId="150"/>
    <tableColumn id="9" xr3:uid="{571F73C0-8F8D-4744-9CDA-7B688B842FEF}" name="Public other new work: health" dataDxfId="149" totalsRowDxfId="148"/>
    <tableColumn id="10" xr3:uid="{F2EE5416-E865-4168-999D-36C183FDD80C}" name="Public other new work: offices" dataDxfId="147" totalsRowDxfId="146"/>
    <tableColumn id="11" xr3:uid="{A7B4FAA5-F556-43C6-B0B4-B26DEC3A6BC2}" name="Public other new work: entertainment" dataDxfId="145" totalsRowDxfId="144"/>
    <tableColumn id="12" xr3:uid="{29535A53-8586-4C43-85ED-4497C85F3F49}" name="Public other new work: garages &amp; shops" dataDxfId="143" totalsRowDxfId="142"/>
    <tableColumn id="13" xr3:uid="{46E5855B-008E-4046-9A54-C371E654CFE7}" name="Public other new work: agriculture &amp; miscellaneous" dataDxfId="141" totalsRowDxfId="140"/>
    <tableColumn id="14" xr3:uid="{50113204-1E01-42B5-B32F-CB7AFABA9D95}" name="Total other new work" dataDxfId="139" totalsRowDxfId="138"/>
    <tableColumn id="15" xr3:uid="{DA379AB0-7BAB-4EF3-B6D5-77E85678C85D}" name="All Public Sector" totalsRowFunction="sum" dataDxfId="137" totalsRowDxfId="136"/>
    <tableColumn id="16" xr3:uid="{3706B3B4-ABD9-4207-ADC3-08A3A1244B7D}" name="Mean" dataDxfId="135">
      <calculatedColumnFormula>AVERAGE(Table1.1[[#This Row],[Total public new housing]:[All Public Sector]])</calculatedColumnFormula>
    </tableColumn>
    <tableColumn id="17" xr3:uid="{2AAC9018-C8BC-4A2A-B9D4-7464940450F5}" name="Mode " dataDxfId="134">
      <calculatedColumnFormula>MODE(Table1.1[[#This Row],[Total public new housing]:[All Public Sector]])</calculatedColumnFormula>
    </tableColumn>
    <tableColumn id="19" xr3:uid="{4CDC8F39-1B23-4D16-ABE2-CDB4ED0C7D6F}" name="median" dataDxfId="133">
      <calculatedColumnFormula>MEDIAN(Table1.1[[#This Row],[Total public new housing]:[All Public Sector]])</calculatedColumnFormula>
    </tableColumn>
    <tableColumn id="18" xr3:uid="{34C8197E-E150-4AE2-9976-538CBFD6164F}" name="Range " dataDxfId="132">
      <calculatedColumnFormula>MAX(Table1.1[[#This Row],[Total public new housing]:[All Public Sector]])-MIN(Table1.1[[#This Row],[Total public new housing]:[All Public Sector]])</calculatedColumnFormula>
    </tableColumn>
    <tableColumn id="20" xr3:uid="{9928FE77-0868-4C3A-9274-A38664F0570F}" name="Time period2" dataDxfId="13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30" headerRowBorderDxfId="129" tableBorderDxfId="128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27"/>
    <tableColumn id="2" xr3:uid="{C23D8177-BE6A-461F-BDF0-6062E9A9C563}" name="Total private new housing" dataDxfId="126"/>
    <tableColumn id="3" xr3:uid="{A0112703-164B-4D8F-8127-1F9BC5377D92}" name="Total private Infrastructure" dataDxfId="125"/>
    <tableColumn id="4" xr3:uid="{5C3BDA6B-FFA2-4485-B69E-D43CA1A73A6D}" name="Private industrial: factories" dataDxfId="124"/>
    <tableColumn id="5" xr3:uid="{1A9A4962-83F1-4697-B041-646210503394}" name="Private industrial: warehouses" dataDxfId="123"/>
    <tableColumn id="6" xr3:uid="{B08A9504-9136-4E95-8379-17E65179B983}" name="Private industrial: oil, steel &amp; coal" dataDxfId="122"/>
    <tableColumn id="7" xr3:uid="{F0A3B3E8-2CD4-4411-B00D-94698CE6322C}" name="All private industrial" dataDxfId="121"/>
    <tableColumn id="8" xr3:uid="{184046F4-C3BE-4FCC-ACB7-18CDAFDF611E}" name="Private commercial: schools &amp; universities" dataDxfId="120"/>
    <tableColumn id="9" xr3:uid="{ECA96A0B-B560-45E2-8624-7571F89E8974}" name="Private commercial: health" dataDxfId="119"/>
    <tableColumn id="10" xr3:uid="{4F34749D-2332-4677-9A18-C2E983F4F1AA}" name="Private commercial: offices" dataDxfId="118"/>
    <tableColumn id="11" xr3:uid="{C563F708-AF4F-42F9-B9CC-B21C0F3DCD0F}" name="Private commercial: entertainment" dataDxfId="117"/>
    <tableColumn id="12" xr3:uid="{247D2649-72BC-4671-8FED-3BBD36116AAA}" name="Private commercial: garages" dataDxfId="116"/>
    <tableColumn id="13" xr3:uid="{26D1EE28-82B9-4E14-B03B-F99E6123F7F9}" name="Private commercial: shops" dataDxfId="115"/>
    <tableColumn id="14" xr3:uid="{305BAB87-4138-4069-96F6-BCD89AE70315}" name="Private commercial: agriculture &amp; miscellaneous" dataDxfId="114"/>
    <tableColumn id="15" xr3:uid="{2416E7D6-1E53-4B44-B96F-D447BA7D8C97}" name="All private commercial" dataDxfId="113"/>
    <tableColumn id="16" xr3:uid="{0B15AE04-565B-4968-A2E1-2333D8AF492C}" name="All Private Sector" dataDxfId="11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J18" totalsRowCount="1" headerRowDxfId="111" dataDxfId="109" headerRowBorderDxfId="110" tableBorderDxfId="108">
  <autoFilter ref="A3:AJ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6">
    <tableColumn id="1" xr3:uid="{CFC509EB-77A4-4332-B5D7-BCF568FBA36E}" name="Size of Firm " dataDxfId="107" totalsRowDxfId="106"/>
    <tableColumn id="2" xr3:uid="{B0F2A6A6-3283-4150-BE0B-7C2080238572}" name="1997" dataDxfId="105" totalsRowDxfId="104"/>
    <tableColumn id="3" xr3:uid="{7A412100-EA83-45B6-B94C-0CC26E44A30F}" name="1998" dataDxfId="103" totalsRowDxfId="102"/>
    <tableColumn id="4" xr3:uid="{930012D9-E799-426D-A875-B2326DBD55F4}" name="1999" dataDxfId="101" totalsRowDxfId="100"/>
    <tableColumn id="5" xr3:uid="{360ADF1A-3595-4433-8269-ECF0960327F1}" name="2000" dataDxfId="99" totalsRowDxfId="98"/>
    <tableColumn id="6" xr3:uid="{B8A820A4-B668-44EF-8933-1D96A2FADF03}" name="2001" dataDxfId="97" totalsRowDxfId="96"/>
    <tableColumn id="7" xr3:uid="{11F83E27-4927-45F5-A9CC-43237E2CADF0}" name="2002" dataDxfId="95" totalsRowDxfId="94"/>
    <tableColumn id="8" xr3:uid="{5E4AAD45-DCF0-42E8-851F-4D7FE4C75994}" name="2003" dataDxfId="93" totalsRowDxfId="92"/>
    <tableColumn id="9" xr3:uid="{CC5CDAF9-2908-403E-8524-8E458561A86C}" name="2004" dataDxfId="91" totalsRowDxfId="90"/>
    <tableColumn id="10" xr3:uid="{F8F10E6C-4C24-4987-86B9-2BC4604AA6FF}" name="2005" dataDxfId="89" totalsRowDxfId="88"/>
    <tableColumn id="11" xr3:uid="{634D9AB2-2F7D-42C4-861A-A48218543D52}" name="2006" dataDxfId="87" totalsRowDxfId="86"/>
    <tableColumn id="12" xr3:uid="{7A730D35-593C-410E-9351-5DCF7AEA046F}" name="2007" dataDxfId="85" totalsRowDxfId="84"/>
    <tableColumn id="13" xr3:uid="{E8E41471-48B0-4831-A7E6-07A1E35E2ACC}" name="2008" dataDxfId="83" totalsRowDxfId="82"/>
    <tableColumn id="14" xr3:uid="{6B01846A-0DD0-4E86-A5D2-F829644186A4}" name="2009" dataDxfId="81" totalsRowDxfId="80"/>
    <tableColumn id="15" xr3:uid="{D8AFF6A5-5D5A-4766-8F96-57E79DF3663F}" name="2010" dataDxfId="79" totalsRowDxfId="78"/>
    <tableColumn id="16" xr3:uid="{1D6E8742-788F-4B2E-9697-60AC14F35D18}" name="2011" dataDxfId="77" totalsRowDxfId="76"/>
    <tableColumn id="17" xr3:uid="{69C049AB-9C9F-4ADE-BECC-623E5690EC71}" name="2012" dataDxfId="75" totalsRowDxfId="74"/>
    <tableColumn id="18" xr3:uid="{D43A8FDC-D054-4128-AB18-089395291A62}" name="2013" dataDxfId="73" totalsRowDxfId="72"/>
    <tableColumn id="19" xr3:uid="{6A5E7EBF-7006-4A2D-93DE-FA3490C64C59}" name="2014" dataDxfId="71" totalsRowDxfId="70"/>
    <tableColumn id="20" xr3:uid="{7205CD9A-2C31-4724-97CB-C762076DBBAF}" name="2015" dataDxfId="69" totalsRowDxfId="68"/>
    <tableColumn id="21" xr3:uid="{23F28E5D-774C-402C-AAC0-BD710762A009}" name="2016" dataDxfId="67" totalsRowDxfId="66"/>
    <tableColumn id="22" xr3:uid="{6B0E8B0D-15FB-452A-B17A-DBF1F9144E49}" name="2017" dataDxfId="65" totalsRowDxfId="64"/>
    <tableColumn id="23" xr3:uid="{2A1FDA69-05A8-446B-AAAA-D031F3BBAD05}" name="2018" dataDxfId="63" totalsRowDxfId="62"/>
    <tableColumn id="24" xr3:uid="{3D10BF88-871C-4682-B0C8-E083CE171D1E}" name="2019" dataDxfId="61" totalsRowDxfId="60"/>
    <tableColumn id="25" xr3:uid="{9D538F5B-3878-417F-8425-2A0D3E354E45}" name="2020" dataDxfId="59" totalsRowDxfId="58"/>
    <tableColumn id="26" xr3:uid="{DD9C5EF2-8ED1-4799-8A41-D3913A1F0044}" name="2021" dataDxfId="57" totalsRowDxfId="56"/>
    <tableColumn id="27" xr3:uid="{5B253DE7-CFE8-406E-A7AA-546E3B30390D}" name="2022" dataDxfId="55" totalsRowDxfId="54"/>
    <tableColumn id="28" xr3:uid="{6E9710FE-6516-471A-802B-84FD325849B6}" name="2023" dataDxfId="53" totalsRowDxfId="52"/>
    <tableColumn id="29" xr3:uid="{DE8A717F-4458-40EB-AFFD-87CAC08DE7B0}" name="Mean" dataDxfId="51" totalsRowDxfId="50">
      <calculatedColumnFormula>AVERAGE(Table3.1[[#This Row],[1997]:[2023]])</calculatedColumnFormula>
    </tableColumn>
    <tableColumn id="30" xr3:uid="{AFDF6207-6B2A-4E62-A35C-724E89773A26}" name="Mode " dataDxfId="49" totalsRowDxfId="48">
      <calculatedColumnFormula>MODE(Table3.1[[#This Row],[1997]:[2023]])</calculatedColumnFormula>
    </tableColumn>
    <tableColumn id="31" xr3:uid="{733450EE-030E-4755-AA7B-8FE37F978FF7}" name="Range " dataDxfId="47" totalsRowDxfId="46">
      <calculatedColumnFormula>MAX(Table3.1[[#This Row],[1997]:[2023]])-MIN(Table3.1[[#This Row],[1997]:[2023]])</calculatedColumnFormula>
    </tableColumn>
    <tableColumn id="32" xr3:uid="{E99D42B9-BA91-4147-A5D5-B3B26AB1FB97}" name="median" dataDxfId="45" totalsRowDxfId="44">
      <calculatedColumnFormula>MEDIAN(Table3.1[[#This Row],[1997]:[2023]])</calculatedColumnFormula>
    </tableColumn>
    <tableColumn id="33" xr3:uid="{1AF92324-94F4-439D-9D71-0B2E01CDDF92}" name="Column1" dataDxfId="43"/>
    <tableColumn id="34" xr3:uid="{D72A8C0E-09C3-4ADD-9627-56CDD6369346}" name="Column2" dataDxfId="42"/>
    <tableColumn id="35" xr3:uid="{EF71521C-ED05-47B4-BFFE-89F5B2C7F785}" name="Column3" dataDxfId="41"/>
    <tableColumn id="36" xr3:uid="{06B042FB-325B-48E0-BCF9-8C6409F0A931}" name="Column4" data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Z39"/>
  <sheetViews>
    <sheetView topLeftCell="H1" zoomScaleNormal="100" workbookViewId="0">
      <selection activeCell="T5" sqref="S5:T31"/>
    </sheetView>
  </sheetViews>
  <sheetFormatPr defaultColWidth="8.6640625" defaultRowHeight="14.4"/>
  <cols>
    <col min="1" max="1" width="13" customWidth="1"/>
    <col min="2" max="2" width="12" customWidth="1"/>
    <col min="3" max="3" width="16" customWidth="1"/>
    <col min="4" max="4" width="12.33203125" customWidth="1"/>
    <col min="5" max="5" width="12.5546875" customWidth="1"/>
    <col min="6" max="6" width="12.33203125" customWidth="1"/>
    <col min="7" max="7" width="12.6640625" customWidth="1"/>
    <col min="8" max="8" width="12.33203125" customWidth="1"/>
    <col min="9" max="9" width="11.6640625" customWidth="1"/>
    <col min="10" max="10" width="11.44140625" customWidth="1"/>
    <col min="11" max="11" width="13.44140625" customWidth="1"/>
    <col min="12" max="12" width="12.6640625" customWidth="1"/>
    <col min="13" max="13" width="14.6640625" customWidth="1"/>
    <col min="14" max="14" width="13.6640625" customWidth="1"/>
    <col min="15" max="15" width="16.88671875" customWidth="1"/>
    <col min="17" max="17" width="9" bestFit="1" customWidth="1"/>
    <col min="19" max="19" width="9.109375" customWidth="1"/>
    <col min="25" max="25" width="20.5546875" bestFit="1" customWidth="1"/>
  </cols>
  <sheetData>
    <row r="1" spans="1:26" ht="19.2">
      <c r="A1" s="4" t="s">
        <v>0</v>
      </c>
    </row>
    <row r="2" spans="1:26">
      <c r="A2" s="5" t="s">
        <v>1</v>
      </c>
    </row>
    <row r="3" spans="1:26">
      <c r="A3" s="5"/>
    </row>
    <row r="4" spans="1:26">
      <c r="A4" s="5"/>
    </row>
    <row r="5" spans="1:26" ht="58.2" customHeight="1">
      <c r="A5" s="9" t="s">
        <v>2</v>
      </c>
      <c r="B5" s="10" t="s">
        <v>3</v>
      </c>
      <c r="C5" s="10" t="s">
        <v>4</v>
      </c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2" t="s">
        <v>14</v>
      </c>
      <c r="N5" s="13" t="s">
        <v>15</v>
      </c>
      <c r="O5" s="14" t="s">
        <v>16</v>
      </c>
      <c r="P5" s="11" t="s">
        <v>17</v>
      </c>
      <c r="Q5" s="11" t="s">
        <v>18</v>
      </c>
      <c r="R5" s="11" t="s">
        <v>19</v>
      </c>
      <c r="S5" s="11" t="s">
        <v>20</v>
      </c>
      <c r="T5" s="12" t="s">
        <v>21</v>
      </c>
    </row>
    <row r="6" spans="1:26">
      <c r="A6" s="2">
        <v>1998</v>
      </c>
      <c r="B6" s="17">
        <v>881</v>
      </c>
      <c r="C6" s="17">
        <v>2779</v>
      </c>
      <c r="D6" s="18">
        <v>77</v>
      </c>
      <c r="E6" s="18">
        <v>29</v>
      </c>
      <c r="F6" s="18">
        <v>4</v>
      </c>
      <c r="G6" s="18">
        <v>801</v>
      </c>
      <c r="H6" s="18">
        <v>332</v>
      </c>
      <c r="I6" s="18">
        <v>636</v>
      </c>
      <c r="J6" s="18">
        <v>454</v>
      </c>
      <c r="K6" s="18">
        <v>380</v>
      </c>
      <c r="L6" s="18">
        <v>53</v>
      </c>
      <c r="M6" s="19">
        <v>578</v>
      </c>
      <c r="N6" s="17">
        <v>3343</v>
      </c>
      <c r="O6" s="20">
        <v>7003</v>
      </c>
      <c r="P6" s="31">
        <f>AVERAGE(Table1.1[[#This Row],[Total public new housing]:[All Public Sector]])</f>
        <v>1239.2857142857142</v>
      </c>
      <c r="Q6" s="31" t="e">
        <f>MODE(Table1.1[[#This Row],[Total public new housing]:[All Public Sector]])</f>
        <v>#N/A</v>
      </c>
      <c r="R6" s="31">
        <f>MEDIAN(Table1.1[[#This Row],[Total public new housing]:[All Public Sector]])</f>
        <v>516</v>
      </c>
      <c r="S6">
        <f>MAX(Table1.1[[#This Row],[Total public new housing]:[All Public Sector]])-MIN(Table1.1[[#This Row],[Total public new housing]:[All Public Sector]])</f>
        <v>6999</v>
      </c>
      <c r="T6" s="34">
        <v>1998</v>
      </c>
      <c r="Z6" s="31"/>
    </row>
    <row r="7" spans="1:26">
      <c r="A7" s="2">
        <v>1999</v>
      </c>
      <c r="B7" s="17">
        <v>824</v>
      </c>
      <c r="C7" s="17">
        <v>2803</v>
      </c>
      <c r="D7" s="18">
        <v>96</v>
      </c>
      <c r="E7" s="18">
        <v>36</v>
      </c>
      <c r="F7" s="18">
        <v>4</v>
      </c>
      <c r="G7" s="18">
        <v>984</v>
      </c>
      <c r="H7" s="18">
        <v>386</v>
      </c>
      <c r="I7" s="18">
        <v>712</v>
      </c>
      <c r="J7" s="18">
        <v>519</v>
      </c>
      <c r="K7" s="18">
        <v>445</v>
      </c>
      <c r="L7" s="18">
        <v>55</v>
      </c>
      <c r="M7" s="19">
        <v>668</v>
      </c>
      <c r="N7" s="17">
        <v>3907</v>
      </c>
      <c r="O7" s="20">
        <v>7534</v>
      </c>
      <c r="P7" s="31">
        <f>AVERAGE(Table1.1[[#This Row],[Total public new housing]:[All Public Sector]])</f>
        <v>1355.2142857142858</v>
      </c>
      <c r="Q7" s="31" t="e">
        <f>MODE(Table1.1[[#This Row],[Total public new housing]:[All Public Sector]])</f>
        <v>#N/A</v>
      </c>
      <c r="R7" s="31">
        <f>MEDIAN(Table1.1[[#This Row],[Total public new housing]:[All Public Sector]])</f>
        <v>593.5</v>
      </c>
      <c r="S7">
        <f>MAX(Table1.1[[#This Row],[Total public new housing]:[All Public Sector]])-MIN(Table1.1[[#This Row],[Total public new housing]:[All Public Sector]])</f>
        <v>7530</v>
      </c>
      <c r="T7" s="34">
        <v>1999</v>
      </c>
    </row>
    <row r="8" spans="1:26">
      <c r="A8" s="2">
        <v>2000</v>
      </c>
      <c r="B8" s="17">
        <v>1075</v>
      </c>
      <c r="C8" s="17">
        <v>2636</v>
      </c>
      <c r="D8" s="18">
        <v>91</v>
      </c>
      <c r="E8" s="18">
        <v>21</v>
      </c>
      <c r="F8" s="18">
        <v>4</v>
      </c>
      <c r="G8" s="18">
        <v>1014</v>
      </c>
      <c r="H8" s="18">
        <v>369</v>
      </c>
      <c r="I8" s="18">
        <v>755</v>
      </c>
      <c r="J8" s="18">
        <v>399</v>
      </c>
      <c r="K8" s="18">
        <v>455</v>
      </c>
      <c r="L8" s="18">
        <v>90</v>
      </c>
      <c r="M8" s="19">
        <v>668</v>
      </c>
      <c r="N8" s="17">
        <v>3863</v>
      </c>
      <c r="O8" s="20">
        <v>7574</v>
      </c>
      <c r="P8" s="31">
        <f>AVERAGE(Table1.1[[#This Row],[Total public new housing]:[All Public Sector]])</f>
        <v>1358.1428571428571</v>
      </c>
      <c r="Q8" s="31" t="e">
        <f>MODE(Table1.1[[#This Row],[Total public new housing]:[All Public Sector]])</f>
        <v>#N/A</v>
      </c>
      <c r="R8" s="31">
        <f>MEDIAN(Table1.1[[#This Row],[Total public new housing]:[All Public Sector]])</f>
        <v>561.5</v>
      </c>
      <c r="S8">
        <f>MAX(Table1.1[[#This Row],[Total public new housing]:[All Public Sector]])-MIN(Table1.1[[#This Row],[Total public new housing]:[All Public Sector]])</f>
        <v>7570</v>
      </c>
      <c r="T8" s="34">
        <v>2000</v>
      </c>
    </row>
    <row r="9" spans="1:26">
      <c r="A9" s="2">
        <v>2001</v>
      </c>
      <c r="B9" s="17">
        <v>1174</v>
      </c>
      <c r="C9" s="17">
        <v>3031</v>
      </c>
      <c r="D9" s="18">
        <v>49</v>
      </c>
      <c r="E9" s="18">
        <v>14</v>
      </c>
      <c r="F9" s="18">
        <v>4</v>
      </c>
      <c r="G9" s="18">
        <v>1357</v>
      </c>
      <c r="H9" s="18">
        <v>445</v>
      </c>
      <c r="I9" s="18">
        <v>883</v>
      </c>
      <c r="J9" s="18">
        <v>380</v>
      </c>
      <c r="K9" s="18">
        <v>421</v>
      </c>
      <c r="L9" s="18">
        <v>83</v>
      </c>
      <c r="M9" s="19">
        <v>614</v>
      </c>
      <c r="N9" s="17">
        <v>4253</v>
      </c>
      <c r="O9" s="20">
        <v>8458</v>
      </c>
      <c r="P9" s="31">
        <f>AVERAGE(Table1.1[[#This Row],[Total public new housing]:[All Public Sector]])</f>
        <v>1511.8571428571429</v>
      </c>
      <c r="Q9" s="31" t="e">
        <f>MODE(Table1.1[[#This Row],[Total public new housing]:[All Public Sector]])</f>
        <v>#N/A</v>
      </c>
      <c r="R9" s="31">
        <f>MEDIAN(Table1.1[[#This Row],[Total public new housing]:[All Public Sector]])</f>
        <v>529.5</v>
      </c>
      <c r="S9">
        <f>MAX(Table1.1[[#This Row],[Total public new housing]:[All Public Sector]])-MIN(Table1.1[[#This Row],[Total public new housing]:[All Public Sector]])</f>
        <v>8454</v>
      </c>
      <c r="T9" s="34">
        <v>2001</v>
      </c>
    </row>
    <row r="10" spans="1:26">
      <c r="A10" s="2">
        <v>2002</v>
      </c>
      <c r="B10" s="17">
        <v>1411</v>
      </c>
      <c r="C10" s="17">
        <v>3999</v>
      </c>
      <c r="D10" s="18">
        <v>53</v>
      </c>
      <c r="E10" s="18">
        <v>9</v>
      </c>
      <c r="F10" s="18">
        <v>4</v>
      </c>
      <c r="G10" s="18">
        <v>1810</v>
      </c>
      <c r="H10" s="18">
        <v>611</v>
      </c>
      <c r="I10" s="18">
        <v>1087</v>
      </c>
      <c r="J10" s="18">
        <v>686</v>
      </c>
      <c r="K10" s="18">
        <v>517</v>
      </c>
      <c r="L10" s="18">
        <v>103</v>
      </c>
      <c r="M10" s="19">
        <v>636</v>
      </c>
      <c r="N10" s="17">
        <v>5517</v>
      </c>
      <c r="O10" s="20">
        <v>10927</v>
      </c>
      <c r="P10" s="31">
        <f>AVERAGE(Table1.1[[#This Row],[Total public new housing]:[All Public Sector]])</f>
        <v>1955</v>
      </c>
      <c r="Q10" s="31" t="e">
        <f>MODE(Table1.1[[#This Row],[Total public new housing]:[All Public Sector]])</f>
        <v>#N/A</v>
      </c>
      <c r="R10" s="31">
        <f>MEDIAN(Table1.1[[#This Row],[Total public new housing]:[All Public Sector]])</f>
        <v>661</v>
      </c>
      <c r="S10">
        <f>MAX(Table1.1[[#This Row],[Total public new housing]:[All Public Sector]])-MIN(Table1.1[[#This Row],[Total public new housing]:[All Public Sector]])</f>
        <v>10923</v>
      </c>
      <c r="T10" s="34">
        <v>2002</v>
      </c>
    </row>
    <row r="11" spans="1:26">
      <c r="A11" s="2">
        <v>2003</v>
      </c>
      <c r="B11" s="17">
        <v>1706</v>
      </c>
      <c r="C11" s="17">
        <v>3939</v>
      </c>
      <c r="D11" s="18">
        <v>130</v>
      </c>
      <c r="E11" s="18">
        <v>23</v>
      </c>
      <c r="F11" s="18">
        <v>3</v>
      </c>
      <c r="G11" s="18">
        <v>2183</v>
      </c>
      <c r="H11" s="18">
        <v>929</v>
      </c>
      <c r="I11" s="18">
        <v>1402</v>
      </c>
      <c r="J11" s="18">
        <v>918</v>
      </c>
      <c r="K11" s="18">
        <v>594</v>
      </c>
      <c r="L11" s="18">
        <v>127</v>
      </c>
      <c r="M11" s="19">
        <v>971</v>
      </c>
      <c r="N11" s="17">
        <v>7280</v>
      </c>
      <c r="O11" s="20">
        <v>12925</v>
      </c>
      <c r="P11" s="31">
        <f>AVERAGE(Table1.1[[#This Row],[Total public new housing]:[All Public Sector]])</f>
        <v>2366.4285714285716</v>
      </c>
      <c r="Q11" s="31" t="e">
        <f>MODE(Table1.1[[#This Row],[Total public new housing]:[All Public Sector]])</f>
        <v>#N/A</v>
      </c>
      <c r="R11" s="31">
        <f>MEDIAN(Table1.1[[#This Row],[Total public new housing]:[All Public Sector]])</f>
        <v>950</v>
      </c>
      <c r="S11">
        <f>MAX(Table1.1[[#This Row],[Total public new housing]:[All Public Sector]])-MIN(Table1.1[[#This Row],[Total public new housing]:[All Public Sector]])</f>
        <v>12922</v>
      </c>
      <c r="T11" s="34">
        <v>2003</v>
      </c>
    </row>
    <row r="12" spans="1:26">
      <c r="A12" s="2">
        <v>2004</v>
      </c>
      <c r="B12" s="17">
        <v>2210</v>
      </c>
      <c r="C12" s="17">
        <v>3143</v>
      </c>
      <c r="D12" s="18">
        <v>118</v>
      </c>
      <c r="E12" s="18">
        <v>35</v>
      </c>
      <c r="F12" s="18">
        <v>4</v>
      </c>
      <c r="G12" s="18">
        <v>3029</v>
      </c>
      <c r="H12" s="18">
        <v>981</v>
      </c>
      <c r="I12" s="18">
        <v>1722</v>
      </c>
      <c r="J12" s="18">
        <v>914</v>
      </c>
      <c r="K12" s="18">
        <v>715</v>
      </c>
      <c r="L12" s="18">
        <v>129</v>
      </c>
      <c r="M12" s="19">
        <v>990</v>
      </c>
      <c r="N12" s="17">
        <v>8638</v>
      </c>
      <c r="O12" s="20">
        <v>13991</v>
      </c>
      <c r="P12" s="31">
        <f>AVERAGE(Table1.1[[#This Row],[Total public new housing]:[All Public Sector]])</f>
        <v>2615.6428571428573</v>
      </c>
      <c r="Q12" s="31" t="e">
        <f>MODE(Table1.1[[#This Row],[Total public new housing]:[All Public Sector]])</f>
        <v>#N/A</v>
      </c>
      <c r="R12" s="31">
        <f>MEDIAN(Table1.1[[#This Row],[Total public new housing]:[All Public Sector]])</f>
        <v>985.5</v>
      </c>
      <c r="S12">
        <f>MAX(Table1.1[[#This Row],[Total public new housing]:[All Public Sector]])-MIN(Table1.1[[#This Row],[Total public new housing]:[All Public Sector]])</f>
        <v>13987</v>
      </c>
      <c r="T12" s="34">
        <v>2004</v>
      </c>
    </row>
    <row r="13" spans="1:26">
      <c r="A13" s="2">
        <v>2005</v>
      </c>
      <c r="B13" s="17">
        <v>2251</v>
      </c>
      <c r="C13" s="17">
        <v>3081</v>
      </c>
      <c r="D13" s="18">
        <v>77</v>
      </c>
      <c r="E13" s="18">
        <v>32</v>
      </c>
      <c r="F13" s="18">
        <v>3</v>
      </c>
      <c r="G13" s="18">
        <v>3279</v>
      </c>
      <c r="H13" s="18">
        <v>912</v>
      </c>
      <c r="I13" s="18">
        <v>1518</v>
      </c>
      <c r="J13" s="18">
        <v>872</v>
      </c>
      <c r="K13" s="18">
        <v>697</v>
      </c>
      <c r="L13" s="18">
        <v>130</v>
      </c>
      <c r="M13" s="19">
        <v>845</v>
      </c>
      <c r="N13" s="17">
        <v>8362</v>
      </c>
      <c r="O13" s="20">
        <v>13694</v>
      </c>
      <c r="P13" s="31">
        <f>AVERAGE(Table1.1[[#This Row],[Total public new housing]:[All Public Sector]])</f>
        <v>2553.7857142857142</v>
      </c>
      <c r="Q13" s="31" t="e">
        <f>MODE(Table1.1[[#This Row],[Total public new housing]:[All Public Sector]])</f>
        <v>#N/A</v>
      </c>
      <c r="R13" s="31">
        <f>MEDIAN(Table1.1[[#This Row],[Total public new housing]:[All Public Sector]])</f>
        <v>892</v>
      </c>
      <c r="S13">
        <f>MAX(Table1.1[[#This Row],[Total public new housing]:[All Public Sector]])-MIN(Table1.1[[#This Row],[Total public new housing]:[All Public Sector]])</f>
        <v>13691</v>
      </c>
      <c r="T13" s="34">
        <v>2005</v>
      </c>
    </row>
    <row r="14" spans="1:26">
      <c r="A14" s="2">
        <v>2006</v>
      </c>
      <c r="B14" s="17">
        <v>2853</v>
      </c>
      <c r="C14" s="17">
        <v>2873</v>
      </c>
      <c r="D14" s="18">
        <v>67</v>
      </c>
      <c r="E14" s="18">
        <v>29</v>
      </c>
      <c r="F14" s="18">
        <v>2</v>
      </c>
      <c r="G14" s="18">
        <v>3424</v>
      </c>
      <c r="H14" s="18">
        <v>909</v>
      </c>
      <c r="I14" s="18">
        <v>1226</v>
      </c>
      <c r="J14" s="18">
        <v>821</v>
      </c>
      <c r="K14" s="18">
        <v>706</v>
      </c>
      <c r="L14" s="18">
        <v>120</v>
      </c>
      <c r="M14" s="19">
        <v>742</v>
      </c>
      <c r="N14" s="17">
        <v>8047</v>
      </c>
      <c r="O14" s="20">
        <v>13773</v>
      </c>
      <c r="P14" s="31">
        <f>AVERAGE(Table1.1[[#This Row],[Total public new housing]:[All Public Sector]])</f>
        <v>2542.2857142857142</v>
      </c>
      <c r="Q14" s="31" t="e">
        <f>MODE(Table1.1[[#This Row],[Total public new housing]:[All Public Sector]])</f>
        <v>#N/A</v>
      </c>
      <c r="R14" s="31">
        <f>MEDIAN(Table1.1[[#This Row],[Total public new housing]:[All Public Sector]])</f>
        <v>865</v>
      </c>
      <c r="S14">
        <f>MAX(Table1.1[[#This Row],[Total public new housing]:[All Public Sector]])-MIN(Table1.1[[#This Row],[Total public new housing]:[All Public Sector]])</f>
        <v>13771</v>
      </c>
      <c r="T14" s="34">
        <v>2006</v>
      </c>
    </row>
    <row r="15" spans="1:26">
      <c r="A15" s="2">
        <v>2007</v>
      </c>
      <c r="B15" s="17">
        <v>3480</v>
      </c>
      <c r="C15" s="17">
        <v>3061</v>
      </c>
      <c r="D15" s="18">
        <v>77</v>
      </c>
      <c r="E15" s="18">
        <v>26</v>
      </c>
      <c r="F15" s="18">
        <v>1</v>
      </c>
      <c r="G15" s="18">
        <v>3321</v>
      </c>
      <c r="H15" s="18">
        <v>940</v>
      </c>
      <c r="I15" s="18">
        <v>1260</v>
      </c>
      <c r="J15" s="18">
        <v>862</v>
      </c>
      <c r="K15" s="18">
        <v>754</v>
      </c>
      <c r="L15" s="18">
        <v>110</v>
      </c>
      <c r="M15" s="19">
        <v>995</v>
      </c>
      <c r="N15" s="17">
        <v>8347</v>
      </c>
      <c r="O15" s="20">
        <v>14888</v>
      </c>
      <c r="P15" s="31">
        <f>AVERAGE(Table1.1[[#This Row],[Total public new housing]:[All Public Sector]])</f>
        <v>2723</v>
      </c>
      <c r="Q15" s="31" t="e">
        <f>MODE(Table1.1[[#This Row],[Total public new housing]:[All Public Sector]])</f>
        <v>#N/A</v>
      </c>
      <c r="R15" s="31">
        <f>MEDIAN(Table1.1[[#This Row],[Total public new housing]:[All Public Sector]])</f>
        <v>967.5</v>
      </c>
      <c r="S15">
        <f>MAX(Table1.1[[#This Row],[Total public new housing]:[All Public Sector]])-MIN(Table1.1[[#This Row],[Total public new housing]:[All Public Sector]])</f>
        <v>14887</v>
      </c>
      <c r="T15" s="34">
        <v>2007</v>
      </c>
    </row>
    <row r="16" spans="1:26">
      <c r="A16" s="2">
        <v>2008</v>
      </c>
      <c r="B16" s="17">
        <v>3299</v>
      </c>
      <c r="C16" s="17">
        <v>3393</v>
      </c>
      <c r="D16" s="18">
        <v>55</v>
      </c>
      <c r="E16" s="18">
        <v>25</v>
      </c>
      <c r="F16" s="18">
        <v>11</v>
      </c>
      <c r="G16" s="18">
        <v>4108</v>
      </c>
      <c r="H16" s="18">
        <v>1258</v>
      </c>
      <c r="I16" s="18">
        <v>1665</v>
      </c>
      <c r="J16" s="18">
        <v>879</v>
      </c>
      <c r="K16" s="18">
        <v>969</v>
      </c>
      <c r="L16" s="18">
        <v>113</v>
      </c>
      <c r="M16" s="19">
        <v>903</v>
      </c>
      <c r="N16" s="17">
        <v>9988</v>
      </c>
      <c r="O16" s="20">
        <v>16680</v>
      </c>
      <c r="P16" s="31">
        <f>AVERAGE(Table1.1[[#This Row],[Total public new housing]:[All Public Sector]])</f>
        <v>3096.1428571428573</v>
      </c>
      <c r="Q16" s="31" t="e">
        <f>MODE(Table1.1[[#This Row],[Total public new housing]:[All Public Sector]])</f>
        <v>#N/A</v>
      </c>
      <c r="R16" s="31">
        <f>MEDIAN(Table1.1[[#This Row],[Total public new housing]:[All Public Sector]])</f>
        <v>1113.5</v>
      </c>
      <c r="S16">
        <f>MAX(Table1.1[[#This Row],[Total public new housing]:[All Public Sector]])-MIN(Table1.1[[#This Row],[Total public new housing]:[All Public Sector]])</f>
        <v>16669</v>
      </c>
      <c r="T16" s="34">
        <v>2008</v>
      </c>
    </row>
    <row r="17" spans="1:20">
      <c r="A17" s="2">
        <v>2009</v>
      </c>
      <c r="B17" s="17">
        <v>3327</v>
      </c>
      <c r="C17" s="17">
        <v>4291</v>
      </c>
      <c r="D17" s="18">
        <v>49</v>
      </c>
      <c r="E17" s="18">
        <v>29</v>
      </c>
      <c r="F17" s="18">
        <v>15</v>
      </c>
      <c r="G17" s="18">
        <v>5212</v>
      </c>
      <c r="H17" s="18">
        <v>1042</v>
      </c>
      <c r="I17" s="18">
        <v>2004</v>
      </c>
      <c r="J17" s="18">
        <v>909</v>
      </c>
      <c r="K17" s="18">
        <v>1258</v>
      </c>
      <c r="L17" s="18">
        <v>179</v>
      </c>
      <c r="M17" s="19">
        <v>1161</v>
      </c>
      <c r="N17" s="17">
        <v>11857</v>
      </c>
      <c r="O17" s="20">
        <v>19475</v>
      </c>
      <c r="P17" s="31">
        <f>AVERAGE(Table1.1[[#This Row],[Total public new housing]:[All Public Sector]])</f>
        <v>3629.1428571428573</v>
      </c>
      <c r="Q17" s="31" t="e">
        <f>MODE(Table1.1[[#This Row],[Total public new housing]:[All Public Sector]])</f>
        <v>#N/A</v>
      </c>
      <c r="R17" s="31">
        <f>MEDIAN(Table1.1[[#This Row],[Total public new housing]:[All Public Sector]])</f>
        <v>1209.5</v>
      </c>
      <c r="S17">
        <f>MAX(Table1.1[[#This Row],[Total public new housing]:[All Public Sector]])-MIN(Table1.1[[#This Row],[Total public new housing]:[All Public Sector]])</f>
        <v>19460</v>
      </c>
      <c r="T17" s="34">
        <v>2009</v>
      </c>
    </row>
    <row r="18" spans="1:20">
      <c r="A18" s="2">
        <v>2010</v>
      </c>
      <c r="B18" s="17">
        <v>4893</v>
      </c>
      <c r="C18" s="17">
        <v>5005</v>
      </c>
      <c r="D18" s="18">
        <v>85</v>
      </c>
      <c r="E18" s="18">
        <v>43</v>
      </c>
      <c r="F18" s="18">
        <v>10</v>
      </c>
      <c r="G18" s="18">
        <v>6939</v>
      </c>
      <c r="H18" s="18">
        <v>1134</v>
      </c>
      <c r="I18" s="18">
        <v>2079</v>
      </c>
      <c r="J18" s="18">
        <v>1008</v>
      </c>
      <c r="K18" s="18">
        <v>1581</v>
      </c>
      <c r="L18" s="18">
        <v>402</v>
      </c>
      <c r="M18" s="19">
        <v>1092</v>
      </c>
      <c r="N18" s="17">
        <v>14372</v>
      </c>
      <c r="O18" s="20">
        <v>24270</v>
      </c>
      <c r="P18" s="31">
        <f>AVERAGE(Table1.1[[#This Row],[Total public new housing]:[All Public Sector]])</f>
        <v>4493.7857142857147</v>
      </c>
      <c r="Q18" s="31" t="e">
        <f>MODE(Table1.1[[#This Row],[Total public new housing]:[All Public Sector]])</f>
        <v>#N/A</v>
      </c>
      <c r="R18" s="31">
        <f>MEDIAN(Table1.1[[#This Row],[Total public new housing]:[All Public Sector]])</f>
        <v>1357.5</v>
      </c>
      <c r="S18">
        <f>MAX(Table1.1[[#This Row],[Total public new housing]:[All Public Sector]])-MIN(Table1.1[[#This Row],[Total public new housing]:[All Public Sector]])</f>
        <v>24260</v>
      </c>
      <c r="T18" s="34">
        <v>2010</v>
      </c>
    </row>
    <row r="19" spans="1:20">
      <c r="A19" s="2">
        <v>2011</v>
      </c>
      <c r="B19" s="17">
        <v>4938</v>
      </c>
      <c r="C19" s="17">
        <v>4907</v>
      </c>
      <c r="D19" s="18">
        <v>59</v>
      </c>
      <c r="E19" s="18">
        <v>20</v>
      </c>
      <c r="F19" s="18">
        <v>8</v>
      </c>
      <c r="G19" s="18">
        <v>6026</v>
      </c>
      <c r="H19" s="18">
        <v>1321</v>
      </c>
      <c r="I19" s="18">
        <v>2400</v>
      </c>
      <c r="J19" s="18">
        <v>816</v>
      </c>
      <c r="K19" s="18">
        <v>1076</v>
      </c>
      <c r="L19" s="18">
        <v>182</v>
      </c>
      <c r="M19" s="19">
        <v>1383</v>
      </c>
      <c r="N19" s="17">
        <v>13291</v>
      </c>
      <c r="O19" s="20">
        <v>23136</v>
      </c>
      <c r="P19" s="31">
        <f>AVERAGE(Table1.1[[#This Row],[Total public new housing]:[All Public Sector]])</f>
        <v>4254.5</v>
      </c>
      <c r="Q19" s="31" t="e">
        <f>MODE(Table1.1[[#This Row],[Total public new housing]:[All Public Sector]])</f>
        <v>#N/A</v>
      </c>
      <c r="R19" s="31">
        <f>MEDIAN(Table1.1[[#This Row],[Total public new housing]:[All Public Sector]])</f>
        <v>1352</v>
      </c>
      <c r="S19">
        <f>MAX(Table1.1[[#This Row],[Total public new housing]:[All Public Sector]])-MIN(Table1.1[[#This Row],[Total public new housing]:[All Public Sector]])</f>
        <v>23128</v>
      </c>
      <c r="T19" s="34">
        <v>2011</v>
      </c>
    </row>
    <row r="20" spans="1:20">
      <c r="A20" s="2">
        <v>2012</v>
      </c>
      <c r="B20" s="17">
        <v>4049</v>
      </c>
      <c r="C20" s="17">
        <v>4108</v>
      </c>
      <c r="D20" s="18">
        <v>120</v>
      </c>
      <c r="E20" s="18">
        <v>18</v>
      </c>
      <c r="F20" s="18">
        <v>25</v>
      </c>
      <c r="G20" s="18">
        <v>4983</v>
      </c>
      <c r="H20" s="18">
        <v>843</v>
      </c>
      <c r="I20" s="18">
        <v>1806</v>
      </c>
      <c r="J20" s="18">
        <v>706</v>
      </c>
      <c r="K20" s="18">
        <v>903</v>
      </c>
      <c r="L20" s="18">
        <v>60</v>
      </c>
      <c r="M20" s="19">
        <v>1361</v>
      </c>
      <c r="N20" s="17">
        <v>10826</v>
      </c>
      <c r="O20" s="20">
        <v>18984</v>
      </c>
      <c r="P20" s="31">
        <f>AVERAGE(Table1.1[[#This Row],[Total public new housing]:[All Public Sector]])</f>
        <v>3485.1428571428573</v>
      </c>
      <c r="Q20" s="31" t="e">
        <f>MODE(Table1.1[[#This Row],[Total public new housing]:[All Public Sector]])</f>
        <v>#N/A</v>
      </c>
      <c r="R20" s="31">
        <f>MEDIAN(Table1.1[[#This Row],[Total public new housing]:[All Public Sector]])</f>
        <v>1132</v>
      </c>
      <c r="S20">
        <f>MAX(Table1.1[[#This Row],[Total public new housing]:[All Public Sector]])-MIN(Table1.1[[#This Row],[Total public new housing]:[All Public Sector]])</f>
        <v>18966</v>
      </c>
      <c r="T20" s="34">
        <v>2012</v>
      </c>
    </row>
    <row r="21" spans="1:20">
      <c r="A21" s="2">
        <v>2013</v>
      </c>
      <c r="B21" s="17">
        <v>4323</v>
      </c>
      <c r="C21" s="17">
        <v>5566</v>
      </c>
      <c r="D21" s="18">
        <v>85</v>
      </c>
      <c r="E21" s="18">
        <v>33</v>
      </c>
      <c r="F21" s="18">
        <v>42</v>
      </c>
      <c r="G21" s="18">
        <v>4373</v>
      </c>
      <c r="H21" s="18">
        <v>997</v>
      </c>
      <c r="I21" s="18">
        <v>1688</v>
      </c>
      <c r="J21" s="18">
        <v>929</v>
      </c>
      <c r="K21" s="18">
        <v>670</v>
      </c>
      <c r="L21" s="18">
        <v>115</v>
      </c>
      <c r="M21" s="19">
        <v>1332</v>
      </c>
      <c r="N21" s="17">
        <v>10265</v>
      </c>
      <c r="O21" s="20">
        <v>20154</v>
      </c>
      <c r="P21" s="31">
        <f>AVERAGE(Table1.1[[#This Row],[Total public new housing]:[All Public Sector]])</f>
        <v>3612.2857142857142</v>
      </c>
      <c r="Q21" s="31" t="e">
        <f>MODE(Table1.1[[#This Row],[Total public new housing]:[All Public Sector]])</f>
        <v>#N/A</v>
      </c>
      <c r="R21" s="31">
        <f>MEDIAN(Table1.1[[#This Row],[Total public new housing]:[All Public Sector]])</f>
        <v>1164.5</v>
      </c>
      <c r="S21">
        <f>MAX(Table1.1[[#This Row],[Total public new housing]:[All Public Sector]])-MIN(Table1.1[[#This Row],[Total public new housing]:[All Public Sector]])</f>
        <v>20121</v>
      </c>
      <c r="T21" s="34">
        <v>2013</v>
      </c>
    </row>
    <row r="22" spans="1:20">
      <c r="A22" s="2">
        <v>2014</v>
      </c>
      <c r="B22" s="17">
        <v>5809</v>
      </c>
      <c r="C22" s="17">
        <v>5415</v>
      </c>
      <c r="D22" s="18">
        <v>125</v>
      </c>
      <c r="E22" s="18">
        <v>42</v>
      </c>
      <c r="F22" s="18">
        <v>27</v>
      </c>
      <c r="G22" s="18">
        <v>4150</v>
      </c>
      <c r="H22" s="18">
        <v>1518</v>
      </c>
      <c r="I22" s="18">
        <v>1948</v>
      </c>
      <c r="J22" s="18">
        <v>526</v>
      </c>
      <c r="K22" s="18">
        <v>855</v>
      </c>
      <c r="L22" s="18">
        <v>190</v>
      </c>
      <c r="M22" s="19">
        <v>1184</v>
      </c>
      <c r="N22" s="17">
        <v>10564</v>
      </c>
      <c r="O22" s="20">
        <v>21788</v>
      </c>
      <c r="P22" s="31">
        <f>AVERAGE(Table1.1[[#This Row],[Total public new housing]:[All Public Sector]])</f>
        <v>3867.2142857142858</v>
      </c>
      <c r="Q22" s="31" t="e">
        <f>MODE(Table1.1[[#This Row],[Total public new housing]:[All Public Sector]])</f>
        <v>#N/A</v>
      </c>
      <c r="R22" s="31">
        <f>MEDIAN(Table1.1[[#This Row],[Total public new housing]:[All Public Sector]])</f>
        <v>1351</v>
      </c>
      <c r="S22">
        <f>MAX(Table1.1[[#This Row],[Total public new housing]:[All Public Sector]])-MIN(Table1.1[[#This Row],[Total public new housing]:[All Public Sector]])</f>
        <v>21761</v>
      </c>
      <c r="T22" s="34">
        <v>2014</v>
      </c>
    </row>
    <row r="23" spans="1:20">
      <c r="A23" s="2">
        <v>2015</v>
      </c>
      <c r="B23" s="17">
        <v>4908</v>
      </c>
      <c r="C23" s="17">
        <v>6792</v>
      </c>
      <c r="D23" s="18">
        <v>91</v>
      </c>
      <c r="E23" s="18">
        <v>7</v>
      </c>
      <c r="F23" s="18">
        <v>11</v>
      </c>
      <c r="G23" s="18">
        <v>4369</v>
      </c>
      <c r="H23" s="18">
        <v>1894</v>
      </c>
      <c r="I23" s="18">
        <v>1631</v>
      </c>
      <c r="J23" s="18">
        <v>457</v>
      </c>
      <c r="K23" s="18">
        <v>877</v>
      </c>
      <c r="L23" s="18">
        <v>218</v>
      </c>
      <c r="M23" s="19">
        <v>1200</v>
      </c>
      <c r="N23" s="17">
        <v>10755</v>
      </c>
      <c r="O23" s="20">
        <v>22455</v>
      </c>
      <c r="P23" s="31">
        <f>AVERAGE(Table1.1[[#This Row],[Total public new housing]:[All Public Sector]])</f>
        <v>3976.0714285714284</v>
      </c>
      <c r="Q23" s="31" t="e">
        <f>MODE(Table1.1[[#This Row],[Total public new housing]:[All Public Sector]])</f>
        <v>#N/A</v>
      </c>
      <c r="R23" s="31">
        <f>MEDIAN(Table1.1[[#This Row],[Total public new housing]:[All Public Sector]])</f>
        <v>1415.5</v>
      </c>
      <c r="S23">
        <f>MAX(Table1.1[[#This Row],[Total public new housing]:[All Public Sector]])-MIN(Table1.1[[#This Row],[Total public new housing]:[All Public Sector]])</f>
        <v>22448</v>
      </c>
      <c r="T23" s="34">
        <v>2015</v>
      </c>
    </row>
    <row r="24" spans="1:20">
      <c r="A24" s="2">
        <v>2016</v>
      </c>
      <c r="B24" s="17">
        <v>4806</v>
      </c>
      <c r="C24" s="17">
        <v>7248</v>
      </c>
      <c r="D24" s="18">
        <v>115</v>
      </c>
      <c r="E24" s="18">
        <v>12</v>
      </c>
      <c r="F24" s="18">
        <v>3</v>
      </c>
      <c r="G24" s="18">
        <v>4828</v>
      </c>
      <c r="H24" s="18">
        <v>1540</v>
      </c>
      <c r="I24" s="18">
        <v>2145</v>
      </c>
      <c r="J24" s="18">
        <v>695</v>
      </c>
      <c r="K24" s="18">
        <v>737</v>
      </c>
      <c r="L24" s="18">
        <v>271</v>
      </c>
      <c r="M24" s="19">
        <v>1162</v>
      </c>
      <c r="N24" s="17">
        <v>11508</v>
      </c>
      <c r="O24" s="20">
        <v>23562</v>
      </c>
      <c r="P24" s="31">
        <f>AVERAGE(Table1.1[[#This Row],[Total public new housing]:[All Public Sector]])</f>
        <v>4188</v>
      </c>
      <c r="Q24" s="31" t="e">
        <f>MODE(Table1.1[[#This Row],[Total public new housing]:[All Public Sector]])</f>
        <v>#N/A</v>
      </c>
      <c r="R24" s="31">
        <f>MEDIAN(Table1.1[[#This Row],[Total public new housing]:[All Public Sector]])</f>
        <v>1351</v>
      </c>
      <c r="S24">
        <f>MAX(Table1.1[[#This Row],[Total public new housing]:[All Public Sector]])-MIN(Table1.1[[#This Row],[Total public new housing]:[All Public Sector]])</f>
        <v>23559</v>
      </c>
      <c r="T24" s="34">
        <v>2016</v>
      </c>
    </row>
    <row r="25" spans="1:20">
      <c r="A25" s="2">
        <v>2017</v>
      </c>
      <c r="B25" s="17">
        <v>5826</v>
      </c>
      <c r="C25" s="17">
        <v>7776</v>
      </c>
      <c r="D25" s="18">
        <v>134</v>
      </c>
      <c r="E25" s="18">
        <v>22</v>
      </c>
      <c r="F25" s="18">
        <v>0</v>
      </c>
      <c r="G25" s="18">
        <v>4250</v>
      </c>
      <c r="H25" s="18">
        <v>1537</v>
      </c>
      <c r="I25" s="18">
        <v>1994</v>
      </c>
      <c r="J25" s="18">
        <v>844</v>
      </c>
      <c r="K25" s="18">
        <v>844</v>
      </c>
      <c r="L25" s="18">
        <v>672</v>
      </c>
      <c r="M25" s="19">
        <v>1223</v>
      </c>
      <c r="N25" s="17">
        <v>11521</v>
      </c>
      <c r="O25" s="20">
        <v>25123</v>
      </c>
      <c r="P25" s="31">
        <f>AVERAGE(Table1.1[[#This Row],[Total public new housing]:[All Public Sector]])</f>
        <v>4411.8571428571431</v>
      </c>
      <c r="Q25" s="31">
        <f>MODE(Table1.1[[#This Row],[Total public new housing]:[All Public Sector]])</f>
        <v>844</v>
      </c>
      <c r="R25" s="31">
        <f>MEDIAN(Table1.1[[#This Row],[Total public new housing]:[All Public Sector]])</f>
        <v>1380</v>
      </c>
      <c r="S25">
        <f>MAX(Table1.1[[#This Row],[Total public new housing]:[All Public Sector]])-MIN(Table1.1[[#This Row],[Total public new housing]:[All Public Sector]])</f>
        <v>25123</v>
      </c>
      <c r="T25" s="34">
        <v>2017</v>
      </c>
    </row>
    <row r="26" spans="1:20">
      <c r="A26" s="2">
        <v>2018</v>
      </c>
      <c r="B26" s="17">
        <v>5886</v>
      </c>
      <c r="C26" s="17">
        <v>10386</v>
      </c>
      <c r="D26" s="18">
        <v>136</v>
      </c>
      <c r="E26" s="18">
        <v>19</v>
      </c>
      <c r="F26" s="18">
        <v>5</v>
      </c>
      <c r="G26" s="18">
        <v>3928</v>
      </c>
      <c r="H26" s="18">
        <v>1498</v>
      </c>
      <c r="I26" s="18">
        <v>1512</v>
      </c>
      <c r="J26" s="18">
        <v>692</v>
      </c>
      <c r="K26" s="18">
        <v>1096</v>
      </c>
      <c r="L26" s="18">
        <v>398</v>
      </c>
      <c r="M26" s="19">
        <v>1289</v>
      </c>
      <c r="N26" s="17">
        <v>10572</v>
      </c>
      <c r="O26" s="20">
        <v>26844</v>
      </c>
      <c r="P26" s="31">
        <f>AVERAGE(Table1.1[[#This Row],[Total public new housing]:[All Public Sector]])</f>
        <v>4590.0714285714284</v>
      </c>
      <c r="Q26" s="31" t="e">
        <f>MODE(Table1.1[[#This Row],[Total public new housing]:[All Public Sector]])</f>
        <v>#N/A</v>
      </c>
      <c r="R26" s="31">
        <f>MEDIAN(Table1.1[[#This Row],[Total public new housing]:[All Public Sector]])</f>
        <v>1393.5</v>
      </c>
      <c r="S26">
        <f>MAX(Table1.1[[#This Row],[Total public new housing]:[All Public Sector]])-MIN(Table1.1[[#This Row],[Total public new housing]:[All Public Sector]])</f>
        <v>26839</v>
      </c>
      <c r="T26" s="34">
        <v>2018</v>
      </c>
    </row>
    <row r="27" spans="1:20">
      <c r="A27" s="2">
        <v>2019</v>
      </c>
      <c r="B27" s="17">
        <v>7038</v>
      </c>
      <c r="C27" s="17">
        <v>11325</v>
      </c>
      <c r="D27" s="18">
        <v>62</v>
      </c>
      <c r="E27" s="18">
        <v>41</v>
      </c>
      <c r="F27" s="18">
        <v>44</v>
      </c>
      <c r="G27" s="18">
        <v>4142</v>
      </c>
      <c r="H27" s="18">
        <v>1443</v>
      </c>
      <c r="I27" s="18">
        <v>1788</v>
      </c>
      <c r="J27" s="18">
        <v>813</v>
      </c>
      <c r="K27" s="18">
        <v>867</v>
      </c>
      <c r="L27" s="18">
        <v>334</v>
      </c>
      <c r="M27" s="19">
        <v>1194</v>
      </c>
      <c r="N27" s="17">
        <v>10728</v>
      </c>
      <c r="O27" s="20">
        <v>29092</v>
      </c>
      <c r="P27" s="31">
        <f>AVERAGE(Table1.1[[#This Row],[Total public new housing]:[All Public Sector]])</f>
        <v>4922.2142857142853</v>
      </c>
      <c r="Q27" s="31" t="e">
        <f>MODE(Table1.1[[#This Row],[Total public new housing]:[All Public Sector]])</f>
        <v>#N/A</v>
      </c>
      <c r="R27" s="31">
        <f>MEDIAN(Table1.1[[#This Row],[Total public new housing]:[All Public Sector]])</f>
        <v>1318.5</v>
      </c>
      <c r="S27">
        <f>MAX(Table1.1[[#This Row],[Total public new housing]:[All Public Sector]])-MIN(Table1.1[[#This Row],[Total public new housing]:[All Public Sector]])</f>
        <v>29051</v>
      </c>
      <c r="T27" s="34">
        <v>2019</v>
      </c>
    </row>
    <row r="28" spans="1:20">
      <c r="A28" s="1">
        <v>2020</v>
      </c>
      <c r="B28" s="17">
        <v>4781</v>
      </c>
      <c r="C28" s="17">
        <v>11665</v>
      </c>
      <c r="D28" s="18">
        <v>65</v>
      </c>
      <c r="E28" s="18">
        <v>51</v>
      </c>
      <c r="F28" s="18">
        <v>10</v>
      </c>
      <c r="G28" s="18">
        <v>4185</v>
      </c>
      <c r="H28" s="18">
        <v>1140</v>
      </c>
      <c r="I28" s="18">
        <v>1390</v>
      </c>
      <c r="J28" s="18">
        <v>931</v>
      </c>
      <c r="K28" s="18">
        <v>815</v>
      </c>
      <c r="L28" s="18">
        <v>266</v>
      </c>
      <c r="M28" s="19">
        <v>1097</v>
      </c>
      <c r="N28" s="17">
        <v>9952</v>
      </c>
      <c r="O28" s="20">
        <v>26397</v>
      </c>
      <c r="P28" s="31">
        <f>AVERAGE(Table1.1[[#This Row],[Total public new housing]:[All Public Sector]])</f>
        <v>4481.7857142857147</v>
      </c>
      <c r="Q28" s="31" t="e">
        <f>MODE(Table1.1[[#This Row],[Total public new housing]:[All Public Sector]])</f>
        <v>#N/A</v>
      </c>
      <c r="R28" s="31">
        <f>MEDIAN(Table1.1[[#This Row],[Total public new housing]:[All Public Sector]])</f>
        <v>1118.5</v>
      </c>
      <c r="S28">
        <f>MAX(Table1.1[[#This Row],[Total public new housing]:[All Public Sector]])-MIN(Table1.1[[#This Row],[Total public new housing]:[All Public Sector]])</f>
        <v>26387</v>
      </c>
      <c r="T28" s="35">
        <v>2020</v>
      </c>
    </row>
    <row r="29" spans="1:20">
      <c r="A29" s="2">
        <v>2021</v>
      </c>
      <c r="B29" s="19">
        <v>5027</v>
      </c>
      <c r="C29" s="17">
        <v>15873</v>
      </c>
      <c r="D29" s="18">
        <v>147</v>
      </c>
      <c r="E29" s="18">
        <v>53</v>
      </c>
      <c r="F29" s="18">
        <v>0</v>
      </c>
      <c r="G29" s="18">
        <v>4026</v>
      </c>
      <c r="H29" s="18">
        <v>715</v>
      </c>
      <c r="I29" s="18">
        <v>2213</v>
      </c>
      <c r="J29" s="18">
        <v>841</v>
      </c>
      <c r="K29" s="18">
        <v>1169</v>
      </c>
      <c r="L29" s="18">
        <v>175</v>
      </c>
      <c r="M29" s="19">
        <v>771</v>
      </c>
      <c r="N29" s="17">
        <v>10111</v>
      </c>
      <c r="O29" s="20">
        <v>31010</v>
      </c>
      <c r="P29" s="31">
        <f>AVERAGE(Table1.1[[#This Row],[Total public new housing]:[All Public Sector]])</f>
        <v>5152.2142857142853</v>
      </c>
      <c r="Q29" s="31" t="e">
        <f>MODE(Table1.1[[#This Row],[Total public new housing]:[All Public Sector]])</f>
        <v>#N/A</v>
      </c>
      <c r="R29" s="31">
        <f>MEDIAN(Table1.1[[#This Row],[Total public new housing]:[All Public Sector]])</f>
        <v>1005</v>
      </c>
      <c r="S29">
        <f>MAX(Table1.1[[#This Row],[Total public new housing]:[All Public Sector]])-MIN(Table1.1[[#This Row],[Total public new housing]:[All Public Sector]])</f>
        <v>31010</v>
      </c>
      <c r="T29" s="34">
        <v>2021</v>
      </c>
    </row>
    <row r="30" spans="1:20">
      <c r="A30" s="2">
        <v>2022</v>
      </c>
      <c r="B30" s="19">
        <v>6148</v>
      </c>
      <c r="C30" s="17">
        <v>18975</v>
      </c>
      <c r="D30" s="18">
        <v>278</v>
      </c>
      <c r="E30" s="18">
        <v>72</v>
      </c>
      <c r="F30" s="18">
        <v>0</v>
      </c>
      <c r="G30" s="18">
        <v>3793</v>
      </c>
      <c r="H30" s="18">
        <v>500</v>
      </c>
      <c r="I30" s="18">
        <v>2267</v>
      </c>
      <c r="J30" s="18">
        <v>683</v>
      </c>
      <c r="K30" s="18">
        <v>889</v>
      </c>
      <c r="L30" s="18">
        <v>360</v>
      </c>
      <c r="M30" s="19">
        <v>1068</v>
      </c>
      <c r="N30" s="17">
        <v>9911</v>
      </c>
      <c r="O30" s="20">
        <v>35033</v>
      </c>
      <c r="P30" s="31">
        <f>AVERAGE(Table1.1[[#This Row],[Total public new housing]:[All Public Sector]])</f>
        <v>5712.6428571428569</v>
      </c>
      <c r="Q30" s="31" t="e">
        <f>MODE(Table1.1[[#This Row],[Total public new housing]:[All Public Sector]])</f>
        <v>#N/A</v>
      </c>
      <c r="R30" s="31">
        <f>MEDIAN(Table1.1[[#This Row],[Total public new housing]:[All Public Sector]])</f>
        <v>978.5</v>
      </c>
      <c r="S30">
        <f>MAX(Table1.1[[#This Row],[Total public new housing]:[All Public Sector]])-MIN(Table1.1[[#This Row],[Total public new housing]:[All Public Sector]])</f>
        <v>35033</v>
      </c>
      <c r="T30" s="34">
        <v>2022</v>
      </c>
    </row>
    <row r="31" spans="1:20">
      <c r="A31" s="2">
        <v>2023</v>
      </c>
      <c r="B31" s="17">
        <v>6850</v>
      </c>
      <c r="C31" s="17">
        <v>20053</v>
      </c>
      <c r="D31" s="18">
        <v>237</v>
      </c>
      <c r="E31" s="18">
        <v>59</v>
      </c>
      <c r="F31" s="18">
        <v>0</v>
      </c>
      <c r="G31" s="18">
        <v>3579</v>
      </c>
      <c r="H31" s="18">
        <v>450</v>
      </c>
      <c r="I31" s="18">
        <v>2538</v>
      </c>
      <c r="J31" s="18">
        <v>1025</v>
      </c>
      <c r="K31" s="18">
        <v>1047</v>
      </c>
      <c r="L31" s="18">
        <v>454</v>
      </c>
      <c r="M31" s="19">
        <v>2320</v>
      </c>
      <c r="N31" s="17">
        <v>11708</v>
      </c>
      <c r="O31" s="20">
        <v>38611</v>
      </c>
      <c r="P31" s="31">
        <f>AVERAGE(Table1.1[[#This Row],[Total public new housing]:[All Public Sector]])</f>
        <v>6352.2142857142853</v>
      </c>
      <c r="Q31" s="31" t="e">
        <f>MODE(Table1.1[[#This Row],[Total public new housing]:[All Public Sector]])</f>
        <v>#N/A</v>
      </c>
      <c r="R31" s="31">
        <f>MEDIAN(Table1.1[[#This Row],[Total public new housing]:[All Public Sector]])</f>
        <v>1683.5</v>
      </c>
      <c r="S31">
        <f>MAX(Table1.1[[#This Row],[Total public new housing]:[All Public Sector]])-MIN(Table1.1[[#This Row],[Total public new housing]:[All Public Sector]])</f>
        <v>38611</v>
      </c>
      <c r="T31" s="34">
        <v>2023</v>
      </c>
    </row>
    <row r="32" spans="1:20">
      <c r="A32" s="2"/>
      <c r="B32" s="17"/>
      <c r="C32" s="17"/>
      <c r="D32" s="18"/>
      <c r="E32" s="18"/>
      <c r="F32" s="18"/>
      <c r="G32" s="18"/>
      <c r="H32" s="18"/>
      <c r="I32" s="18"/>
      <c r="J32" s="18"/>
      <c r="K32" s="18"/>
      <c r="L32" s="18"/>
      <c r="M32" s="19"/>
      <c r="N32" s="17"/>
      <c r="O32" s="20">
        <f>SUBTOTAL(109,Table1.1[All Public Sector])</f>
        <v>513381</v>
      </c>
    </row>
    <row r="33" spans="6:15">
      <c r="F33" s="18"/>
    </row>
    <row r="34" spans="6:15">
      <c r="F34" s="18"/>
    </row>
    <row r="35" spans="6:15">
      <c r="F35" s="18"/>
    </row>
    <row r="36" spans="6:15">
      <c r="F36" s="18"/>
    </row>
    <row r="37" spans="6:15">
      <c r="F37" s="18"/>
    </row>
    <row r="38" spans="6:15">
      <c r="F38" s="18"/>
    </row>
    <row r="39" spans="6:15">
      <c r="O39" s="33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V30"/>
  <sheetViews>
    <sheetView topLeftCell="A16" workbookViewId="0">
      <selection activeCell="K27" sqref="K27"/>
    </sheetView>
  </sheetViews>
  <sheetFormatPr defaultColWidth="8.6640625" defaultRowHeight="14.4"/>
  <cols>
    <col min="1" max="1" width="13" customWidth="1"/>
    <col min="2" max="2" width="14.6640625" customWidth="1"/>
    <col min="3" max="3" width="14" customWidth="1"/>
    <col min="4" max="4" width="9.6640625" customWidth="1"/>
    <col min="5" max="5" width="11.33203125" customWidth="1"/>
    <col min="6" max="6" width="10.6640625" customWidth="1"/>
    <col min="7" max="7" width="11.33203125" customWidth="1"/>
    <col min="8" max="8" width="11.5546875" customWidth="1"/>
    <col min="9" max="9" width="11.6640625" customWidth="1"/>
    <col min="10" max="10" width="12.33203125" customWidth="1"/>
    <col min="11" max="11" width="13.109375" customWidth="1"/>
    <col min="12" max="12" width="11.33203125" customWidth="1"/>
    <col min="13" max="13" width="11.44140625" customWidth="1"/>
    <col min="14" max="14" width="13.6640625" customWidth="1"/>
    <col min="15" max="15" width="10.6640625" customWidth="1"/>
    <col min="16" max="16" width="15.5546875" customWidth="1"/>
    <col min="19" max="19" width="14.109375" customWidth="1"/>
    <col min="22" max="22" width="14" customWidth="1"/>
  </cols>
  <sheetData>
    <row r="1" spans="1:22" ht="19.2">
      <c r="A1" s="7" t="s">
        <v>22</v>
      </c>
    </row>
    <row r="2" spans="1:22">
      <c r="A2" s="5" t="s">
        <v>1</v>
      </c>
    </row>
    <row r="3" spans="1:22">
      <c r="A3" s="5"/>
    </row>
    <row r="4" spans="1:22" ht="54" customHeight="1">
      <c r="A4" s="9" t="s">
        <v>2</v>
      </c>
      <c r="B4" s="10" t="s">
        <v>23</v>
      </c>
      <c r="C4" s="10" t="s">
        <v>24</v>
      </c>
      <c r="D4" s="11" t="s">
        <v>25</v>
      </c>
      <c r="E4" s="11" t="s">
        <v>26</v>
      </c>
      <c r="F4" s="12" t="s">
        <v>27</v>
      </c>
      <c r="G4" s="12" t="s">
        <v>28</v>
      </c>
      <c r="H4" s="11" t="s">
        <v>29</v>
      </c>
      <c r="I4" s="11" t="s">
        <v>30</v>
      </c>
      <c r="J4" s="11" t="s">
        <v>31</v>
      </c>
      <c r="K4" s="11" t="s">
        <v>32</v>
      </c>
      <c r="L4" s="11" t="s">
        <v>33</v>
      </c>
      <c r="M4" s="11" t="s">
        <v>34</v>
      </c>
      <c r="N4" s="12" t="s">
        <v>35</v>
      </c>
      <c r="O4" s="13" t="s">
        <v>36</v>
      </c>
      <c r="P4" s="14" t="s">
        <v>37</v>
      </c>
      <c r="R4" s="32" t="s">
        <v>2</v>
      </c>
      <c r="S4" s="32" t="s">
        <v>38</v>
      </c>
      <c r="U4" s="32" t="s">
        <v>2</v>
      </c>
      <c r="V4" s="32" t="s">
        <v>39</v>
      </c>
    </row>
    <row r="5" spans="1:22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  <c r="R5" s="2">
        <v>1998</v>
      </c>
      <c r="S5" s="17">
        <f>AVERAGE(B5:P5)</f>
        <v>5670.7333333333336</v>
      </c>
      <c r="U5" s="2">
        <v>1998</v>
      </c>
      <c r="V5" s="17">
        <f>SUM(MEDIAN(B5:P5))</f>
        <v>3561</v>
      </c>
    </row>
    <row r="6" spans="1:22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  <c r="R6" s="2">
        <v>1999</v>
      </c>
      <c r="S6" s="17">
        <f t="shared" ref="S6:S30" si="0">AVERAGE(B6:P6)</f>
        <v>6266.666666666667</v>
      </c>
      <c r="U6" s="2">
        <v>1999</v>
      </c>
      <c r="V6" s="17">
        <f t="shared" ref="V6:V30" si="1">SUM(MEDIAN(B6:P6))</f>
        <v>4195</v>
      </c>
    </row>
    <row r="7" spans="1:22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  <c r="R7" s="2">
        <v>2000</v>
      </c>
      <c r="S7" s="17">
        <f t="shared" si="0"/>
        <v>6635.6</v>
      </c>
      <c r="U7" s="2">
        <v>2000</v>
      </c>
      <c r="V7" s="17">
        <f t="shared" si="1"/>
        <v>3884</v>
      </c>
    </row>
    <row r="8" spans="1:22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  <c r="R8" s="2">
        <v>2001</v>
      </c>
      <c r="S8" s="17">
        <f t="shared" si="0"/>
        <v>6995.5333333333338</v>
      </c>
      <c r="U8" s="2">
        <v>2001</v>
      </c>
      <c r="V8" s="17">
        <f t="shared" si="1"/>
        <v>3580</v>
      </c>
    </row>
    <row r="9" spans="1:22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  <c r="R9" s="2">
        <v>2002</v>
      </c>
      <c r="S9" s="17">
        <f t="shared" si="0"/>
        <v>7640.4666666666662</v>
      </c>
      <c r="U9" s="2">
        <v>2002</v>
      </c>
      <c r="V9" s="17">
        <f t="shared" si="1"/>
        <v>4176</v>
      </c>
    </row>
    <row r="10" spans="1:22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  <c r="R10" s="2">
        <v>2003</v>
      </c>
      <c r="S10" s="17">
        <f t="shared" si="0"/>
        <v>8253.1333333333332</v>
      </c>
      <c r="U10" s="2">
        <v>2003</v>
      </c>
      <c r="V10" s="17">
        <f t="shared" si="1"/>
        <v>3906</v>
      </c>
    </row>
    <row r="11" spans="1:22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  <c r="R11" s="2">
        <v>2004</v>
      </c>
      <c r="S11" s="17">
        <f t="shared" si="0"/>
        <v>9354</v>
      </c>
      <c r="U11" s="2">
        <v>2004</v>
      </c>
      <c r="V11" s="17">
        <f t="shared" si="1"/>
        <v>4652</v>
      </c>
    </row>
    <row r="12" spans="1:22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  <c r="R12" s="2">
        <v>2005</v>
      </c>
      <c r="S12" s="17">
        <f t="shared" si="0"/>
        <v>9837.0666666666675</v>
      </c>
      <c r="U12" s="2">
        <v>2005</v>
      </c>
      <c r="V12" s="17">
        <f t="shared" si="1"/>
        <v>4387</v>
      </c>
    </row>
    <row r="13" spans="1:22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  <c r="R13" s="2">
        <v>2006</v>
      </c>
      <c r="S13" s="17">
        <f t="shared" si="0"/>
        <v>10894.933333333332</v>
      </c>
      <c r="U13" s="2">
        <v>2006</v>
      </c>
      <c r="V13" s="17">
        <f t="shared" si="1"/>
        <v>4552</v>
      </c>
    </row>
    <row r="14" spans="1:22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  <c r="R14" s="2">
        <v>2007</v>
      </c>
      <c r="S14" s="17">
        <f t="shared" si="0"/>
        <v>11865.466666666667</v>
      </c>
      <c r="U14" s="2">
        <v>2007</v>
      </c>
      <c r="V14" s="17">
        <f t="shared" si="1"/>
        <v>4962</v>
      </c>
    </row>
    <row r="15" spans="1:22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  <c r="R15" s="2">
        <v>2008</v>
      </c>
      <c r="S15" s="17">
        <f t="shared" si="0"/>
        <v>11367.333333333334</v>
      </c>
      <c r="U15" s="2">
        <v>2008</v>
      </c>
      <c r="V15" s="17">
        <f t="shared" si="1"/>
        <v>5339</v>
      </c>
    </row>
    <row r="16" spans="1:22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  <c r="R16" s="2">
        <v>2009</v>
      </c>
      <c r="S16" s="17">
        <f t="shared" si="0"/>
        <v>8353.2000000000007</v>
      </c>
      <c r="U16" s="2">
        <v>2009</v>
      </c>
      <c r="V16" s="17">
        <f t="shared" si="1"/>
        <v>3515</v>
      </c>
    </row>
    <row r="17" spans="1:22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  <c r="R17" s="2">
        <v>2010</v>
      </c>
      <c r="S17" s="17">
        <f t="shared" si="0"/>
        <v>8568.7333333333336</v>
      </c>
      <c r="U17" s="2">
        <v>2010</v>
      </c>
      <c r="V17" s="17">
        <f t="shared" si="1"/>
        <v>3551</v>
      </c>
    </row>
    <row r="18" spans="1:22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  <c r="R18" s="2">
        <v>2011</v>
      </c>
      <c r="S18" s="17">
        <f t="shared" si="0"/>
        <v>8948.5333333333328</v>
      </c>
      <c r="U18" s="2">
        <v>2011</v>
      </c>
      <c r="V18" s="17">
        <f t="shared" si="1"/>
        <v>3349</v>
      </c>
    </row>
    <row r="19" spans="1:22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  <c r="R19" s="2">
        <v>2012</v>
      </c>
      <c r="S19" s="17">
        <f t="shared" si="0"/>
        <v>8621.7333333333336</v>
      </c>
      <c r="U19" s="2">
        <v>2012</v>
      </c>
      <c r="V19" s="17">
        <f t="shared" si="1"/>
        <v>3688</v>
      </c>
    </row>
    <row r="20" spans="1:22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  <c r="R20" s="2">
        <v>2013</v>
      </c>
      <c r="S20" s="17">
        <f t="shared" si="0"/>
        <v>8996.0666666666675</v>
      </c>
      <c r="U20" s="2">
        <v>2013</v>
      </c>
      <c r="V20" s="17">
        <f t="shared" si="1"/>
        <v>3489</v>
      </c>
    </row>
    <row r="21" spans="1:22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  <c r="R21" s="2">
        <v>2014</v>
      </c>
      <c r="S21" s="17">
        <f t="shared" si="0"/>
        <v>10423.266666666666</v>
      </c>
      <c r="U21" s="2">
        <v>2014</v>
      </c>
      <c r="V21" s="17">
        <f t="shared" si="1"/>
        <v>4186</v>
      </c>
    </row>
    <row r="22" spans="1:22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  <c r="R22" s="2">
        <v>2015</v>
      </c>
      <c r="S22" s="17">
        <f t="shared" si="0"/>
        <v>11280.2</v>
      </c>
      <c r="U22" s="2">
        <v>2015</v>
      </c>
      <c r="V22" s="17">
        <f t="shared" si="1"/>
        <v>4728</v>
      </c>
    </row>
    <row r="23" spans="1:22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  <c r="R23" s="2">
        <v>2016</v>
      </c>
      <c r="S23" s="17">
        <f t="shared" si="0"/>
        <v>12346.466666666667</v>
      </c>
      <c r="U23" s="2">
        <v>2016</v>
      </c>
      <c r="V23" s="17">
        <f t="shared" si="1"/>
        <v>5208</v>
      </c>
    </row>
    <row r="24" spans="1:22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  <c r="R24" s="2">
        <v>2017</v>
      </c>
      <c r="S24" s="17">
        <f t="shared" si="0"/>
        <v>13670.8</v>
      </c>
      <c r="U24" s="2">
        <v>2017</v>
      </c>
      <c r="V24" s="17">
        <f t="shared" si="1"/>
        <v>4935</v>
      </c>
    </row>
    <row r="25" spans="1:22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  <c r="R25" s="2">
        <v>2018</v>
      </c>
      <c r="S25" s="17">
        <f t="shared" si="0"/>
        <v>13834.733333333334</v>
      </c>
      <c r="U25" s="2">
        <v>2018</v>
      </c>
      <c r="V25" s="17">
        <f t="shared" si="1"/>
        <v>4883</v>
      </c>
    </row>
    <row r="26" spans="1:22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  <c r="R26" s="2">
        <v>2019</v>
      </c>
      <c r="S26" s="17">
        <f t="shared" si="0"/>
        <v>14520.8</v>
      </c>
      <c r="U26" s="2">
        <v>2019</v>
      </c>
      <c r="V26" s="17">
        <f t="shared" si="1"/>
        <v>5033</v>
      </c>
    </row>
    <row r="27" spans="1:22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  <c r="R27" s="1">
        <v>2020</v>
      </c>
      <c r="S27" s="17">
        <f t="shared" si="0"/>
        <v>11842.333333333334</v>
      </c>
      <c r="U27" s="1">
        <v>2020</v>
      </c>
      <c r="V27" s="17">
        <f t="shared" si="1"/>
        <v>3693</v>
      </c>
    </row>
    <row r="28" spans="1:22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  <c r="R28" s="2">
        <v>2021</v>
      </c>
      <c r="S28" s="17">
        <f t="shared" si="0"/>
        <v>13105.8</v>
      </c>
      <c r="U28" s="2">
        <v>2021</v>
      </c>
      <c r="V28" s="17">
        <f t="shared" si="1"/>
        <v>3606</v>
      </c>
    </row>
    <row r="29" spans="1:22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  <c r="R29" s="2">
        <v>2022</v>
      </c>
      <c r="S29" s="17">
        <f t="shared" si="0"/>
        <v>15370.066666666668</v>
      </c>
      <c r="U29" s="2">
        <v>2022</v>
      </c>
      <c r="V29" s="17">
        <f t="shared" si="1"/>
        <v>4614</v>
      </c>
    </row>
    <row r="30" spans="1:22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  <c r="R30" s="2">
        <v>2023</v>
      </c>
      <c r="S30" s="17">
        <f t="shared" si="0"/>
        <v>15890.266666666666</v>
      </c>
      <c r="U30" s="2">
        <v>2023</v>
      </c>
      <c r="V30" s="17">
        <f t="shared" si="1"/>
        <v>4686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69D1D-361F-4B73-B143-11618A77E6F4}">
  <dimension ref="A1"/>
  <sheetViews>
    <sheetView tabSelected="1" workbookViewId="0">
      <selection activeCell="R16" sqref="R16"/>
    </sheetView>
  </sheetViews>
  <sheetFormatPr defaultRowHeight="14.4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J18"/>
  <sheetViews>
    <sheetView workbookViewId="0">
      <selection activeCell="AF7" sqref="AF7"/>
    </sheetView>
  </sheetViews>
  <sheetFormatPr defaultColWidth="8.6640625" defaultRowHeight="14.4"/>
  <cols>
    <col min="1" max="1" width="17.44140625" customWidth="1"/>
    <col min="2" max="27" width="8.88671875" customWidth="1"/>
    <col min="30" max="30" width="9.33203125" bestFit="1" customWidth="1"/>
    <col min="31" max="31" width="10.33203125" bestFit="1" customWidth="1"/>
    <col min="32" max="32" width="10.6640625" bestFit="1" customWidth="1"/>
    <col min="35" max="35" width="8.88671875" bestFit="1" customWidth="1"/>
  </cols>
  <sheetData>
    <row r="1" spans="1:36" ht="19.2">
      <c r="A1" s="3" t="s">
        <v>40</v>
      </c>
    </row>
    <row r="2" spans="1:36" ht="19.2">
      <c r="A2" s="3"/>
    </row>
    <row r="3" spans="1:36">
      <c r="A3" s="25" t="s">
        <v>41</v>
      </c>
      <c r="B3" s="15" t="s">
        <v>42</v>
      </c>
      <c r="C3" s="15" t="s">
        <v>43</v>
      </c>
      <c r="D3" s="15" t="s">
        <v>44</v>
      </c>
      <c r="E3" s="15" t="s">
        <v>45</v>
      </c>
      <c r="F3" s="15" t="s">
        <v>46</v>
      </c>
      <c r="G3" s="15" t="s">
        <v>47</v>
      </c>
      <c r="H3" s="15" t="s">
        <v>48</v>
      </c>
      <c r="I3" s="15" t="s">
        <v>49</v>
      </c>
      <c r="J3" s="15" t="s">
        <v>50</v>
      </c>
      <c r="K3" s="15" t="s">
        <v>51</v>
      </c>
      <c r="L3" s="15" t="s">
        <v>52</v>
      </c>
      <c r="M3" s="15" t="s">
        <v>53</v>
      </c>
      <c r="N3" s="8" t="s">
        <v>54</v>
      </c>
      <c r="O3" s="15" t="s">
        <v>55</v>
      </c>
      <c r="P3" s="15" t="s">
        <v>56</v>
      </c>
      <c r="Q3" s="15" t="s">
        <v>57</v>
      </c>
      <c r="R3" s="15" t="s">
        <v>58</v>
      </c>
      <c r="S3" s="15" t="s">
        <v>59</v>
      </c>
      <c r="T3" s="15" t="s">
        <v>60</v>
      </c>
      <c r="U3" s="15" t="s">
        <v>61</v>
      </c>
      <c r="V3" s="15" t="s">
        <v>62</v>
      </c>
      <c r="W3" s="15" t="s">
        <v>63</v>
      </c>
      <c r="X3" s="15" t="s">
        <v>64</v>
      </c>
      <c r="Y3" s="15" t="s">
        <v>65</v>
      </c>
      <c r="Z3" s="15" t="s">
        <v>66</v>
      </c>
      <c r="AA3" s="15" t="s">
        <v>67</v>
      </c>
      <c r="AB3" s="15" t="s">
        <v>68</v>
      </c>
      <c r="AC3" s="15" t="s">
        <v>17</v>
      </c>
      <c r="AD3" s="15" t="s">
        <v>18</v>
      </c>
      <c r="AE3" s="15" t="s">
        <v>20</v>
      </c>
      <c r="AF3" s="15" t="s">
        <v>19</v>
      </c>
      <c r="AG3" t="s">
        <v>69</v>
      </c>
      <c r="AH3" t="s">
        <v>70</v>
      </c>
      <c r="AI3" t="s">
        <v>71</v>
      </c>
      <c r="AJ3" t="s">
        <v>72</v>
      </c>
    </row>
    <row r="4" spans="1:36">
      <c r="A4" s="6" t="s">
        <v>73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  <c r="AC4" s="31">
        <f>AVERAGE(Table3.1[[#This Row],[1997]:[2023]])</f>
        <v>101101.03703703704</v>
      </c>
      <c r="AD4" s="31" t="e">
        <f>MODE(Table3.1[[#This Row],[1997]:[2023]])</f>
        <v>#N/A</v>
      </c>
      <c r="AE4" s="31">
        <f>MAX(Table3.1[[#This Row],[1997]:[2023]])-MIN(Table3.1[[#This Row],[1997]:[2023]])</f>
        <v>86642</v>
      </c>
      <c r="AF4" s="31">
        <f>MEDIAN(Table3.1[[#This Row],[1997]:[2023]])</f>
        <v>88018</v>
      </c>
    </row>
    <row r="5" spans="1:36">
      <c r="A5" s="6" t="s">
        <v>74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  <c r="AC5" s="31">
        <f>AVERAGE(Table3.1[[#This Row],[1997]:[2023]])</f>
        <v>68227</v>
      </c>
      <c r="AD5" s="31" t="e">
        <f>MODE(Table3.1[[#This Row],[1997]:[2023]])</f>
        <v>#N/A</v>
      </c>
      <c r="AE5" s="31">
        <f>MAX(Table3.1[[#This Row],[1997]:[2023]])-MIN(Table3.1[[#This Row],[1997]:[2023]])</f>
        <v>56294</v>
      </c>
      <c r="AF5" s="31">
        <f>MEDIAN(Table3.1[[#This Row],[1997]:[2023]])</f>
        <v>62910</v>
      </c>
    </row>
    <row r="6" spans="1:36">
      <c r="A6" s="6" t="s">
        <v>75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  <c r="AC6" s="31">
        <f>AVERAGE(Table3.1[[#This Row],[1997]:[2023]])</f>
        <v>29494.296296296296</v>
      </c>
      <c r="AD6" s="31" t="e">
        <f>MODE(Table3.1[[#This Row],[1997]:[2023]])</f>
        <v>#N/A</v>
      </c>
      <c r="AE6" s="31">
        <f>MAX(Table3.1[[#This Row],[1997]:[2023]])-MIN(Table3.1[[#This Row],[1997]:[2023]])</f>
        <v>25307</v>
      </c>
      <c r="AF6" s="31">
        <f>MEDIAN(Table3.1[[#This Row],[1997]:[2023]])</f>
        <v>30375</v>
      </c>
    </row>
    <row r="7" spans="1:36">
      <c r="A7" s="6" t="s">
        <v>76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  <c r="AC7" s="31">
        <f>AVERAGE(Table3.1[[#This Row],[1997]:[2023]])</f>
        <v>10845.777777777777</v>
      </c>
      <c r="AD7" s="31">
        <f>MODE(Table3.1[[#This Row],[1997]:[2023]])</f>
        <v>11455</v>
      </c>
      <c r="AE7" s="31">
        <f>MAX(Table3.1[[#This Row],[1997]:[2023]])-MIN(Table3.1[[#This Row],[1997]:[2023]])</f>
        <v>10591</v>
      </c>
      <c r="AF7" s="31">
        <f>MEDIAN(Table3.1[[#This Row],[1997]:[2023]])</f>
        <v>11774</v>
      </c>
    </row>
    <row r="8" spans="1:36">
      <c r="A8" s="6" t="s">
        <v>77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  <c r="AC8" s="31">
        <f>AVERAGE(Table3.1[[#This Row],[1997]:[2023]])</f>
        <v>5847.0740740740739</v>
      </c>
      <c r="AD8" s="31" t="e">
        <f>MODE(Table3.1[[#This Row],[1997]:[2023]])</f>
        <v>#N/A</v>
      </c>
      <c r="AE8" s="31">
        <f>MAX(Table3.1[[#This Row],[1997]:[2023]])-MIN(Table3.1[[#This Row],[1997]:[2023]])</f>
        <v>4190</v>
      </c>
      <c r="AF8" s="31">
        <f>MEDIAN(Table3.1[[#This Row],[1997]:[2023]])</f>
        <v>6203</v>
      </c>
    </row>
    <row r="9" spans="1:36">
      <c r="A9" s="6" t="s">
        <v>78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  <c r="AC9" s="31">
        <f>AVERAGE(Table3.1[[#This Row],[1997]:[2023]])</f>
        <v>1820.4814814814815</v>
      </c>
      <c r="AD9" s="31">
        <f>MODE(Table3.1[[#This Row],[1997]:[2023]])</f>
        <v>1201</v>
      </c>
      <c r="AE9" s="31">
        <f>MAX(Table3.1[[#This Row],[1997]:[2023]])-MIN(Table3.1[[#This Row],[1997]:[2023]])</f>
        <v>1086</v>
      </c>
      <c r="AF9" s="31">
        <f>MEDIAN(Table3.1[[#This Row],[1997]:[2023]])</f>
        <v>1885</v>
      </c>
    </row>
    <row r="10" spans="1:36">
      <c r="A10" s="6" t="s">
        <v>79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  <c r="AC10" s="31">
        <f>AVERAGE(Table3.1[[#This Row],[1997]:[2023]])</f>
        <v>1759.1851851851852</v>
      </c>
      <c r="AD10" s="31" t="e">
        <f>MODE(Table3.1[[#This Row],[1997]:[2023]])</f>
        <v>#N/A</v>
      </c>
      <c r="AE10" s="31">
        <f>MAX(Table3.1[[#This Row],[1997]:[2023]])-MIN(Table3.1[[#This Row],[1997]:[2023]])</f>
        <v>1212</v>
      </c>
      <c r="AF10" s="31">
        <f>MEDIAN(Table3.1[[#This Row],[1997]:[2023]])</f>
        <v>1849</v>
      </c>
    </row>
    <row r="11" spans="1:36">
      <c r="A11" s="6" t="s">
        <v>80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  <c r="AC11" s="31">
        <f>AVERAGE(Table3.1[[#This Row],[1997]:[2023]])</f>
        <v>530.22222222222217</v>
      </c>
      <c r="AD11" s="31">
        <f>MODE(Table3.1[[#This Row],[1997]:[2023]])</f>
        <v>583</v>
      </c>
      <c r="AE11" s="31">
        <f>MAX(Table3.1[[#This Row],[1997]:[2023]])-MIN(Table3.1[[#This Row],[1997]:[2023]])</f>
        <v>293</v>
      </c>
      <c r="AF11" s="31">
        <f>MEDIAN(Table3.1[[#This Row],[1997]:[2023]])</f>
        <v>549</v>
      </c>
    </row>
    <row r="12" spans="1:36">
      <c r="A12" s="6" t="s">
        <v>81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  <c r="AC12" s="31">
        <f>AVERAGE(Table3.1[[#This Row],[1997]:[2023]])</f>
        <v>424.33333333333331</v>
      </c>
      <c r="AD12" s="31">
        <f>MODE(Table3.1[[#This Row],[1997]:[2023]])</f>
        <v>304</v>
      </c>
      <c r="AE12" s="31">
        <f>MAX(Table3.1[[#This Row],[1997]:[2023]])-MIN(Table3.1[[#This Row],[1997]:[2023]])</f>
        <v>240</v>
      </c>
      <c r="AF12" s="31">
        <f>MEDIAN(Table3.1[[#This Row],[1997]:[2023]])</f>
        <v>441</v>
      </c>
    </row>
    <row r="13" spans="1:36">
      <c r="A13" s="6" t="s">
        <v>82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  <c r="AC13" s="31">
        <f>AVERAGE(Table3.1[[#This Row],[1997]:[2023]])</f>
        <v>508.74074074074076</v>
      </c>
      <c r="AD13" s="31">
        <f>MODE(Table3.1[[#This Row],[1997]:[2023]])</f>
        <v>560</v>
      </c>
      <c r="AE13" s="31">
        <f>MAX(Table3.1[[#This Row],[1997]:[2023]])-MIN(Table3.1[[#This Row],[1997]:[2023]])</f>
        <v>261</v>
      </c>
      <c r="AF13" s="31">
        <f>MEDIAN(Table3.1[[#This Row],[1997]:[2023]])</f>
        <v>531</v>
      </c>
    </row>
    <row r="14" spans="1:36">
      <c r="A14" s="6" t="s">
        <v>83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  <c r="AC14" s="31">
        <f>AVERAGE(Table3.1[[#This Row],[1997]:[2023]])</f>
        <v>136.55555555555554</v>
      </c>
      <c r="AD14" s="31">
        <f>MODE(Table3.1[[#This Row],[1997]:[2023]])</f>
        <v>125</v>
      </c>
      <c r="AE14" s="31">
        <f>MAX(Table3.1[[#This Row],[1997]:[2023]])-MIN(Table3.1[[#This Row],[1997]:[2023]])</f>
        <v>73</v>
      </c>
      <c r="AF14" s="31">
        <f>MEDIAN(Table3.1[[#This Row],[1997]:[2023]])</f>
        <v>143</v>
      </c>
    </row>
    <row r="15" spans="1:36">
      <c r="A15" s="6" t="s">
        <v>84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  <c r="AC15" s="31">
        <f>AVERAGE(Table3.1[[#This Row],[1997]:[2023]])</f>
        <v>60.037037037037038</v>
      </c>
      <c r="AD15" s="31">
        <f>MODE(Table3.1[[#This Row],[1997]:[2023]])</f>
        <v>56</v>
      </c>
      <c r="AE15" s="31">
        <f>MAX(Table3.1[[#This Row],[1997]:[2023]])-MIN(Table3.1[[#This Row],[1997]:[2023]])</f>
        <v>27</v>
      </c>
      <c r="AF15" s="31">
        <f>MEDIAN(Table3.1[[#This Row],[1997]:[2023]])</f>
        <v>59</v>
      </c>
    </row>
    <row r="16" spans="1:36">
      <c r="A16" s="6" t="s">
        <v>85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  <c r="AC16" s="31">
        <f>AVERAGE(Table3.1[[#This Row],[1997]:[2023]])</f>
        <v>54.851851851851855</v>
      </c>
      <c r="AD16" s="31">
        <f>MODE(Table3.1[[#This Row],[1997]:[2023]])</f>
        <v>60</v>
      </c>
      <c r="AE16" s="31">
        <f>MAX(Table3.1[[#This Row],[1997]:[2023]])-MIN(Table3.1[[#This Row],[1997]:[2023]])</f>
        <v>29</v>
      </c>
      <c r="AF16" s="31">
        <f>MEDIAN(Table3.1[[#This Row],[1997]:[2023]])</f>
        <v>57</v>
      </c>
    </row>
    <row r="17" spans="1:32" ht="25.2" customHeight="1">
      <c r="A17" s="16" t="s">
        <v>86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  <c r="AC17" s="31">
        <f>AVERAGE(Table3.1[[#This Row],[1997]:[2023]])</f>
        <v>241904.51851851851</v>
      </c>
      <c r="AD17" s="31" t="e">
        <f>MODE(Table3.1[[#This Row],[1997]:[2023]])</f>
        <v>#N/A</v>
      </c>
      <c r="AE17" s="31">
        <f>MAX(Table3.1[[#This Row],[1997]:[2023]])-MIN(Table3.1[[#This Row],[1997]:[2023]])</f>
        <v>214184</v>
      </c>
      <c r="AF17" s="31">
        <f>MEDIAN(Table3.1[[#This Row],[1997]:[2023]])</f>
        <v>247105</v>
      </c>
    </row>
    <row r="18" spans="1:32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7"/>
  <sheetViews>
    <sheetView workbookViewId="0">
      <selection activeCell="C22" sqref="C22"/>
    </sheetView>
  </sheetViews>
  <sheetFormatPr defaultRowHeight="14.4"/>
  <cols>
    <col min="1" max="1" width="35.33203125" customWidth="1"/>
  </cols>
  <sheetData>
    <row r="1" spans="1:18" ht="19.2">
      <c r="A1" s="7" t="s">
        <v>87</v>
      </c>
    </row>
    <row r="2" spans="1:18" ht="19.2">
      <c r="A2" s="7"/>
    </row>
    <row r="3" spans="1:18" ht="28.2">
      <c r="A3" s="25" t="s">
        <v>88</v>
      </c>
      <c r="B3" s="29" t="s">
        <v>52</v>
      </c>
      <c r="C3" s="30" t="s">
        <v>53</v>
      </c>
      <c r="D3" s="26" t="s">
        <v>89</v>
      </c>
      <c r="E3" s="26" t="s">
        <v>90</v>
      </c>
      <c r="F3" s="26" t="s">
        <v>91</v>
      </c>
      <c r="G3" s="26" t="s">
        <v>92</v>
      </c>
      <c r="H3" s="26" t="s">
        <v>93</v>
      </c>
      <c r="I3" s="26" t="s">
        <v>94</v>
      </c>
      <c r="J3" s="26" t="s">
        <v>95</v>
      </c>
      <c r="K3" s="26" t="s">
        <v>96</v>
      </c>
      <c r="L3" s="26" t="s">
        <v>97</v>
      </c>
      <c r="M3" s="26" t="s">
        <v>98</v>
      </c>
      <c r="N3" s="26" t="s">
        <v>99</v>
      </c>
      <c r="O3" s="26" t="s">
        <v>100</v>
      </c>
      <c r="P3" s="26" t="s">
        <v>101</v>
      </c>
      <c r="Q3" s="26" t="s">
        <v>102</v>
      </c>
      <c r="R3" s="26" t="s">
        <v>68</v>
      </c>
    </row>
    <row r="4" spans="1:18">
      <c r="A4" s="27" t="s">
        <v>103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104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105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106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107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108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109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110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111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112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113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114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86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F3FC0-BE72-4502-96A8-58495C61C575}">
  <dimension ref="A2:B29"/>
  <sheetViews>
    <sheetView workbookViewId="0">
      <selection activeCell="I21" sqref="I21"/>
    </sheetView>
  </sheetViews>
  <sheetFormatPr defaultRowHeight="14.4"/>
  <cols>
    <col min="1" max="1" width="14" bestFit="1" customWidth="1"/>
    <col min="2" max="2" width="17" bestFit="1" customWidth="1"/>
  </cols>
  <sheetData>
    <row r="2" spans="1:2">
      <c r="A2" s="36" t="s">
        <v>115</v>
      </c>
      <c r="B2" t="s">
        <v>116</v>
      </c>
    </row>
    <row r="3" spans="1:2">
      <c r="A3" s="37">
        <v>1998</v>
      </c>
      <c r="B3">
        <v>6999</v>
      </c>
    </row>
    <row r="4" spans="1:2">
      <c r="A4" s="37">
        <v>1999</v>
      </c>
      <c r="B4">
        <v>7530</v>
      </c>
    </row>
    <row r="5" spans="1:2">
      <c r="A5" s="37">
        <v>2000</v>
      </c>
      <c r="B5">
        <v>7570</v>
      </c>
    </row>
    <row r="6" spans="1:2">
      <c r="A6" s="37">
        <v>2001</v>
      </c>
      <c r="B6">
        <v>8454</v>
      </c>
    </row>
    <row r="7" spans="1:2">
      <c r="A7" s="37">
        <v>2002</v>
      </c>
      <c r="B7">
        <v>10923</v>
      </c>
    </row>
    <row r="8" spans="1:2">
      <c r="A8" s="37">
        <v>2003</v>
      </c>
      <c r="B8">
        <v>12922</v>
      </c>
    </row>
    <row r="9" spans="1:2">
      <c r="A9" s="37">
        <v>2004</v>
      </c>
      <c r="B9">
        <v>13987</v>
      </c>
    </row>
    <row r="10" spans="1:2">
      <c r="A10" s="37">
        <v>2005</v>
      </c>
      <c r="B10">
        <v>13691</v>
      </c>
    </row>
    <row r="11" spans="1:2">
      <c r="A11" s="37">
        <v>2006</v>
      </c>
      <c r="B11">
        <v>13771</v>
      </c>
    </row>
    <row r="12" spans="1:2">
      <c r="A12" s="37">
        <v>2007</v>
      </c>
      <c r="B12">
        <v>14887</v>
      </c>
    </row>
    <row r="13" spans="1:2">
      <c r="A13" s="37">
        <v>2008</v>
      </c>
      <c r="B13">
        <v>16669</v>
      </c>
    </row>
    <row r="14" spans="1:2">
      <c r="A14" s="37">
        <v>2009</v>
      </c>
      <c r="B14">
        <v>19460</v>
      </c>
    </row>
    <row r="15" spans="1:2">
      <c r="A15" s="37">
        <v>2010</v>
      </c>
      <c r="B15">
        <v>24260</v>
      </c>
    </row>
    <row r="16" spans="1:2">
      <c r="A16" s="37">
        <v>2011</v>
      </c>
      <c r="B16">
        <v>23128</v>
      </c>
    </row>
    <row r="17" spans="1:2">
      <c r="A17" s="37">
        <v>2012</v>
      </c>
      <c r="B17">
        <v>18966</v>
      </c>
    </row>
    <row r="18" spans="1:2">
      <c r="A18" s="37">
        <v>2013</v>
      </c>
      <c r="B18">
        <v>20121</v>
      </c>
    </row>
    <row r="19" spans="1:2">
      <c r="A19" s="37">
        <v>2014</v>
      </c>
      <c r="B19">
        <v>21761</v>
      </c>
    </row>
    <row r="20" spans="1:2">
      <c r="A20" s="37">
        <v>2015</v>
      </c>
      <c r="B20">
        <v>22448</v>
      </c>
    </row>
    <row r="21" spans="1:2">
      <c r="A21" s="37">
        <v>2016</v>
      </c>
      <c r="B21">
        <v>23559</v>
      </c>
    </row>
    <row r="22" spans="1:2">
      <c r="A22" s="37">
        <v>2017</v>
      </c>
      <c r="B22">
        <v>25123</v>
      </c>
    </row>
    <row r="23" spans="1:2">
      <c r="A23" s="37">
        <v>2018</v>
      </c>
      <c r="B23">
        <v>26839</v>
      </c>
    </row>
    <row r="24" spans="1:2">
      <c r="A24" s="37">
        <v>2019</v>
      </c>
      <c r="B24">
        <v>29051</v>
      </c>
    </row>
    <row r="25" spans="1:2">
      <c r="A25" s="37">
        <v>2020</v>
      </c>
      <c r="B25">
        <v>26387</v>
      </c>
    </row>
    <row r="26" spans="1:2">
      <c r="A26" s="37">
        <v>2021</v>
      </c>
      <c r="B26">
        <v>31010</v>
      </c>
    </row>
    <row r="27" spans="1:2">
      <c r="A27" s="37">
        <v>2022</v>
      </c>
      <c r="B27">
        <v>35033</v>
      </c>
    </row>
    <row r="28" spans="1:2">
      <c r="A28" s="37">
        <v>2023</v>
      </c>
      <c r="B28">
        <v>38611</v>
      </c>
    </row>
    <row r="29" spans="1:2">
      <c r="A29" s="37" t="s">
        <v>117</v>
      </c>
      <c r="B29">
        <v>19736.923076923078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1e572c8d-6813-4013-8a4a-be491ac59459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Public Sector Value</vt:lpstr>
      <vt:lpstr>Private Sector Value</vt:lpstr>
      <vt:lpstr>CHARTS </vt:lpstr>
      <vt:lpstr>Firm Size</vt:lpstr>
      <vt:lpstr>No. of Firms - Turnover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2025-12-09T10:28:41Z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