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ni\3rd year\ALTERNATIVE POWERTRAIN\"/>
    </mc:Choice>
  </mc:AlternateContent>
  <bookViews>
    <workbookView xWindow="0" yWindow="0" windowWidth="28800" windowHeight="12225" activeTab="2"/>
  </bookViews>
  <sheets>
    <sheet name="vehicle and track information" sheetId="1" r:id="rId1"/>
    <sheet name="track data" sheetId="2" r:id="rId2"/>
    <sheet name="graph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J4" i="2" l="1"/>
  <c r="R3" i="2" l="1"/>
  <c r="H26" i="2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3" i="2"/>
  <c r="I3" i="2" s="1"/>
  <c r="F3" i="2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D3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C27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3" i="2"/>
  <c r="M3" i="2" s="1"/>
  <c r="N3" i="2" s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4" i="2"/>
  <c r="C46" i="2"/>
  <c r="C30" i="2"/>
  <c r="C29" i="2"/>
  <c r="G43" i="2"/>
  <c r="K27" i="2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C7" i="1"/>
  <c r="C6" i="1"/>
  <c r="C4" i="1"/>
  <c r="C23" i="1"/>
  <c r="P3" i="2" l="1"/>
  <c r="S3" i="2"/>
  <c r="H6" i="2"/>
  <c r="I6" i="2" s="1"/>
  <c r="H14" i="2"/>
  <c r="I14" i="2" s="1"/>
  <c r="K13" i="2"/>
  <c r="M13" i="2" s="1"/>
  <c r="N13" i="2" s="1"/>
  <c r="H8" i="2"/>
  <c r="I8" i="2" s="1"/>
  <c r="K17" i="2"/>
  <c r="M17" i="2" s="1"/>
  <c r="N17" i="2" s="1"/>
  <c r="K9" i="2"/>
  <c r="M9" i="2" s="1"/>
  <c r="N9" i="2" s="1"/>
  <c r="K12" i="2"/>
  <c r="M12" i="2" s="1"/>
  <c r="N12" i="2" s="1"/>
  <c r="K16" i="2"/>
  <c r="M16" i="2" s="1"/>
  <c r="N16" i="2" s="1"/>
  <c r="K15" i="2"/>
  <c r="M15" i="2" s="1"/>
  <c r="N15" i="2" s="1"/>
  <c r="K7" i="2"/>
  <c r="M7" i="2" s="1"/>
  <c r="N7" i="2" s="1"/>
  <c r="K11" i="2"/>
  <c r="M11" i="2" s="1"/>
  <c r="N11" i="2" s="1"/>
  <c r="K14" i="2"/>
  <c r="M14" i="2" s="1"/>
  <c r="N14" i="2" s="1"/>
  <c r="H18" i="2"/>
  <c r="I18" i="2" s="1"/>
  <c r="H4" i="2"/>
  <c r="I4" i="2" s="1"/>
  <c r="H13" i="2"/>
  <c r="I13" i="2" s="1"/>
  <c r="H5" i="2"/>
  <c r="I5" i="2" s="1"/>
  <c r="H12" i="2"/>
  <c r="I12" i="2" s="1"/>
  <c r="H19" i="2"/>
  <c r="I19" i="2" s="1"/>
  <c r="H11" i="2"/>
  <c r="I11" i="2" s="1"/>
  <c r="H9" i="2"/>
  <c r="I9" i="2" s="1"/>
  <c r="K4" i="2"/>
  <c r="K19" i="2"/>
  <c r="M19" i="2" s="1"/>
  <c r="N19" i="2" s="1"/>
  <c r="K6" i="2"/>
  <c r="M6" i="2" s="1"/>
  <c r="N6" i="2" s="1"/>
  <c r="H17" i="2"/>
  <c r="I17" i="2" s="1"/>
  <c r="H16" i="2"/>
  <c r="I16" i="2" s="1"/>
  <c r="D4" i="2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H15" i="2"/>
  <c r="I15" i="2" s="1"/>
  <c r="H7" i="2"/>
  <c r="I7" i="2" s="1"/>
  <c r="K8" i="2"/>
  <c r="M8" i="2" s="1"/>
  <c r="N8" i="2" s="1"/>
  <c r="K10" i="2"/>
  <c r="M10" i="2" s="1"/>
  <c r="N10" i="2" s="1"/>
  <c r="K18" i="2"/>
  <c r="M18" i="2" s="1"/>
  <c r="N18" i="2" s="1"/>
  <c r="K5" i="2"/>
  <c r="M5" i="2" s="1"/>
  <c r="N5" i="2" s="1"/>
  <c r="H10" i="2"/>
  <c r="I10" i="2" s="1"/>
  <c r="O3" i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S5" i="2" l="1"/>
  <c r="M4" i="2"/>
  <c r="N4" i="2" s="1"/>
  <c r="P11" i="2"/>
  <c r="S11" i="2" s="1"/>
  <c r="R11" i="2"/>
  <c r="P6" i="2"/>
  <c r="S6" i="2" s="1"/>
  <c r="R6" i="2"/>
  <c r="P18" i="2"/>
  <c r="S18" i="2" s="1"/>
  <c r="R18" i="2"/>
  <c r="P17" i="2"/>
  <c r="S17" i="2" s="1"/>
  <c r="R17" i="2"/>
  <c r="P7" i="2"/>
  <c r="S7" i="2" s="1"/>
  <c r="R7" i="2"/>
  <c r="P10" i="2"/>
  <c r="S10" i="2" s="1"/>
  <c r="R10" i="2"/>
  <c r="P19" i="2"/>
  <c r="S19" i="2" s="1"/>
  <c r="R19" i="2"/>
  <c r="P8" i="2"/>
  <c r="S8" i="2" s="1"/>
  <c r="R8" i="2"/>
  <c r="P12" i="2"/>
  <c r="S12" i="2" s="1"/>
  <c r="R12" i="2"/>
  <c r="P9" i="2"/>
  <c r="S9" i="2" s="1"/>
  <c r="R9" i="2"/>
  <c r="P5" i="2"/>
  <c r="R5" i="2"/>
  <c r="P15" i="2"/>
  <c r="S15" i="2" s="1"/>
  <c r="R15" i="2"/>
  <c r="P13" i="2"/>
  <c r="S13" i="2" s="1"/>
  <c r="R13" i="2"/>
  <c r="P16" i="2"/>
  <c r="S16" i="2" s="1"/>
  <c r="R16" i="2"/>
  <c r="P14" i="2"/>
  <c r="S14" i="2" s="1"/>
  <c r="R14" i="2"/>
  <c r="P4" i="2" l="1"/>
  <c r="S4" i="2" s="1"/>
  <c r="N20" i="2"/>
  <c r="R4" i="2"/>
</calcChain>
</file>

<file path=xl/sharedStrings.xml><?xml version="1.0" encoding="utf-8"?>
<sst xmlns="http://schemas.openxmlformats.org/spreadsheetml/2006/main" count="176" uniqueCount="112">
  <si>
    <t>buggy base information</t>
  </si>
  <si>
    <t>top speed</t>
  </si>
  <si>
    <t>weight</t>
  </si>
  <si>
    <t>power bhp</t>
  </si>
  <si>
    <t>values</t>
  </si>
  <si>
    <t>track information</t>
  </si>
  <si>
    <t>sector</t>
  </si>
  <si>
    <t>start - 1</t>
  </si>
  <si>
    <t>1 to 2</t>
  </si>
  <si>
    <t>2 to 3</t>
  </si>
  <si>
    <t>3 to 4</t>
  </si>
  <si>
    <t>4 to 5</t>
  </si>
  <si>
    <t>5 to 6</t>
  </si>
  <si>
    <t xml:space="preserve">6 to 7 </t>
  </si>
  <si>
    <t>7 to 8</t>
  </si>
  <si>
    <t xml:space="preserve"> 8 to 9</t>
  </si>
  <si>
    <t>9 to 10</t>
  </si>
  <si>
    <t>10 to 11</t>
  </si>
  <si>
    <t>11 to 12</t>
  </si>
  <si>
    <t>12 to 13</t>
  </si>
  <si>
    <t>13 to 14</t>
  </si>
  <si>
    <t>14 to 15</t>
  </si>
  <si>
    <t>15 to finish</t>
  </si>
  <si>
    <t>elevation change in metres</t>
  </si>
  <si>
    <t>gradient of the track in degrees</t>
  </si>
  <si>
    <t>distance travelled each sector</t>
  </si>
  <si>
    <t>distance travelled overall</t>
  </si>
  <si>
    <t>rolling friction coefficient</t>
  </si>
  <si>
    <t>rolling friction</t>
  </si>
  <si>
    <t>https://www.engineeringtoolbox.com/rolling-friction-resistance-d_1303.html</t>
  </si>
  <si>
    <r>
      <t>air density (kg/m</t>
    </r>
    <r>
      <rPr>
        <sz val="11"/>
        <color theme="0"/>
        <rFont val="Calibri"/>
        <family val="2"/>
      </rPr>
      <t>³</t>
    </r>
    <r>
      <rPr>
        <sz val="9.9"/>
        <color theme="0"/>
        <rFont val="Calibri"/>
        <family val="2"/>
      </rPr>
      <t>)</t>
    </r>
  </si>
  <si>
    <t>track basic info</t>
  </si>
  <si>
    <t>length</t>
  </si>
  <si>
    <t>terrain</t>
  </si>
  <si>
    <t>coners</t>
  </si>
  <si>
    <t xml:space="preserve">1km </t>
  </si>
  <si>
    <t>mud</t>
  </si>
  <si>
    <t>https://www.blitzworld.co.uk/All-Buggies/Adult-Buggies/Subaru-DX30-Blitzworld-buggy</t>
  </si>
  <si>
    <t>buggy choice</t>
  </si>
  <si>
    <t>gears</t>
  </si>
  <si>
    <t>torgue</t>
  </si>
  <si>
    <t>45 hp @6500 rpm</t>
  </si>
  <si>
    <t>113 km/h or 70 mph</t>
  </si>
  <si>
    <t>engine cc</t>
  </si>
  <si>
    <t>450 cc</t>
  </si>
  <si>
    <t>42 Nm @ 5000 rpm</t>
  </si>
  <si>
    <t>power to weight</t>
  </si>
  <si>
    <t>123 hp per tonne</t>
  </si>
  <si>
    <t>transmission</t>
  </si>
  <si>
    <t xml:space="preserve">6 speed manual </t>
  </si>
  <si>
    <t>fuel type</t>
  </si>
  <si>
    <t>4 stroke petrol</t>
  </si>
  <si>
    <t>drive</t>
  </si>
  <si>
    <t>2WD rear fixed axle via chain</t>
  </si>
  <si>
    <t>365 kg</t>
  </si>
  <si>
    <t>front tyres</t>
  </si>
  <si>
    <t>rear tyres</t>
  </si>
  <si>
    <t>25x10x12</t>
  </si>
  <si>
    <t>power (Kw)</t>
  </si>
  <si>
    <t>width(mm)</t>
  </si>
  <si>
    <t>length(mm)</t>
  </si>
  <si>
    <t>(mm)</t>
  </si>
  <si>
    <r>
      <t>front cross sectional area assumption (mm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</t>
    </r>
  </si>
  <si>
    <t>wheel size front (inch)</t>
  </si>
  <si>
    <t>wheel size rear (inch)</t>
  </si>
  <si>
    <t>rolling radius front</t>
  </si>
  <si>
    <t>rolling radius rear</t>
  </si>
  <si>
    <t>25x8-12</t>
  </si>
  <si>
    <t>acceleration (s) 0-60 mph (assumption)</t>
  </si>
  <si>
    <t>time in each sector</t>
  </si>
  <si>
    <t>sector length (m)</t>
  </si>
  <si>
    <t xml:space="preserve">start </t>
  </si>
  <si>
    <t>Velocity (m/s)</t>
  </si>
  <si>
    <t>Rolling resistance (N)</t>
  </si>
  <si>
    <t>weight (kg)</t>
  </si>
  <si>
    <t>Aero resistance (N)</t>
  </si>
  <si>
    <r>
      <t>front cross sectional area assumption (m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</t>
    </r>
  </si>
  <si>
    <t>Gradient Resistance (N)</t>
  </si>
  <si>
    <t>Total Resistance (N)</t>
  </si>
  <si>
    <t>Power required (W)</t>
  </si>
  <si>
    <t>G (% of 1G)</t>
  </si>
  <si>
    <t>start</t>
  </si>
  <si>
    <r>
      <t>Acceleration (m/s</t>
    </r>
    <r>
      <rPr>
        <sz val="11"/>
        <color theme="0"/>
        <rFont val="Calibri"/>
        <family val="2"/>
      </rPr>
      <t>²)</t>
    </r>
  </si>
  <si>
    <t>Sector</t>
  </si>
  <si>
    <t>Height on slope (m)</t>
  </si>
  <si>
    <t>Elevation change in metres</t>
  </si>
  <si>
    <t>Gradient of the track in degrees</t>
  </si>
  <si>
    <t>Rolling friction coefficient</t>
  </si>
  <si>
    <r>
      <t>Air density (kg/m</t>
    </r>
    <r>
      <rPr>
        <sz val="11"/>
        <color theme="0"/>
        <rFont val="Calibri"/>
        <family val="2"/>
      </rPr>
      <t>³</t>
    </r>
    <r>
      <rPr>
        <sz val="9.9"/>
        <color theme="0"/>
        <rFont val="Calibri"/>
        <family val="2"/>
      </rPr>
      <t>)</t>
    </r>
  </si>
  <si>
    <r>
      <t>Gravity (m/s</t>
    </r>
    <r>
      <rPr>
        <sz val="11"/>
        <color theme="0"/>
        <rFont val="Calibri"/>
        <family val="2"/>
      </rPr>
      <t>²</t>
    </r>
    <r>
      <rPr>
        <sz val="11"/>
        <color theme="0"/>
        <rFont val="Calibri"/>
        <family val="2"/>
        <scheme val="minor"/>
      </rPr>
      <t>)</t>
    </r>
  </si>
  <si>
    <t>Track information</t>
  </si>
  <si>
    <t>Track timing</t>
  </si>
  <si>
    <t>Power unused (w)</t>
  </si>
  <si>
    <t>Avg power per second in a sector</t>
  </si>
  <si>
    <t>Distance travelled overall (m)</t>
  </si>
  <si>
    <t>Distance travelled each sector (m)</t>
  </si>
  <si>
    <t>air density</t>
  </si>
  <si>
    <t>https://www.engineersedge.com/calculators/air-density.htm</t>
  </si>
  <si>
    <t>track info</t>
  </si>
  <si>
    <t>https://gran-turismo.fandom.com/wiki/Suzuka_Circuit_East</t>
  </si>
  <si>
    <t>maximum power avaliable (w)</t>
  </si>
  <si>
    <t>Reference's</t>
  </si>
  <si>
    <t>C.D (Assumption)</t>
  </si>
  <si>
    <t>torque</t>
  </si>
  <si>
    <t>height (mm)</t>
  </si>
  <si>
    <t>width (mm)</t>
  </si>
  <si>
    <t>length (mm)</t>
  </si>
  <si>
    <t>0-60 assumption</t>
  </si>
  <si>
    <t>https://www.carspecs.us/calculator/0-60</t>
  </si>
  <si>
    <t>Accumulative distance (m)</t>
  </si>
  <si>
    <t>Accumulative time (S)</t>
  </si>
  <si>
    <t>gravity (m/s^2)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</si>
</sst>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</font>
    <font>
      <sz val="9.9"/>
      <color theme="0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4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" fontId="2" fillId="5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1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16" fontId="2" fillId="9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9" borderId="1" xfId="0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1" fillId="8" borderId="1" xfId="0" applyFont="1" applyFill="1" applyBorder="1"/>
    <xf numFmtId="0" fontId="2" fillId="0" borderId="0" xfId="0" applyFont="1" applyFill="1" applyBorder="1" applyAlignment="1">
      <alignment horizontal="center"/>
    </xf>
    <xf numFmtId="10" fontId="0" fillId="9" borderId="1" xfId="0" applyNumberFormat="1" applyFill="1" applyBorder="1" applyAlignment="1">
      <alignment horizontal="center"/>
    </xf>
    <xf numFmtId="0" fontId="0" fillId="11" borderId="1" xfId="0" applyFill="1" applyBorder="1"/>
    <xf numFmtId="0" fontId="1" fillId="4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11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Border="1"/>
    <xf numFmtId="0" fontId="1" fillId="10" borderId="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A88160"/>
      <color rgb="FF247A7A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Velocity against</a:t>
            </a:r>
            <a:r>
              <a:rPr lang="en-US" u="sng" baseline="0"/>
              <a:t> Time</a:t>
            </a:r>
            <a:endParaRPr lang="en-US" u="sng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'track data'!$F$3:$F$19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'track data'!$G$3:$G$19</c:f>
              <c:numCache>
                <c:formatCode>General</c:formatCode>
                <c:ptCount val="17"/>
                <c:pt idx="0">
                  <c:v>0</c:v>
                </c:pt>
                <c:pt idx="1">
                  <c:v>21.428571428571427</c:v>
                </c:pt>
                <c:pt idx="2">
                  <c:v>22.666666666666668</c:v>
                </c:pt>
                <c:pt idx="3">
                  <c:v>15.285714285714286</c:v>
                </c:pt>
                <c:pt idx="4">
                  <c:v>16</c:v>
                </c:pt>
                <c:pt idx="5">
                  <c:v>15.5</c:v>
                </c:pt>
                <c:pt idx="6">
                  <c:v>14.5</c:v>
                </c:pt>
                <c:pt idx="7">
                  <c:v>16</c:v>
                </c:pt>
                <c:pt idx="8">
                  <c:v>14.2</c:v>
                </c:pt>
                <c:pt idx="9">
                  <c:v>14.666666666666666</c:v>
                </c:pt>
                <c:pt idx="10">
                  <c:v>14.5</c:v>
                </c:pt>
                <c:pt idx="11">
                  <c:v>13.333333333333334</c:v>
                </c:pt>
                <c:pt idx="12">
                  <c:v>15.111111111111111</c:v>
                </c:pt>
                <c:pt idx="13">
                  <c:v>15.5</c:v>
                </c:pt>
                <c:pt idx="14">
                  <c:v>13.333333333333334</c:v>
                </c:pt>
                <c:pt idx="15">
                  <c:v>16</c:v>
                </c:pt>
                <c:pt idx="16">
                  <c:v>25.714285714285715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F5-41B1-BB2F-450ADB0A93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6443072"/>
        <c:axId val="596443400"/>
      </c:lineChart>
      <c:catAx>
        <c:axId val="596443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6443400"/>
        <c:crosses val="autoZero"/>
        <c:auto val="1"/>
        <c:lblAlgn val="ctr"/>
        <c:lblOffset val="100"/>
        <c:noMultiLvlLbl val="0"/>
      </c:catAx>
      <c:valAx>
        <c:axId val="596443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6443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glow>
        <a:schemeClr val="accent1">
          <a:alpha val="40000"/>
        </a:schemeClr>
      </a:glow>
      <a:softEdge rad="0"/>
    </a:effec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Height on slope from start to finish over Distance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'track data'!$H$25</c:f>
              <c:strCache>
                <c:ptCount val="1"/>
                <c:pt idx="0">
                  <c:v>Height on slope (m)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'track data'!$K$26:$K$42</c:f>
              <c:numCache>
                <c:formatCode>General</c:formatCode>
                <c:ptCount val="17"/>
                <c:pt idx="0">
                  <c:v>0</c:v>
                </c:pt>
                <c:pt idx="1">
                  <c:v>150</c:v>
                </c:pt>
                <c:pt idx="2">
                  <c:v>218</c:v>
                </c:pt>
                <c:pt idx="3">
                  <c:v>271.5</c:v>
                </c:pt>
                <c:pt idx="4">
                  <c:v>351.5</c:v>
                </c:pt>
                <c:pt idx="5">
                  <c:v>382.5</c:v>
                </c:pt>
                <c:pt idx="6">
                  <c:v>411.5</c:v>
                </c:pt>
                <c:pt idx="7">
                  <c:v>443.5</c:v>
                </c:pt>
                <c:pt idx="8">
                  <c:v>479</c:v>
                </c:pt>
                <c:pt idx="9">
                  <c:v>523</c:v>
                </c:pt>
                <c:pt idx="10">
                  <c:v>581</c:v>
                </c:pt>
                <c:pt idx="11">
                  <c:v>621</c:v>
                </c:pt>
                <c:pt idx="12">
                  <c:v>689</c:v>
                </c:pt>
                <c:pt idx="13">
                  <c:v>720</c:v>
                </c:pt>
                <c:pt idx="14">
                  <c:v>740</c:v>
                </c:pt>
                <c:pt idx="15">
                  <c:v>820</c:v>
                </c:pt>
                <c:pt idx="16">
                  <c:v>1000</c:v>
                </c:pt>
              </c:numCache>
            </c:numRef>
          </c:cat>
          <c:val>
            <c:numRef>
              <c:f>'track data'!$H$26:$H$42</c:f>
              <c:numCache>
                <c:formatCode>General</c:formatCode>
                <c:ptCount val="17"/>
                <c:pt idx="0">
                  <c:v>0</c:v>
                </c:pt>
                <c:pt idx="1">
                  <c:v>-10</c:v>
                </c:pt>
                <c:pt idx="2">
                  <c:v>-16</c:v>
                </c:pt>
                <c:pt idx="3">
                  <c:v>-13.5</c:v>
                </c:pt>
                <c:pt idx="4">
                  <c:v>-8</c:v>
                </c:pt>
                <c:pt idx="5">
                  <c:v>-5.5</c:v>
                </c:pt>
                <c:pt idx="6">
                  <c:v>-3.5</c:v>
                </c:pt>
                <c:pt idx="7">
                  <c:v>-1</c:v>
                </c:pt>
                <c:pt idx="8">
                  <c:v>1</c:v>
                </c:pt>
                <c:pt idx="9">
                  <c:v>3</c:v>
                </c:pt>
                <c:pt idx="10">
                  <c:v>5.5</c:v>
                </c:pt>
                <c:pt idx="11">
                  <c:v>7</c:v>
                </c:pt>
                <c:pt idx="12">
                  <c:v>9</c:v>
                </c:pt>
                <c:pt idx="13">
                  <c:v>12</c:v>
                </c:pt>
                <c:pt idx="14">
                  <c:v>14</c:v>
                </c:pt>
                <c:pt idx="15">
                  <c:v>12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A4-44C0-8999-B2995363499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22111000"/>
        <c:axId val="522113296"/>
      </c:lineChart>
      <c:catAx>
        <c:axId val="522111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113296"/>
        <c:crosses val="autoZero"/>
        <c:auto val="1"/>
        <c:lblAlgn val="ctr"/>
        <c:lblOffset val="100"/>
        <c:noMultiLvlLbl val="0"/>
      </c:catAx>
      <c:valAx>
        <c:axId val="5221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Change in height on the slope  (m)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111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Percent of 1 G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percent of 1 G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'track data'!$B$3:$B$19</c:f>
              <c:strCache>
                <c:ptCount val="17"/>
                <c:pt idx="0">
                  <c:v>start </c:v>
                </c:pt>
                <c:pt idx="1">
                  <c:v>start - 1</c:v>
                </c:pt>
                <c:pt idx="2">
                  <c:v>1 to 2</c:v>
                </c:pt>
                <c:pt idx="3">
                  <c:v>2 to 3</c:v>
                </c:pt>
                <c:pt idx="4">
                  <c:v>3 to 4</c:v>
                </c:pt>
                <c:pt idx="5">
                  <c:v>4 to 5</c:v>
                </c:pt>
                <c:pt idx="6">
                  <c:v>5 to 6</c:v>
                </c:pt>
                <c:pt idx="7">
                  <c:v>6 to 7 </c:v>
                </c:pt>
                <c:pt idx="8">
                  <c:v>7 to 8</c:v>
                </c:pt>
                <c:pt idx="9">
                  <c:v> 8 to 9</c:v>
                </c:pt>
                <c:pt idx="10">
                  <c:v>9 to 10</c:v>
                </c:pt>
                <c:pt idx="11">
                  <c:v>10 to 11</c:v>
                </c:pt>
                <c:pt idx="12">
                  <c:v>11 to 12</c:v>
                </c:pt>
                <c:pt idx="13">
                  <c:v>12 to 13</c:v>
                </c:pt>
                <c:pt idx="14">
                  <c:v>13 to 14</c:v>
                </c:pt>
                <c:pt idx="15">
                  <c:v>14 to 15</c:v>
                </c:pt>
                <c:pt idx="16">
                  <c:v>15 to finish</c:v>
                </c:pt>
              </c:strCache>
            </c:strRef>
          </c:cat>
          <c:val>
            <c:numRef>
              <c:f>'track data'!$I$3:$I$19</c:f>
              <c:numCache>
                <c:formatCode>0.00%</c:formatCode>
                <c:ptCount val="17"/>
                <c:pt idx="0">
                  <c:v>0</c:v>
                </c:pt>
                <c:pt idx="1">
                  <c:v>0.30030612244897958</c:v>
                </c:pt>
                <c:pt idx="2">
                  <c:v>4.0485714285714382E-2</c:v>
                </c:pt>
                <c:pt idx="3">
                  <c:v>-0.2068775510204082</c:v>
                </c:pt>
                <c:pt idx="4">
                  <c:v>1.4014285714285701E-2</c:v>
                </c:pt>
                <c:pt idx="5">
                  <c:v>-2.4525000000000002E-2</c:v>
                </c:pt>
                <c:pt idx="6">
                  <c:v>-4.9050000000000003E-2</c:v>
                </c:pt>
                <c:pt idx="7">
                  <c:v>7.3575000000000002E-2</c:v>
                </c:pt>
                <c:pt idx="8">
                  <c:v>-7.0632000000000028E-2</c:v>
                </c:pt>
                <c:pt idx="9">
                  <c:v>1.5260000000000004E-2</c:v>
                </c:pt>
                <c:pt idx="10">
                  <c:v>-4.0874999999999861E-3</c:v>
                </c:pt>
                <c:pt idx="11">
                  <c:v>-3.8149999999999983E-2</c:v>
                </c:pt>
                <c:pt idx="12">
                  <c:v>3.8755555555555536E-2</c:v>
                </c:pt>
                <c:pt idx="13">
                  <c:v>1.9075000000000019E-2</c:v>
                </c:pt>
                <c:pt idx="14">
                  <c:v>-0.14169999999999996</c:v>
                </c:pt>
                <c:pt idx="15">
                  <c:v>5.2319999999999992E-2</c:v>
                </c:pt>
                <c:pt idx="16">
                  <c:v>0.13613877551020412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15-4025-B03E-E3AB2268F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5675232"/>
        <c:axId val="515679824"/>
      </c:lineChart>
      <c:catAx>
        <c:axId val="515675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Sectors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679824"/>
        <c:crosses val="autoZero"/>
        <c:auto val="1"/>
        <c:lblAlgn val="ctr"/>
        <c:lblOffset val="100"/>
        <c:noMultiLvlLbl val="0"/>
      </c:catAx>
      <c:valAx>
        <c:axId val="515679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Percent</a:t>
                </a:r>
                <a:r>
                  <a:rPr lang="en-GB" baseline="0"/>
                  <a:t>age (%) of 1 G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675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Height on slope from start to finish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Change in height on the slope (m)</c:v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'track data'!$F$3:$F$19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'track data'!$H$26:$H$42</c:f>
              <c:numCache>
                <c:formatCode>General</c:formatCode>
                <c:ptCount val="17"/>
                <c:pt idx="0">
                  <c:v>0</c:v>
                </c:pt>
                <c:pt idx="1">
                  <c:v>-10</c:v>
                </c:pt>
                <c:pt idx="2">
                  <c:v>-16</c:v>
                </c:pt>
                <c:pt idx="3">
                  <c:v>-13.5</c:v>
                </c:pt>
                <c:pt idx="4">
                  <c:v>-8</c:v>
                </c:pt>
                <c:pt idx="5">
                  <c:v>-5.5</c:v>
                </c:pt>
                <c:pt idx="6">
                  <c:v>-3.5</c:v>
                </c:pt>
                <c:pt idx="7">
                  <c:v>-1</c:v>
                </c:pt>
                <c:pt idx="8">
                  <c:v>1</c:v>
                </c:pt>
                <c:pt idx="9">
                  <c:v>3</c:v>
                </c:pt>
                <c:pt idx="10">
                  <c:v>5.5</c:v>
                </c:pt>
                <c:pt idx="11">
                  <c:v>7</c:v>
                </c:pt>
                <c:pt idx="12">
                  <c:v>9</c:v>
                </c:pt>
                <c:pt idx="13">
                  <c:v>12</c:v>
                </c:pt>
                <c:pt idx="14">
                  <c:v>14</c:v>
                </c:pt>
                <c:pt idx="15">
                  <c:v>12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FF-43AB-820A-E67894CC3D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5670968"/>
        <c:axId val="515671952"/>
      </c:lineChart>
      <c:catAx>
        <c:axId val="515670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671952"/>
        <c:crosses val="autoZero"/>
        <c:auto val="1"/>
        <c:lblAlgn val="ctr"/>
        <c:lblOffset val="100"/>
        <c:noMultiLvlLbl val="0"/>
      </c:catAx>
      <c:valAx>
        <c:axId val="51567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in height on the slope (m)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670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Acceleration over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data'!$H$2</c:f>
              <c:strCache>
                <c:ptCount val="1"/>
                <c:pt idx="0">
                  <c:v>Acceleration (m/s²)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'track data'!$F$3:$F$19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'track data'!$H$3:$H$19</c:f>
              <c:numCache>
                <c:formatCode>General</c:formatCode>
                <c:ptCount val="17"/>
                <c:pt idx="0">
                  <c:v>0</c:v>
                </c:pt>
                <c:pt idx="1">
                  <c:v>3.0612244897959182</c:v>
                </c:pt>
                <c:pt idx="2">
                  <c:v>0.41269841269841362</c:v>
                </c:pt>
                <c:pt idx="3">
                  <c:v>-2.1088435374149661</c:v>
                </c:pt>
                <c:pt idx="4">
                  <c:v>0.14285714285714271</c:v>
                </c:pt>
                <c:pt idx="5">
                  <c:v>-0.25</c:v>
                </c:pt>
                <c:pt idx="6">
                  <c:v>-0.5</c:v>
                </c:pt>
                <c:pt idx="7">
                  <c:v>0.75</c:v>
                </c:pt>
                <c:pt idx="8">
                  <c:v>-0.72000000000000031</c:v>
                </c:pt>
                <c:pt idx="9">
                  <c:v>0.15555555555555559</c:v>
                </c:pt>
                <c:pt idx="10">
                  <c:v>-4.1666666666666519E-2</c:v>
                </c:pt>
                <c:pt idx="11">
                  <c:v>-0.38888888888888867</c:v>
                </c:pt>
                <c:pt idx="12">
                  <c:v>0.39506172839506148</c:v>
                </c:pt>
                <c:pt idx="13">
                  <c:v>0.19444444444444464</c:v>
                </c:pt>
                <c:pt idx="14">
                  <c:v>-1.444444444444444</c:v>
                </c:pt>
                <c:pt idx="15">
                  <c:v>0.53333333333333321</c:v>
                </c:pt>
                <c:pt idx="16">
                  <c:v>1.3877551020408165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96-4F43-BE82-1E47A4F200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3287312"/>
        <c:axId val="603288952"/>
      </c:lineChart>
      <c:catAx>
        <c:axId val="603287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288952"/>
        <c:crosses val="autoZero"/>
        <c:auto val="1"/>
        <c:lblAlgn val="ctr"/>
        <c:lblOffset val="100"/>
        <c:noMultiLvlLbl val="0"/>
      </c:catAx>
      <c:valAx>
        <c:axId val="603288952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²)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287312"/>
        <c:crosses val="autoZero"/>
        <c:crossBetween val="between"/>
      </c:valAx>
      <c:spPr>
        <a:noFill/>
        <a:ln>
          <a:solidFill>
            <a:schemeClr val="bg1"/>
          </a:solidFill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3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Accumalative distance (m) over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data'!$D$2</c:f>
              <c:strCache>
                <c:ptCount val="1"/>
                <c:pt idx="0">
                  <c:v>Accumulative distance (m)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'track data'!$F$3:$F$19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'track data'!$D$3:$D$19</c:f>
              <c:numCache>
                <c:formatCode>General</c:formatCode>
                <c:ptCount val="17"/>
                <c:pt idx="0">
                  <c:v>0</c:v>
                </c:pt>
                <c:pt idx="1">
                  <c:v>150</c:v>
                </c:pt>
                <c:pt idx="2">
                  <c:v>218</c:v>
                </c:pt>
                <c:pt idx="3">
                  <c:v>271.5</c:v>
                </c:pt>
                <c:pt idx="4">
                  <c:v>351.5</c:v>
                </c:pt>
                <c:pt idx="5">
                  <c:v>382.5</c:v>
                </c:pt>
                <c:pt idx="6">
                  <c:v>411.5</c:v>
                </c:pt>
                <c:pt idx="7">
                  <c:v>443.5</c:v>
                </c:pt>
                <c:pt idx="8">
                  <c:v>479</c:v>
                </c:pt>
                <c:pt idx="9">
                  <c:v>523</c:v>
                </c:pt>
                <c:pt idx="10">
                  <c:v>581</c:v>
                </c:pt>
                <c:pt idx="11">
                  <c:v>621</c:v>
                </c:pt>
                <c:pt idx="12">
                  <c:v>689</c:v>
                </c:pt>
                <c:pt idx="13">
                  <c:v>720</c:v>
                </c:pt>
                <c:pt idx="14">
                  <c:v>740</c:v>
                </c:pt>
                <c:pt idx="15">
                  <c:v>820</c:v>
                </c:pt>
                <c:pt idx="16">
                  <c:v>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C9-4145-A661-D838B74A2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6802128"/>
        <c:axId val="416803112"/>
      </c:lineChart>
      <c:catAx>
        <c:axId val="416802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803112"/>
        <c:crosses val="autoZero"/>
        <c:auto val="1"/>
        <c:lblAlgn val="ctr"/>
        <c:lblOffset val="100"/>
        <c:noMultiLvlLbl val="0"/>
      </c:catAx>
      <c:valAx>
        <c:axId val="416803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802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Power Required in each Sector vs Total Power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'track data'!$N$2</c:f>
              <c:strCache>
                <c:ptCount val="1"/>
                <c:pt idx="0">
                  <c:v>Power required (W)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42AD-4CE2-8C8D-8487AC322281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42AD-4CE2-8C8D-8487AC322281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42AD-4CE2-8C8D-8487AC322281}"/>
              </c:ext>
            </c:extLst>
          </c:dPt>
          <c:dPt>
            <c:idx val="16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42AD-4CE2-8C8D-8487AC322281}"/>
              </c:ext>
            </c:extLst>
          </c:dPt>
          <c:cat>
            <c:strRef>
              <c:f>'track data'!$B$3:$B$19</c:f>
              <c:strCache>
                <c:ptCount val="17"/>
                <c:pt idx="0">
                  <c:v>start </c:v>
                </c:pt>
                <c:pt idx="1">
                  <c:v>start - 1</c:v>
                </c:pt>
                <c:pt idx="2">
                  <c:v>1 to 2</c:v>
                </c:pt>
                <c:pt idx="3">
                  <c:v>2 to 3</c:v>
                </c:pt>
                <c:pt idx="4">
                  <c:v>3 to 4</c:v>
                </c:pt>
                <c:pt idx="5">
                  <c:v>4 to 5</c:v>
                </c:pt>
                <c:pt idx="6">
                  <c:v>5 to 6</c:v>
                </c:pt>
                <c:pt idx="7">
                  <c:v>6 to 7 </c:v>
                </c:pt>
                <c:pt idx="8">
                  <c:v>7 to 8</c:v>
                </c:pt>
                <c:pt idx="9">
                  <c:v> 8 to 9</c:v>
                </c:pt>
                <c:pt idx="10">
                  <c:v>9 to 10</c:v>
                </c:pt>
                <c:pt idx="11">
                  <c:v>10 to 11</c:v>
                </c:pt>
                <c:pt idx="12">
                  <c:v>11 to 12</c:v>
                </c:pt>
                <c:pt idx="13">
                  <c:v>12 to 13</c:v>
                </c:pt>
                <c:pt idx="14">
                  <c:v>13 to 14</c:v>
                </c:pt>
                <c:pt idx="15">
                  <c:v>14 to 15</c:v>
                </c:pt>
                <c:pt idx="16">
                  <c:v>15 to finish</c:v>
                </c:pt>
              </c:strCache>
            </c:strRef>
          </c:cat>
          <c:val>
            <c:numRef>
              <c:f>'track data'!$N$3:$N$19</c:f>
              <c:numCache>
                <c:formatCode>General</c:formatCode>
                <c:ptCount val="17"/>
                <c:pt idx="0">
                  <c:v>0</c:v>
                </c:pt>
                <c:pt idx="1">
                  <c:v>-28548.876411928195</c:v>
                </c:pt>
                <c:pt idx="2">
                  <c:v>-29670.450533404681</c:v>
                </c:pt>
                <c:pt idx="3">
                  <c:v>31450.823859744152</c:v>
                </c:pt>
                <c:pt idx="4">
                  <c:v>33073.023652944481</c:v>
                </c:pt>
                <c:pt idx="5">
                  <c:v>31935.345302239966</c:v>
                </c:pt>
                <c:pt idx="6">
                  <c:v>29689.424746030934</c:v>
                </c:pt>
                <c:pt idx="7">
                  <c:v>33073.023652944481</c:v>
                </c:pt>
                <c:pt idx="8">
                  <c:v>29023.002496138623</c:v>
                </c:pt>
                <c:pt idx="9">
                  <c:v>30061.09827173244</c:v>
                </c:pt>
                <c:pt idx="10">
                  <c:v>29689.424746030934</c:v>
                </c:pt>
                <c:pt idx="11">
                  <c:v>27115.913780120401</c:v>
                </c:pt>
                <c:pt idx="12">
                  <c:v>31057.358122003116</c:v>
                </c:pt>
                <c:pt idx="13">
                  <c:v>31935.345302239966</c:v>
                </c:pt>
                <c:pt idx="14">
                  <c:v>27115.913780120401</c:v>
                </c:pt>
                <c:pt idx="15">
                  <c:v>-22703.379979344478</c:v>
                </c:pt>
                <c:pt idx="16">
                  <c:v>-32042.265555538324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2AD-4CE2-8C8D-8487AC322281}"/>
            </c:ext>
          </c:extLst>
        </c:ser>
        <c:ser>
          <c:idx val="1"/>
          <c:order val="1"/>
          <c:tx>
            <c:strRef>
              <c:f>'track data'!$P$2</c:f>
              <c:strCache>
                <c:ptCount val="1"/>
                <c:pt idx="0">
                  <c:v>Power unused (w)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'track data'!$B$3:$B$19</c:f>
              <c:strCache>
                <c:ptCount val="17"/>
                <c:pt idx="0">
                  <c:v>start </c:v>
                </c:pt>
                <c:pt idx="1">
                  <c:v>start - 1</c:v>
                </c:pt>
                <c:pt idx="2">
                  <c:v>1 to 2</c:v>
                </c:pt>
                <c:pt idx="3">
                  <c:v>2 to 3</c:v>
                </c:pt>
                <c:pt idx="4">
                  <c:v>3 to 4</c:v>
                </c:pt>
                <c:pt idx="5">
                  <c:v>4 to 5</c:v>
                </c:pt>
                <c:pt idx="6">
                  <c:v>5 to 6</c:v>
                </c:pt>
                <c:pt idx="7">
                  <c:v>6 to 7 </c:v>
                </c:pt>
                <c:pt idx="8">
                  <c:v>7 to 8</c:v>
                </c:pt>
                <c:pt idx="9">
                  <c:v> 8 to 9</c:v>
                </c:pt>
                <c:pt idx="10">
                  <c:v>9 to 10</c:v>
                </c:pt>
                <c:pt idx="11">
                  <c:v>10 to 11</c:v>
                </c:pt>
                <c:pt idx="12">
                  <c:v>11 to 12</c:v>
                </c:pt>
                <c:pt idx="13">
                  <c:v>12 to 13</c:v>
                </c:pt>
                <c:pt idx="14">
                  <c:v>13 to 14</c:v>
                </c:pt>
                <c:pt idx="15">
                  <c:v>14 to 15</c:v>
                </c:pt>
                <c:pt idx="16">
                  <c:v>15 to finish</c:v>
                </c:pt>
              </c:strCache>
            </c:strRef>
          </c:cat>
          <c:val>
            <c:numRef>
              <c:f>'track data'!$Q$3:$Q$19</c:f>
              <c:numCache>
                <c:formatCode>General</c:formatCode>
                <c:ptCount val="17"/>
                <c:pt idx="0">
                  <c:v>33557.046979865801</c:v>
                </c:pt>
                <c:pt idx="1">
                  <c:v>33557.046979865801</c:v>
                </c:pt>
                <c:pt idx="2">
                  <c:v>33557.046979865801</c:v>
                </c:pt>
                <c:pt idx="3">
                  <c:v>2106.2231201216491</c:v>
                </c:pt>
                <c:pt idx="4">
                  <c:v>484.0233269213204</c:v>
                </c:pt>
                <c:pt idx="5">
                  <c:v>1621.7016776258351</c:v>
                </c:pt>
                <c:pt idx="6">
                  <c:v>3867.6222338348671</c:v>
                </c:pt>
                <c:pt idx="7">
                  <c:v>484.0233269213204</c:v>
                </c:pt>
                <c:pt idx="8">
                  <c:v>4534.0444837271789</c:v>
                </c:pt>
                <c:pt idx="9">
                  <c:v>3495.9487081333609</c:v>
                </c:pt>
                <c:pt idx="10">
                  <c:v>3867.6222338348671</c:v>
                </c:pt>
                <c:pt idx="11">
                  <c:v>6441.1331997453999</c:v>
                </c:pt>
                <c:pt idx="12">
                  <c:v>2499.6888578626858</c:v>
                </c:pt>
                <c:pt idx="13">
                  <c:v>1621.7016776258351</c:v>
                </c:pt>
                <c:pt idx="14">
                  <c:v>6441.1331997453999</c:v>
                </c:pt>
                <c:pt idx="15">
                  <c:v>33557.046979865801</c:v>
                </c:pt>
                <c:pt idx="16">
                  <c:v>33557.046979865801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2AD-4CE2-8C8D-8487AC3222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4691040"/>
        <c:axId val="424691368"/>
      </c:barChart>
      <c:catAx>
        <c:axId val="4246910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Sector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691368"/>
        <c:crosses val="autoZero"/>
        <c:auto val="1"/>
        <c:lblAlgn val="ctr"/>
        <c:lblOffset val="100"/>
        <c:noMultiLvlLbl val="0"/>
      </c:catAx>
      <c:valAx>
        <c:axId val="424691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691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Aero resistance (N) over Distance (m)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data'!$K$2</c:f>
              <c:strCache>
                <c:ptCount val="1"/>
                <c:pt idx="0">
                  <c:v>Aero resistance (N)</c:v>
                </c:pt>
              </c:strCache>
            </c:strRef>
          </c:tx>
          <c:spPr>
            <a:ln w="28575" cap="rnd">
              <a:solidFill>
                <a:srgbClr val="9966FF"/>
              </a:solidFill>
              <a:round/>
            </a:ln>
            <a:effectLst/>
          </c:spPr>
          <c:marker>
            <c:symbol val="none"/>
          </c:marker>
          <c:cat>
            <c:numRef>
              <c:f>'track data'!$D$3:$D$19</c:f>
              <c:numCache>
                <c:formatCode>General</c:formatCode>
                <c:ptCount val="17"/>
                <c:pt idx="0">
                  <c:v>0</c:v>
                </c:pt>
                <c:pt idx="1">
                  <c:v>150</c:v>
                </c:pt>
                <c:pt idx="2">
                  <c:v>218</c:v>
                </c:pt>
                <c:pt idx="3">
                  <c:v>271.5</c:v>
                </c:pt>
                <c:pt idx="4">
                  <c:v>351.5</c:v>
                </c:pt>
                <c:pt idx="5">
                  <c:v>382.5</c:v>
                </c:pt>
                <c:pt idx="6">
                  <c:v>411.5</c:v>
                </c:pt>
                <c:pt idx="7">
                  <c:v>443.5</c:v>
                </c:pt>
                <c:pt idx="8">
                  <c:v>479</c:v>
                </c:pt>
                <c:pt idx="9">
                  <c:v>523</c:v>
                </c:pt>
                <c:pt idx="10">
                  <c:v>581</c:v>
                </c:pt>
                <c:pt idx="11">
                  <c:v>621</c:v>
                </c:pt>
                <c:pt idx="12">
                  <c:v>689</c:v>
                </c:pt>
                <c:pt idx="13">
                  <c:v>720</c:v>
                </c:pt>
                <c:pt idx="14">
                  <c:v>740</c:v>
                </c:pt>
                <c:pt idx="15">
                  <c:v>820</c:v>
                </c:pt>
                <c:pt idx="16">
                  <c:v>1000</c:v>
                </c:pt>
              </c:numCache>
            </c:numRef>
          </c:cat>
          <c:val>
            <c:numRef>
              <c:f>'track data'!$K$3:$K$19</c:f>
              <c:numCache>
                <c:formatCode>General</c:formatCode>
                <c:ptCount val="17"/>
                <c:pt idx="0">
                  <c:v>0</c:v>
                </c:pt>
                <c:pt idx="1">
                  <c:v>195.89271428571425</c:v>
                </c:pt>
                <c:pt idx="2">
                  <c:v>219.1831488</c:v>
                </c:pt>
                <c:pt idx="3">
                  <c:v>99.678919371428577</c:v>
                </c:pt>
                <c:pt idx="4">
                  <c:v>109.21236479999999</c:v>
                </c:pt>
                <c:pt idx="5">
                  <c:v>102.49324469999999</c:v>
                </c:pt>
                <c:pt idx="6">
                  <c:v>89.694920699999997</c:v>
                </c:pt>
                <c:pt idx="7">
                  <c:v>109.21236479999999</c:v>
                </c:pt>
                <c:pt idx="8">
                  <c:v>86.021801711999984</c:v>
                </c:pt>
                <c:pt idx="9">
                  <c:v>91.768723199999982</c:v>
                </c:pt>
                <c:pt idx="10">
                  <c:v>89.694920699999997</c:v>
                </c:pt>
                <c:pt idx="11">
                  <c:v>75.841920000000002</c:v>
                </c:pt>
                <c:pt idx="12">
                  <c:v>97.414732799999982</c:v>
                </c:pt>
                <c:pt idx="13">
                  <c:v>102.49324469999999</c:v>
                </c:pt>
                <c:pt idx="14">
                  <c:v>75.841920000000002</c:v>
                </c:pt>
                <c:pt idx="15">
                  <c:v>109.21236479999999</c:v>
                </c:pt>
                <c:pt idx="16">
                  <c:v>282.08550857142859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4D-4FAA-A8EB-88BD38A7A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4352032"/>
        <c:axId val="424350064"/>
      </c:lineChart>
      <c:catAx>
        <c:axId val="4243520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50064"/>
        <c:crosses val="autoZero"/>
        <c:auto val="1"/>
        <c:lblAlgn val="ctr"/>
        <c:lblOffset val="100"/>
        <c:noMultiLvlLbl val="0"/>
      </c:catAx>
      <c:valAx>
        <c:axId val="424350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52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Total Resistance (N) over Time (s)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data'!$M$2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rgbClr val="247A7A"/>
              </a:solidFill>
              <a:round/>
            </a:ln>
            <a:effectLst/>
          </c:spPr>
          <c:marker>
            <c:symbol val="none"/>
          </c:marker>
          <c:cat>
            <c:numRef>
              <c:f>'track data'!$F$3:$F$19</c:f>
              <c:numCache>
                <c:formatCode>General</c:formatCode>
                <c:ptCount val="17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13.5</c:v>
                </c:pt>
                <c:pt idx="4">
                  <c:v>18.5</c:v>
                </c:pt>
                <c:pt idx="5">
                  <c:v>20.5</c:v>
                </c:pt>
                <c:pt idx="6">
                  <c:v>22.5</c:v>
                </c:pt>
                <c:pt idx="7">
                  <c:v>24.5</c:v>
                </c:pt>
                <c:pt idx="8">
                  <c:v>27</c:v>
                </c:pt>
                <c:pt idx="9">
                  <c:v>30</c:v>
                </c:pt>
                <c:pt idx="10">
                  <c:v>34</c:v>
                </c:pt>
                <c:pt idx="11">
                  <c:v>37</c:v>
                </c:pt>
                <c:pt idx="12">
                  <c:v>41.5</c:v>
                </c:pt>
                <c:pt idx="13">
                  <c:v>43.5</c:v>
                </c:pt>
                <c:pt idx="14">
                  <c:v>45</c:v>
                </c:pt>
                <c:pt idx="15">
                  <c:v>50</c:v>
                </c:pt>
                <c:pt idx="16">
                  <c:v>57</c:v>
                </c:pt>
              </c:numCache>
            </c:numRef>
          </c:cat>
          <c:val>
            <c:numRef>
              <c:f>'track data'!$M$3:$M$19</c:f>
              <c:numCache>
                <c:formatCode>General</c:formatCode>
                <c:ptCount val="17"/>
                <c:pt idx="0">
                  <c:v>214.839</c:v>
                </c:pt>
                <c:pt idx="1">
                  <c:v>-1332.2808992233158</c:v>
                </c:pt>
                <c:pt idx="2">
                  <c:v>-1308.99046470903</c:v>
                </c:pt>
                <c:pt idx="3">
                  <c:v>2057.5305328804584</c:v>
                </c:pt>
                <c:pt idx="4">
                  <c:v>2067.0639783090301</c:v>
                </c:pt>
                <c:pt idx="5">
                  <c:v>2060.34485820903</c:v>
                </c:pt>
                <c:pt idx="6">
                  <c:v>2047.5465342090299</c:v>
                </c:pt>
                <c:pt idx="7">
                  <c:v>2067.0639783090301</c:v>
                </c:pt>
                <c:pt idx="8">
                  <c:v>2043.87341522103</c:v>
                </c:pt>
                <c:pt idx="9">
                  <c:v>2049.6203367090302</c:v>
                </c:pt>
                <c:pt idx="10">
                  <c:v>2047.5465342090299</c:v>
                </c:pt>
                <c:pt idx="11">
                  <c:v>2033.69353350903</c:v>
                </c:pt>
                <c:pt idx="12">
                  <c:v>2055.2663463090298</c:v>
                </c:pt>
                <c:pt idx="13">
                  <c:v>2060.34485820903</c:v>
                </c:pt>
                <c:pt idx="14">
                  <c:v>2033.69353350903</c:v>
                </c:pt>
                <c:pt idx="15">
                  <c:v>-1418.9612487090299</c:v>
                </c:pt>
                <c:pt idx="16">
                  <c:v>-1246.0881049376014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92-491C-96FE-550D086EC6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5674176"/>
        <c:axId val="625676472"/>
      </c:lineChart>
      <c:catAx>
        <c:axId val="6256741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676472"/>
        <c:crosses val="autoZero"/>
        <c:auto val="1"/>
        <c:lblAlgn val="ctr"/>
        <c:lblOffset val="100"/>
        <c:noMultiLvlLbl val="0"/>
      </c:catAx>
      <c:valAx>
        <c:axId val="625676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674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Avg power (w) per  second in a sector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'track data'!$R$2</c:f>
              <c:strCache>
                <c:ptCount val="1"/>
                <c:pt idx="0">
                  <c:v>Avg power per second in a sector</c:v>
                </c:pt>
              </c:strCache>
            </c:strRef>
          </c:tx>
          <c:spPr>
            <a:ln w="28575" cap="rnd">
              <a:solidFill>
                <a:srgbClr val="A88160"/>
              </a:solidFill>
              <a:round/>
            </a:ln>
            <a:effectLst/>
          </c:spPr>
          <c:marker>
            <c:symbol val="none"/>
          </c:marker>
          <c:cat>
            <c:strRef>
              <c:f>'track data'!$B$3:$B$19</c:f>
              <c:strCache>
                <c:ptCount val="17"/>
                <c:pt idx="0">
                  <c:v>start </c:v>
                </c:pt>
                <c:pt idx="1">
                  <c:v>start - 1</c:v>
                </c:pt>
                <c:pt idx="2">
                  <c:v>1 to 2</c:v>
                </c:pt>
                <c:pt idx="3">
                  <c:v>2 to 3</c:v>
                </c:pt>
                <c:pt idx="4">
                  <c:v>3 to 4</c:v>
                </c:pt>
                <c:pt idx="5">
                  <c:v>4 to 5</c:v>
                </c:pt>
                <c:pt idx="6">
                  <c:v>5 to 6</c:v>
                </c:pt>
                <c:pt idx="7">
                  <c:v>6 to 7 </c:v>
                </c:pt>
                <c:pt idx="8">
                  <c:v>7 to 8</c:v>
                </c:pt>
                <c:pt idx="9">
                  <c:v> 8 to 9</c:v>
                </c:pt>
                <c:pt idx="10">
                  <c:v>9 to 10</c:v>
                </c:pt>
                <c:pt idx="11">
                  <c:v>10 to 11</c:v>
                </c:pt>
                <c:pt idx="12">
                  <c:v>11 to 12</c:v>
                </c:pt>
                <c:pt idx="13">
                  <c:v>12 to 13</c:v>
                </c:pt>
                <c:pt idx="14">
                  <c:v>13 to 14</c:v>
                </c:pt>
                <c:pt idx="15">
                  <c:v>14 to 15</c:v>
                </c:pt>
                <c:pt idx="16">
                  <c:v>15 to finish</c:v>
                </c:pt>
              </c:strCache>
            </c:strRef>
          </c:cat>
          <c:val>
            <c:numRef>
              <c:f>'track data'!$R$3:$R$19</c:f>
              <c:numCache>
                <c:formatCode>General</c:formatCode>
                <c:ptCount val="17"/>
                <c:pt idx="0">
                  <c:v>0</c:v>
                </c:pt>
                <c:pt idx="1">
                  <c:v>-4078.4109159897421</c:v>
                </c:pt>
                <c:pt idx="2">
                  <c:v>-9890.1501778015609</c:v>
                </c:pt>
                <c:pt idx="3">
                  <c:v>8985.9496742126157</c:v>
                </c:pt>
                <c:pt idx="4">
                  <c:v>6614.604730588896</c:v>
                </c:pt>
                <c:pt idx="5">
                  <c:v>15967.672651119983</c:v>
                </c:pt>
                <c:pt idx="6">
                  <c:v>14844.712373015467</c:v>
                </c:pt>
                <c:pt idx="7">
                  <c:v>16536.511826472241</c:v>
                </c:pt>
                <c:pt idx="8">
                  <c:v>11609.20099845545</c:v>
                </c:pt>
                <c:pt idx="9">
                  <c:v>10020.36609057748</c:v>
                </c:pt>
                <c:pt idx="10">
                  <c:v>7422.3561865077336</c:v>
                </c:pt>
                <c:pt idx="11">
                  <c:v>9038.6379267068005</c:v>
                </c:pt>
                <c:pt idx="12">
                  <c:v>6901.635138222915</c:v>
                </c:pt>
                <c:pt idx="13">
                  <c:v>15967.672651119983</c:v>
                </c:pt>
                <c:pt idx="14">
                  <c:v>18077.275853413601</c:v>
                </c:pt>
                <c:pt idx="15">
                  <c:v>-4540.6759958688954</c:v>
                </c:pt>
                <c:pt idx="16">
                  <c:v>-4577.4665079340466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BE-46DC-A70A-4E0CC1D28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5779104"/>
        <c:axId val="625779432"/>
      </c:lineChart>
      <c:catAx>
        <c:axId val="625779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Sectors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779432"/>
        <c:crosses val="autoZero"/>
        <c:auto val="1"/>
        <c:lblAlgn val="ctr"/>
        <c:lblOffset val="100"/>
        <c:noMultiLvlLbl val="0"/>
      </c:catAx>
      <c:valAx>
        <c:axId val="625779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Avg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779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115893</xdr:colOff>
      <xdr:row>71</xdr:row>
      <xdr:rowOff>1</xdr:rowOff>
    </xdr:from>
    <xdr:to>
      <xdr:col>22</xdr:col>
      <xdr:colOff>137905</xdr:colOff>
      <xdr:row>84</xdr:row>
      <xdr:rowOff>81643</xdr:rowOff>
    </xdr:to>
    <xdr:grpSp>
      <xdr:nvGrpSpPr>
        <xdr:cNvPr id="1144" name="Group 120">
          <a:extLst>
            <a:ext uri="{FF2B5EF4-FFF2-40B4-BE49-F238E27FC236}">
              <a16:creationId xmlns:a16="http://schemas.microsoft.com/office/drawing/2014/main" id="{217B23A1-A68F-4F1A-8307-EA72490DEA58}"/>
            </a:ext>
          </a:extLst>
        </xdr:cNvPr>
        <xdr:cNvGrpSpPr>
          <a:grpSpLocks noChangeAspect="1"/>
        </xdr:cNvGrpSpPr>
      </xdr:nvGrpSpPr>
      <xdr:grpSpPr bwMode="auto">
        <a:xfrm>
          <a:off x="6728964" y="13525501"/>
          <a:ext cx="14840191" cy="2558142"/>
          <a:chOff x="106844125" y="114900367"/>
          <a:chExt cx="6662452" cy="3207435"/>
        </a:xfrm>
      </xdr:grpSpPr>
      <xdr:grpSp>
        <xdr:nvGrpSpPr>
          <xdr:cNvPr id="1145" name="Group 121">
            <a:extLst>
              <a:ext uri="{FF2B5EF4-FFF2-40B4-BE49-F238E27FC236}">
                <a16:creationId xmlns:a16="http://schemas.microsoft.com/office/drawing/2014/main" id="{633F8D56-9547-46EB-8A5B-C886D3B42590}"/>
              </a:ext>
            </a:extLst>
          </xdr:cNvPr>
          <xdr:cNvGrpSpPr>
            <a:grpSpLocks/>
          </xdr:cNvGrpSpPr>
        </xdr:nvGrpSpPr>
        <xdr:grpSpPr bwMode="auto">
          <a:xfrm>
            <a:off x="106844125" y="114900367"/>
            <a:ext cx="6662452" cy="3207435"/>
            <a:chOff x="106844123" y="114890842"/>
            <a:chExt cx="6662452" cy="3207435"/>
          </a:xfrm>
        </xdr:grpSpPr>
        <xdr:sp macro="" textlink="">
          <xdr:nvSpPr>
            <xdr:cNvPr id="1146" name="Rectangle 122">
              <a:extLst>
                <a:ext uri="{FF2B5EF4-FFF2-40B4-BE49-F238E27FC236}">
                  <a16:creationId xmlns:a16="http://schemas.microsoft.com/office/drawing/2014/main" id="{17C1201C-3FEA-4750-9A32-F0F067E5FE71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06844123" y="114890842"/>
              <a:ext cx="6662452" cy="3207435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</xdr:sp>
        <xdr:grpSp>
          <xdr:nvGrpSpPr>
            <xdr:cNvPr id="1147" name="Group 123">
              <a:extLst>
                <a:ext uri="{FF2B5EF4-FFF2-40B4-BE49-F238E27FC236}">
                  <a16:creationId xmlns:a16="http://schemas.microsoft.com/office/drawing/2014/main" id="{69AC73F9-F450-4B2D-8136-D47E1E2BA589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07997674" y="115513338"/>
              <a:ext cx="4079631" cy="1839351"/>
              <a:chOff x="107997674" y="115513338"/>
              <a:chExt cx="4079631" cy="1839351"/>
            </a:xfrm>
          </xdr:grpSpPr>
          <xdr:cxnSp macro="">
            <xdr:nvCxnSpPr>
              <xdr:cNvPr id="1148" name="AutoShape 124">
                <a:extLst>
                  <a:ext uri="{FF2B5EF4-FFF2-40B4-BE49-F238E27FC236}">
                    <a16:creationId xmlns:a16="http://schemas.microsoft.com/office/drawing/2014/main" id="{8C70C386-223B-408A-803F-BC5DA8D6529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7997674" y="115523889"/>
                <a:ext cx="0" cy="1828800"/>
              </a:xfrm>
              <a:prstGeom prst="straightConnector1">
                <a:avLst/>
              </a:prstGeom>
              <a:noFill/>
              <a:ln w="25400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149" name="AutoShape 125">
                <a:extLst>
                  <a:ext uri="{FF2B5EF4-FFF2-40B4-BE49-F238E27FC236}">
                    <a16:creationId xmlns:a16="http://schemas.microsoft.com/office/drawing/2014/main" id="{1523FD97-1212-40FC-8069-9A5ACA3E3ED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7999432" y="115513338"/>
                <a:ext cx="4065564" cy="1814733"/>
              </a:xfrm>
              <a:prstGeom prst="straightConnector1">
                <a:avLst/>
              </a:prstGeom>
              <a:noFill/>
              <a:ln w="2540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150" name="AutoShape 126">
                <a:extLst>
                  <a:ext uri="{FF2B5EF4-FFF2-40B4-BE49-F238E27FC236}">
                    <a16:creationId xmlns:a16="http://schemas.microsoft.com/office/drawing/2014/main" id="{2F3A2A22-18B5-4887-AE74-EBB1A6A5557E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8011741" y="117342139"/>
                <a:ext cx="4065564" cy="2"/>
              </a:xfrm>
              <a:prstGeom prst="straightConnector1">
                <a:avLst/>
              </a:prstGeom>
              <a:noFill/>
              <a:ln w="2540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151" name="AutoShape 127">
                <a:extLst>
                  <a:ext uri="{FF2B5EF4-FFF2-40B4-BE49-F238E27FC236}">
                    <a16:creationId xmlns:a16="http://schemas.microsoft.com/office/drawing/2014/main" id="{C4AB8E93-B570-4D8D-B8F0-22F3E4C328AD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8005493" y="117039362"/>
                <a:ext cx="318135" cy="1"/>
              </a:xfrm>
              <a:prstGeom prst="straightConnector1">
                <a:avLst/>
              </a:prstGeom>
              <a:noFill/>
              <a:ln w="2540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152" name="AutoShape 128">
                <a:extLst>
                  <a:ext uri="{FF2B5EF4-FFF2-40B4-BE49-F238E27FC236}">
                    <a16:creationId xmlns:a16="http://schemas.microsoft.com/office/drawing/2014/main" id="{1F30EDD4-9473-4ED2-8C43-F48E1D957A54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8323628" y="117023124"/>
                <a:ext cx="4541" cy="304947"/>
              </a:xfrm>
              <a:prstGeom prst="straightConnector1">
                <a:avLst/>
              </a:prstGeom>
              <a:noFill/>
              <a:ln w="2540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</xdr:grpSp>
        <xdr:sp macro="" textlink="">
          <xdr:nvSpPr>
            <xdr:cNvPr id="1153" name="Text Box 129">
              <a:extLst>
                <a:ext uri="{FF2B5EF4-FFF2-40B4-BE49-F238E27FC236}">
                  <a16:creationId xmlns:a16="http://schemas.microsoft.com/office/drawing/2014/main" id="{6971B92D-8F12-4245-B1F9-74599583600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7537250" y="116347875"/>
              <a:ext cx="428625" cy="2762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30m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sp macro="" textlink="">
          <xdr:nvSpPr>
            <xdr:cNvPr id="1154" name="Text Box 130">
              <a:extLst>
                <a:ext uri="{FF2B5EF4-FFF2-40B4-BE49-F238E27FC236}">
                  <a16:creationId xmlns:a16="http://schemas.microsoft.com/office/drawing/2014/main" id="{F63DF75C-35EB-42C7-9AD5-F8318C1C305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9813725" y="116090700"/>
              <a:ext cx="428625" cy="2762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471m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sp macro="" textlink="">
          <xdr:nvSpPr>
            <xdr:cNvPr id="1155" name="Text Box 131">
              <a:extLst>
                <a:ext uri="{FF2B5EF4-FFF2-40B4-BE49-F238E27FC236}">
                  <a16:creationId xmlns:a16="http://schemas.microsoft.com/office/drawing/2014/main" id="{DBE60458-E37A-48D0-9FBB-304BE30FE3C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9327950" y="117352689"/>
              <a:ext cx="781050" cy="26670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470.0436m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sp macro="" textlink="">
          <xdr:nvSpPr>
            <xdr:cNvPr id="1156" name="Arc 132">
              <a:extLst>
                <a:ext uri="{FF2B5EF4-FFF2-40B4-BE49-F238E27FC236}">
                  <a16:creationId xmlns:a16="http://schemas.microsoft.com/office/drawing/2014/main" id="{A15A5F76-ABEF-44EC-90BB-6E4934C51ADA}"/>
                </a:ext>
              </a:extLst>
            </xdr:cNvPr>
            <xdr:cNvSpPr>
              <a:spLocks/>
            </xdr:cNvSpPr>
          </xdr:nvSpPr>
          <xdr:spPr bwMode="auto">
            <a:xfrm flipH="1">
              <a:off x="111103813" y="116984983"/>
              <a:ext cx="291062" cy="367706"/>
            </a:xfrm>
            <a:custGeom>
              <a:avLst/>
              <a:gdLst>
                <a:gd name="G0" fmla="+- 0 0 0"/>
                <a:gd name="G1" fmla="+- 20237 0 0"/>
                <a:gd name="G2" fmla="+- 21600 0 0"/>
                <a:gd name="T0" fmla="*/ 7551 w 21575"/>
                <a:gd name="T1" fmla="*/ 0 h 20237"/>
                <a:gd name="T2" fmla="*/ 21575 w 21575"/>
                <a:gd name="T3" fmla="*/ 19203 h 20237"/>
                <a:gd name="T4" fmla="*/ 0 w 21575"/>
                <a:gd name="T5" fmla="*/ 20237 h 202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21575" h="20237" fill="none" extrusionOk="0">
                  <a:moveTo>
                    <a:pt x="7551" y="-1"/>
                  </a:moveTo>
                  <a:cubicBezTo>
                    <a:pt x="15645" y="3020"/>
                    <a:pt x="21161" y="10573"/>
                    <a:pt x="21575" y="19202"/>
                  </a:cubicBezTo>
                </a:path>
                <a:path w="21575" h="20237" stroke="0" extrusionOk="0">
                  <a:moveTo>
                    <a:pt x="7551" y="-1"/>
                  </a:moveTo>
                  <a:cubicBezTo>
                    <a:pt x="15645" y="3020"/>
                    <a:pt x="21161" y="10573"/>
                    <a:pt x="21575" y="19202"/>
                  </a:cubicBezTo>
                  <a:lnTo>
                    <a:pt x="0" y="20237"/>
                  </a:lnTo>
                  <a:close/>
                </a:path>
              </a:pathLst>
            </a:custGeom>
            <a:noFill/>
            <a:ln w="25400">
              <a:solidFill>
                <a:srgbClr val="000000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57" name="Arc 133">
              <a:extLst>
                <a:ext uri="{FF2B5EF4-FFF2-40B4-BE49-F238E27FC236}">
                  <a16:creationId xmlns:a16="http://schemas.microsoft.com/office/drawing/2014/main" id="{5BDA1501-9A3B-46AD-85B0-3F73F714A68A}"/>
                </a:ext>
              </a:extLst>
            </xdr:cNvPr>
            <xdr:cNvSpPr>
              <a:spLocks/>
            </xdr:cNvSpPr>
          </xdr:nvSpPr>
          <xdr:spPr bwMode="auto">
            <a:xfrm flipV="1">
              <a:off x="107813475" y="115623975"/>
              <a:ext cx="480463" cy="285750"/>
            </a:xfrm>
            <a:custGeom>
              <a:avLst/>
              <a:gdLst>
                <a:gd name="G0" fmla="+- 0 0 0"/>
                <a:gd name="G1" fmla="+- 20237 0 0"/>
                <a:gd name="G2" fmla="+- 21600 0 0"/>
                <a:gd name="T0" fmla="*/ 7551 w 21575"/>
                <a:gd name="T1" fmla="*/ 0 h 20237"/>
                <a:gd name="T2" fmla="*/ 21575 w 21575"/>
                <a:gd name="T3" fmla="*/ 19203 h 20237"/>
                <a:gd name="T4" fmla="*/ 0 w 21575"/>
                <a:gd name="T5" fmla="*/ 20237 h 202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21575" h="20237" fill="none" extrusionOk="0">
                  <a:moveTo>
                    <a:pt x="7551" y="-1"/>
                  </a:moveTo>
                  <a:cubicBezTo>
                    <a:pt x="15645" y="3020"/>
                    <a:pt x="21161" y="10573"/>
                    <a:pt x="21575" y="19202"/>
                  </a:cubicBezTo>
                </a:path>
                <a:path w="21575" h="20237" stroke="0" extrusionOk="0">
                  <a:moveTo>
                    <a:pt x="7551" y="-1"/>
                  </a:moveTo>
                  <a:cubicBezTo>
                    <a:pt x="15645" y="3020"/>
                    <a:pt x="21161" y="10573"/>
                    <a:pt x="21575" y="19202"/>
                  </a:cubicBezTo>
                  <a:lnTo>
                    <a:pt x="0" y="20237"/>
                  </a:lnTo>
                  <a:close/>
                </a:path>
              </a:pathLst>
            </a:custGeom>
            <a:noFill/>
            <a:ln w="25400" algn="ctr">
              <a:solidFill>
                <a:srgbClr val="000000"/>
              </a:solidFill>
              <a:round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58" name="Text Box 134">
              <a:extLst>
                <a:ext uri="{FF2B5EF4-FFF2-40B4-BE49-F238E27FC236}">
                  <a16:creationId xmlns:a16="http://schemas.microsoft.com/office/drawing/2014/main" id="{FC57B6C1-F0ED-4EDA-BCCA-2506AC963DE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10764425" y="116999850"/>
              <a:ext cx="428625" cy="2762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3.65°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sp macro="" textlink="">
          <xdr:nvSpPr>
            <xdr:cNvPr id="1159" name="Text Box 135">
              <a:extLst>
                <a:ext uri="{FF2B5EF4-FFF2-40B4-BE49-F238E27FC236}">
                  <a16:creationId xmlns:a16="http://schemas.microsoft.com/office/drawing/2014/main" id="{119F7199-887A-49E4-88EC-499042C1407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08130350" y="115793475"/>
              <a:ext cx="561975" cy="276225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5B9BD5"/>
                  </a:solidFill>
                </a14:hiddenFill>
              </a:ext>
              <a:ext uri="{91240B29-F687-4F45-9708-019B960494DF}">
                <a14:hiddenLine xmlns:a14="http://schemas.microsoft.com/office/drawing/2010/main" w="25400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  <xdr:txBody>
            <a:bodyPr vertOverflow="clip" wrap="square" lIns="36576" tIns="36576" rIns="36576" bIns="36576" anchor="t" upright="1"/>
            <a:lstStyle/>
            <a:p>
              <a:pPr algn="l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86.348°</a:t>
              </a:r>
            </a:p>
            <a:p>
              <a:pPr algn="l" rtl="0">
                <a:defRPr sz="1000"/>
              </a:pPr>
              <a:endPara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</xdr:grpSp>
      <xdr:sp macro="" textlink="">
        <xdr:nvSpPr>
          <xdr:cNvPr id="1160" name="Text Box 136">
            <a:extLst>
              <a:ext uri="{FF2B5EF4-FFF2-40B4-BE49-F238E27FC236}">
                <a16:creationId xmlns:a16="http://schemas.microsoft.com/office/drawing/2014/main" id="{6741E626-05E5-4430-8EEC-91EC550697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366300" y="116750842"/>
            <a:ext cx="1209675" cy="29804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Gradient of the hill</a:t>
            </a:r>
          </a:p>
          <a:p>
            <a:pPr algn="l" rtl="0">
              <a:defRPr sz="1000"/>
            </a:pPr>
            <a:endParaRPr lang="en-GB" sz="1000" b="0" i="0" u="none" strike="noStrike" baseline="0">
              <a:solidFill>
                <a:srgbClr val="000000"/>
              </a:solidFill>
              <a:latin typeface="Calibri"/>
              <a:cs typeface="Calibri"/>
            </a:endParaRPr>
          </a:p>
        </xdr:txBody>
      </xdr:sp>
    </xdr:grpSp>
    <xdr:clientData/>
  </xdr:twoCellAnchor>
  <xdr:twoCellAnchor>
    <xdr:from>
      <xdr:col>12</xdr:col>
      <xdr:colOff>666752</xdr:colOff>
      <xdr:row>18</xdr:row>
      <xdr:rowOff>168047</xdr:rowOff>
    </xdr:from>
    <xdr:to>
      <xdr:col>15</xdr:col>
      <xdr:colOff>1211038</xdr:colOff>
      <xdr:row>70</xdr:row>
      <xdr:rowOff>44222</xdr:rowOff>
    </xdr:to>
    <xdr:grpSp>
      <xdr:nvGrpSpPr>
        <xdr:cNvPr id="1277" name="Group 253">
          <a:extLst>
            <a:ext uri="{FF2B5EF4-FFF2-40B4-BE49-F238E27FC236}">
              <a16:creationId xmlns:a16="http://schemas.microsoft.com/office/drawing/2014/main" id="{A704CDE3-3740-4051-AC43-508B80733A0C}"/>
            </a:ext>
          </a:extLst>
        </xdr:cNvPr>
        <xdr:cNvGrpSpPr>
          <a:grpSpLocks noChangeAspect="1"/>
        </xdr:cNvGrpSpPr>
      </xdr:nvGrpSpPr>
      <xdr:grpSpPr bwMode="auto">
        <a:xfrm>
          <a:off x="11021788" y="3597047"/>
          <a:ext cx="6272893" cy="9782175"/>
          <a:chOff x="100218238" y="106281415"/>
          <a:chExt cx="6464053" cy="9847385"/>
        </a:xfrm>
      </xdr:grpSpPr>
      <xdr:grpSp>
        <xdr:nvGrpSpPr>
          <xdr:cNvPr id="1278" name="Group 254">
            <a:extLst>
              <a:ext uri="{FF2B5EF4-FFF2-40B4-BE49-F238E27FC236}">
                <a16:creationId xmlns:a16="http://schemas.microsoft.com/office/drawing/2014/main" id="{99C48018-F9F8-4FCA-AB3F-54883E32FAB8}"/>
              </a:ext>
            </a:extLst>
          </xdr:cNvPr>
          <xdr:cNvGrpSpPr>
            <a:grpSpLocks/>
          </xdr:cNvGrpSpPr>
        </xdr:nvGrpSpPr>
        <xdr:grpSpPr bwMode="auto">
          <a:xfrm>
            <a:off x="100218238" y="106281415"/>
            <a:ext cx="6464053" cy="9847385"/>
            <a:chOff x="100218238" y="106281415"/>
            <a:chExt cx="6464053" cy="9847385"/>
          </a:xfrm>
        </xdr:grpSpPr>
        <xdr:sp macro="" textlink="">
          <xdr:nvSpPr>
            <xdr:cNvPr id="1279" name="Rectangle 255">
              <a:extLst>
                <a:ext uri="{FF2B5EF4-FFF2-40B4-BE49-F238E27FC236}">
                  <a16:creationId xmlns:a16="http://schemas.microsoft.com/office/drawing/2014/main" id="{C7923E3E-6695-491E-899D-D3FEE46E0A84}"/>
                </a:ext>
              </a:extLst>
            </xdr:cNvPr>
            <xdr:cNvSpPr>
              <a:spLocks noChangeAspect="1" noChangeArrowheads="1"/>
            </xdr:cNvSpPr>
          </xdr:nvSpPr>
          <xdr:spPr bwMode="auto">
            <a:xfrm>
              <a:off x="100218238" y="106281415"/>
              <a:ext cx="5922498" cy="9847385"/>
            </a:xfrm>
            <a:prstGeom prst="rect">
              <a:avLst/>
            </a:prstGeom>
            <a:solidFill>
              <a:srgbClr val="FFFFFF"/>
            </a:solidFill>
            <a:ln w="25400" algn="ctr">
              <a:solidFill>
                <a:srgbClr val="000000"/>
              </a:solidFill>
              <a:miter lim="800000"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</a:extLst>
          </xdr:spPr>
        </xdr:sp>
        <xdr:grpSp>
          <xdr:nvGrpSpPr>
            <xdr:cNvPr id="1280" name="Group 256">
              <a:extLst>
                <a:ext uri="{FF2B5EF4-FFF2-40B4-BE49-F238E27FC236}">
                  <a16:creationId xmlns:a16="http://schemas.microsoft.com/office/drawing/2014/main" id="{85DF4885-6BA6-4E30-80B6-8F9154A60787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01540548" y="107494413"/>
              <a:ext cx="3418449" cy="7066157"/>
              <a:chOff x="101540548" y="107494413"/>
              <a:chExt cx="3418449" cy="7066157"/>
            </a:xfrm>
          </xdr:grpSpPr>
          <xdr:sp macro="" textlink="">
            <xdr:nvSpPr>
              <xdr:cNvPr id="1281" name="Freeform 257">
                <a:extLst>
                  <a:ext uri="{FF2B5EF4-FFF2-40B4-BE49-F238E27FC236}">
                    <a16:creationId xmlns:a16="http://schemas.microsoft.com/office/drawing/2014/main" id="{1ED96C95-56DF-4116-BD08-3E8D6B010419}"/>
                  </a:ext>
                </a:extLst>
              </xdr:cNvPr>
              <xdr:cNvSpPr>
                <a:spLocks/>
              </xdr:cNvSpPr>
            </xdr:nvSpPr>
            <xdr:spPr bwMode="auto">
              <a:xfrm>
                <a:off x="102007052" y="107501886"/>
                <a:ext cx="2363372" cy="7058684"/>
              </a:xfrm>
              <a:custGeom>
                <a:avLst/>
                <a:gdLst>
                  <a:gd name="T0" fmla="*/ 2260209 w 2363372"/>
                  <a:gd name="T1" fmla="*/ 3426802 h 7058684"/>
                  <a:gd name="T2" fmla="*/ 2260209 w 2363372"/>
                  <a:gd name="T3" fmla="*/ 5944919 h 7058684"/>
                  <a:gd name="T4" fmla="*/ 1641230 w 2363372"/>
                  <a:gd name="T5" fmla="*/ 6887454 h 7058684"/>
                  <a:gd name="T6" fmla="*/ 928907 w 2363372"/>
                  <a:gd name="T7" fmla="*/ 6972300 h 7058684"/>
                  <a:gd name="T8" fmla="*/ 481232 w 2363372"/>
                  <a:gd name="T9" fmla="*/ 6572250 h 7058684"/>
                  <a:gd name="T10" fmla="*/ 424082 w 2363372"/>
                  <a:gd name="T11" fmla="*/ 6296025 h 7058684"/>
                  <a:gd name="T12" fmla="*/ 481232 w 2363372"/>
                  <a:gd name="T13" fmla="*/ 5981700 h 7058684"/>
                  <a:gd name="T14" fmla="*/ 652682 w 2363372"/>
                  <a:gd name="T15" fmla="*/ 5657850 h 7058684"/>
                  <a:gd name="T16" fmla="*/ 871757 w 2363372"/>
                  <a:gd name="T17" fmla="*/ 5276850 h 7058684"/>
                  <a:gd name="T18" fmla="*/ 862232 w 2363372"/>
                  <a:gd name="T19" fmla="*/ 4933950 h 7058684"/>
                  <a:gd name="T20" fmla="*/ 586154 w 2363372"/>
                  <a:gd name="T21" fmla="*/ 4692894 h 7058684"/>
                  <a:gd name="T22" fmla="*/ 276664 w 2363372"/>
                  <a:gd name="T23" fmla="*/ 4495947 h 7058684"/>
                  <a:gd name="T24" fmla="*/ 37514 w 2363372"/>
                  <a:gd name="T25" fmla="*/ 4228660 h 7058684"/>
                  <a:gd name="T26" fmla="*/ 51581 w 2363372"/>
                  <a:gd name="T27" fmla="*/ 3862900 h 7058684"/>
                  <a:gd name="T28" fmla="*/ 220394 w 2363372"/>
                  <a:gd name="T29" fmla="*/ 3525276 h 7058684"/>
                  <a:gd name="T30" fmla="*/ 586154 w 2363372"/>
                  <a:gd name="T31" fmla="*/ 3131380 h 7058684"/>
                  <a:gd name="T32" fmla="*/ 509807 w 2363372"/>
                  <a:gd name="T33" fmla="*/ 2847975 h 7058684"/>
                  <a:gd name="T34" fmla="*/ 121920 w 2363372"/>
                  <a:gd name="T35" fmla="*/ 2596808 h 7058684"/>
                  <a:gd name="T36" fmla="*/ 37514 w 2363372"/>
                  <a:gd name="T37" fmla="*/ 2371725 h 7058684"/>
                  <a:gd name="T38" fmla="*/ 37514 w 2363372"/>
                  <a:gd name="T39" fmla="*/ 2174777 h 7058684"/>
                  <a:gd name="T40" fmla="*/ 138332 w 2363372"/>
                  <a:gd name="T41" fmla="*/ 1876425 h 7058684"/>
                  <a:gd name="T42" fmla="*/ 332935 w 2363372"/>
                  <a:gd name="T43" fmla="*/ 1682408 h 7058684"/>
                  <a:gd name="T44" fmla="*/ 643157 w 2363372"/>
                  <a:gd name="T45" fmla="*/ 1562100 h 7058684"/>
                  <a:gd name="T46" fmla="*/ 757457 w 2363372"/>
                  <a:gd name="T47" fmla="*/ 1343025 h 7058684"/>
                  <a:gd name="T48" fmla="*/ 681257 w 2363372"/>
                  <a:gd name="T49" fmla="*/ 1114425 h 7058684"/>
                  <a:gd name="T50" fmla="*/ 443132 w 2363372"/>
                  <a:gd name="T51" fmla="*/ 933450 h 7058684"/>
                  <a:gd name="T52" fmla="*/ 624107 w 2363372"/>
                  <a:gd name="T53" fmla="*/ 371475 h 7058684"/>
                  <a:gd name="T54" fmla="*/ 1233707 w 2363372"/>
                  <a:gd name="T55" fmla="*/ 9525 h 7058684"/>
                  <a:gd name="T56" fmla="*/ 2052857 w 2363372"/>
                  <a:gd name="T57" fmla="*/ 428625 h 7058684"/>
                  <a:gd name="T58" fmla="*/ 2186207 w 2363372"/>
                  <a:gd name="T59" fmla="*/ 2095500 h 7058684"/>
                  <a:gd name="T60" fmla="*/ 2260209 w 2363372"/>
                  <a:gd name="T61" fmla="*/ 3426802 h 7058684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</a:cxnLst>
                <a:rect l="0" t="0" r="r" b="b"/>
                <a:pathLst>
                  <a:path w="2363372" h="7058684">
                    <a:moveTo>
                      <a:pt x="2260209" y="3426802"/>
                    </a:moveTo>
                    <a:cubicBezTo>
                      <a:pt x="2269587" y="4071571"/>
                      <a:pt x="2363372" y="5368144"/>
                      <a:pt x="2260209" y="5944919"/>
                    </a:cubicBezTo>
                    <a:cubicBezTo>
                      <a:pt x="2157046" y="6521694"/>
                      <a:pt x="1863114" y="6716224"/>
                      <a:pt x="1641230" y="6887454"/>
                    </a:cubicBezTo>
                    <a:cubicBezTo>
                      <a:pt x="1419346" y="7058684"/>
                      <a:pt x="1122240" y="7024834"/>
                      <a:pt x="928907" y="6972300"/>
                    </a:cubicBezTo>
                    <a:cubicBezTo>
                      <a:pt x="735574" y="6919766"/>
                      <a:pt x="565369" y="6684962"/>
                      <a:pt x="481232" y="6572250"/>
                    </a:cubicBezTo>
                    <a:cubicBezTo>
                      <a:pt x="397095" y="6459538"/>
                      <a:pt x="424082" y="6394450"/>
                      <a:pt x="424082" y="6296025"/>
                    </a:cubicBezTo>
                    <a:cubicBezTo>
                      <a:pt x="424082" y="6197600"/>
                      <a:pt x="443132" y="6088062"/>
                      <a:pt x="481232" y="5981700"/>
                    </a:cubicBezTo>
                    <a:cubicBezTo>
                      <a:pt x="519332" y="5875338"/>
                      <a:pt x="587594" y="5775325"/>
                      <a:pt x="652682" y="5657850"/>
                    </a:cubicBezTo>
                    <a:cubicBezTo>
                      <a:pt x="717770" y="5540375"/>
                      <a:pt x="836832" y="5397500"/>
                      <a:pt x="871757" y="5276850"/>
                    </a:cubicBezTo>
                    <a:cubicBezTo>
                      <a:pt x="906682" y="5156200"/>
                      <a:pt x="909832" y="5031276"/>
                      <a:pt x="862232" y="4933950"/>
                    </a:cubicBezTo>
                    <a:cubicBezTo>
                      <a:pt x="814632" y="4836624"/>
                      <a:pt x="683749" y="4765894"/>
                      <a:pt x="586154" y="4692894"/>
                    </a:cubicBezTo>
                    <a:cubicBezTo>
                      <a:pt x="488559" y="4619894"/>
                      <a:pt x="368104" y="4573319"/>
                      <a:pt x="276664" y="4495947"/>
                    </a:cubicBezTo>
                    <a:cubicBezTo>
                      <a:pt x="185224" y="4418575"/>
                      <a:pt x="75028" y="4334168"/>
                      <a:pt x="37514" y="4228660"/>
                    </a:cubicBezTo>
                    <a:cubicBezTo>
                      <a:pt x="0" y="4123152"/>
                      <a:pt x="21101" y="3980131"/>
                      <a:pt x="51581" y="3862900"/>
                    </a:cubicBezTo>
                    <a:cubicBezTo>
                      <a:pt x="82061" y="3745669"/>
                      <a:pt x="131298" y="3647196"/>
                      <a:pt x="220394" y="3525276"/>
                    </a:cubicBezTo>
                    <a:cubicBezTo>
                      <a:pt x="309490" y="3403356"/>
                      <a:pt x="537918" y="3244264"/>
                      <a:pt x="586154" y="3131380"/>
                    </a:cubicBezTo>
                    <a:cubicBezTo>
                      <a:pt x="634390" y="3018496"/>
                      <a:pt x="587179" y="2937070"/>
                      <a:pt x="509807" y="2847975"/>
                    </a:cubicBezTo>
                    <a:cubicBezTo>
                      <a:pt x="432435" y="2758880"/>
                      <a:pt x="200635" y="2676183"/>
                      <a:pt x="121920" y="2596808"/>
                    </a:cubicBezTo>
                    <a:cubicBezTo>
                      <a:pt x="43205" y="2517433"/>
                      <a:pt x="51582" y="2442063"/>
                      <a:pt x="37514" y="2371725"/>
                    </a:cubicBezTo>
                    <a:cubicBezTo>
                      <a:pt x="23446" y="2301387"/>
                      <a:pt x="20711" y="2257327"/>
                      <a:pt x="37514" y="2174777"/>
                    </a:cubicBezTo>
                    <a:cubicBezTo>
                      <a:pt x="54317" y="2092227"/>
                      <a:pt x="89095" y="1958486"/>
                      <a:pt x="138332" y="1876425"/>
                    </a:cubicBezTo>
                    <a:cubicBezTo>
                      <a:pt x="187569" y="1794364"/>
                      <a:pt x="248798" y="1734795"/>
                      <a:pt x="332935" y="1682408"/>
                    </a:cubicBezTo>
                    <a:cubicBezTo>
                      <a:pt x="417072" y="1630021"/>
                      <a:pt x="572403" y="1618664"/>
                      <a:pt x="643157" y="1562100"/>
                    </a:cubicBezTo>
                    <a:cubicBezTo>
                      <a:pt x="713911" y="1505536"/>
                      <a:pt x="751107" y="1417637"/>
                      <a:pt x="757457" y="1343025"/>
                    </a:cubicBezTo>
                    <a:cubicBezTo>
                      <a:pt x="763807" y="1268413"/>
                      <a:pt x="733644" y="1182687"/>
                      <a:pt x="681257" y="1114425"/>
                    </a:cubicBezTo>
                    <a:cubicBezTo>
                      <a:pt x="628870" y="1046163"/>
                      <a:pt x="452657" y="1057275"/>
                      <a:pt x="443132" y="933450"/>
                    </a:cubicBezTo>
                    <a:cubicBezTo>
                      <a:pt x="433607" y="809625"/>
                      <a:pt x="492345" y="525462"/>
                      <a:pt x="624107" y="371475"/>
                    </a:cubicBezTo>
                    <a:cubicBezTo>
                      <a:pt x="755869" y="217488"/>
                      <a:pt x="995582" y="0"/>
                      <a:pt x="1233707" y="9525"/>
                    </a:cubicBezTo>
                    <a:cubicBezTo>
                      <a:pt x="1471832" y="19050"/>
                      <a:pt x="1894107" y="80963"/>
                      <a:pt x="2052857" y="428625"/>
                    </a:cubicBezTo>
                    <a:cubicBezTo>
                      <a:pt x="2211607" y="776287"/>
                      <a:pt x="2151648" y="1595804"/>
                      <a:pt x="2186207" y="2095500"/>
                    </a:cubicBezTo>
                    <a:cubicBezTo>
                      <a:pt x="2220766" y="2595196"/>
                      <a:pt x="2244792" y="3149448"/>
                      <a:pt x="2260209" y="3426802"/>
                    </a:cubicBezTo>
                    <a:close/>
                  </a:path>
                </a:pathLst>
              </a:custGeom>
              <a:noFill/>
              <a:ln w="50800" cap="flat" cmpd="sng" algn="ctr">
                <a:solidFill>
                  <a:srgbClr val="000000"/>
                </a:solidFill>
                <a:prstDash val="solid"/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sp>
          <xdr:cxnSp macro="">
            <xdr:nvCxnSpPr>
              <xdr:cNvPr id="1282" name="AutoShape 258">
                <a:extLst>
                  <a:ext uri="{FF2B5EF4-FFF2-40B4-BE49-F238E27FC236}">
                    <a16:creationId xmlns:a16="http://schemas.microsoft.com/office/drawing/2014/main" id="{9F68296A-45B0-45CD-A777-2A80C8E7FA43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749441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3" name="AutoShape 259">
                <a:extLst>
                  <a:ext uri="{FF2B5EF4-FFF2-40B4-BE49-F238E27FC236}">
                    <a16:creationId xmlns:a16="http://schemas.microsoft.com/office/drawing/2014/main" id="{E9421C76-BD14-47E7-9CD8-87E4CE29D532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772893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4" name="AutoShape 260">
                <a:extLst>
                  <a:ext uri="{FF2B5EF4-FFF2-40B4-BE49-F238E27FC236}">
                    <a16:creationId xmlns:a16="http://schemas.microsoft.com/office/drawing/2014/main" id="{B1F8BFB8-C201-45F0-9570-C6385001AC4C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796345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5" name="AutoShape 261">
                <a:extLst>
                  <a:ext uri="{FF2B5EF4-FFF2-40B4-BE49-F238E27FC236}">
                    <a16:creationId xmlns:a16="http://schemas.microsoft.com/office/drawing/2014/main" id="{6FC389D9-56E1-4564-8F7F-24F0EA114BBD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819797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6" name="AutoShape 262">
                <a:extLst>
                  <a:ext uri="{FF2B5EF4-FFF2-40B4-BE49-F238E27FC236}">
                    <a16:creationId xmlns:a16="http://schemas.microsoft.com/office/drawing/2014/main" id="{38FF2774-68B6-4C20-A694-5E9C0195D5CE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843249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7" name="AutoShape 263">
                <a:extLst>
                  <a:ext uri="{FF2B5EF4-FFF2-40B4-BE49-F238E27FC236}">
                    <a16:creationId xmlns:a16="http://schemas.microsoft.com/office/drawing/2014/main" id="{C1B3BE0E-6D02-4564-BF64-E40EEC72D10E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866701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8" name="AutoShape 264">
                <a:extLst>
                  <a:ext uri="{FF2B5EF4-FFF2-40B4-BE49-F238E27FC236}">
                    <a16:creationId xmlns:a16="http://schemas.microsoft.com/office/drawing/2014/main" id="{C1E39CA5-65DF-4142-9852-D4A9DCAC6E06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890153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89" name="AutoShape 265">
                <a:extLst>
                  <a:ext uri="{FF2B5EF4-FFF2-40B4-BE49-F238E27FC236}">
                    <a16:creationId xmlns:a16="http://schemas.microsoft.com/office/drawing/2014/main" id="{FD8A3040-893B-408E-9BB9-C7F9ECA5E68A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9136053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0" name="AutoShape 266">
                <a:extLst>
                  <a:ext uri="{FF2B5EF4-FFF2-40B4-BE49-F238E27FC236}">
                    <a16:creationId xmlns:a16="http://schemas.microsoft.com/office/drawing/2014/main" id="{82875C62-4103-41A2-9B62-83DFCE9BAAE2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937057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1" name="AutoShape 267">
                <a:extLst>
                  <a:ext uri="{FF2B5EF4-FFF2-40B4-BE49-F238E27FC236}">
                    <a16:creationId xmlns:a16="http://schemas.microsoft.com/office/drawing/2014/main" id="{E48104E6-2FAC-475E-8B0A-0EBBBBA3F5D2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960509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2" name="AutoShape 268">
                <a:extLst>
                  <a:ext uri="{FF2B5EF4-FFF2-40B4-BE49-F238E27FC236}">
                    <a16:creationId xmlns:a16="http://schemas.microsoft.com/office/drawing/2014/main" id="{AF7D9B04-1334-4CA2-B7DD-13A1F186DC2B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0983961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3" name="AutoShape 269">
                <a:extLst>
                  <a:ext uri="{FF2B5EF4-FFF2-40B4-BE49-F238E27FC236}">
                    <a16:creationId xmlns:a16="http://schemas.microsoft.com/office/drawing/2014/main" id="{05D45751-876A-4B8A-B3FD-53222B140034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007413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4" name="AutoShape 270">
                <a:extLst>
                  <a:ext uri="{FF2B5EF4-FFF2-40B4-BE49-F238E27FC236}">
                    <a16:creationId xmlns:a16="http://schemas.microsoft.com/office/drawing/2014/main" id="{82946369-98C2-4AAA-8479-BFDDDE026FEA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030865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5" name="AutoShape 271">
                <a:extLst>
                  <a:ext uri="{FF2B5EF4-FFF2-40B4-BE49-F238E27FC236}">
                    <a16:creationId xmlns:a16="http://schemas.microsoft.com/office/drawing/2014/main" id="{AC93AAE1-268D-412F-B5E8-378DCCE903B7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054317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6" name="AutoShape 272">
                <a:extLst>
                  <a:ext uri="{FF2B5EF4-FFF2-40B4-BE49-F238E27FC236}">
                    <a16:creationId xmlns:a16="http://schemas.microsoft.com/office/drawing/2014/main" id="{727A8DDB-EBCD-44DA-9F59-463CD7DCA807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01221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7" name="AutoShape 273">
                <a:extLst>
                  <a:ext uri="{FF2B5EF4-FFF2-40B4-BE49-F238E27FC236}">
                    <a16:creationId xmlns:a16="http://schemas.microsoft.com/office/drawing/2014/main" id="{2D6515AD-A0C5-4C94-9C85-FFDE42FF13A7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0777694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8" name="AutoShape 274">
                <a:extLst>
                  <a:ext uri="{FF2B5EF4-FFF2-40B4-BE49-F238E27FC236}">
                    <a16:creationId xmlns:a16="http://schemas.microsoft.com/office/drawing/2014/main" id="{06F0F2BD-AF4F-4AC9-97A7-E27B1F988F19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24673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299" name="AutoShape 275">
                <a:extLst>
                  <a:ext uri="{FF2B5EF4-FFF2-40B4-BE49-F238E27FC236}">
                    <a16:creationId xmlns:a16="http://schemas.microsoft.com/office/drawing/2014/main" id="{7483754A-70DF-4EF9-823F-C860DD8B76FD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48125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0" name="AutoShape 276">
                <a:extLst>
                  <a:ext uri="{FF2B5EF4-FFF2-40B4-BE49-F238E27FC236}">
                    <a16:creationId xmlns:a16="http://schemas.microsoft.com/office/drawing/2014/main" id="{07A83C57-F565-4107-9358-3C6B3720367B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71577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1" name="AutoShape 277">
                <a:extLst>
                  <a:ext uri="{FF2B5EF4-FFF2-40B4-BE49-F238E27FC236}">
                    <a16:creationId xmlns:a16="http://schemas.microsoft.com/office/drawing/2014/main" id="{F292D483-DE49-413C-A4AB-006A27C4C631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195029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2" name="AutoShape 278">
                <a:extLst>
                  <a:ext uri="{FF2B5EF4-FFF2-40B4-BE49-F238E27FC236}">
                    <a16:creationId xmlns:a16="http://schemas.microsoft.com/office/drawing/2014/main" id="{D16BCFF2-4727-4C42-8D09-74920897093A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218481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3" name="AutoShape 279">
                <a:extLst>
                  <a:ext uri="{FF2B5EF4-FFF2-40B4-BE49-F238E27FC236}">
                    <a16:creationId xmlns:a16="http://schemas.microsoft.com/office/drawing/2014/main" id="{9F89B042-7CA7-4890-AFE4-BFAB833FB044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241933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4" name="AutoShape 280">
                <a:extLst>
                  <a:ext uri="{FF2B5EF4-FFF2-40B4-BE49-F238E27FC236}">
                    <a16:creationId xmlns:a16="http://schemas.microsoft.com/office/drawing/2014/main" id="{3DA63D80-BC6C-42DA-A692-D8F67B27F319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2653855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5" name="AutoShape 281">
                <a:extLst>
                  <a:ext uri="{FF2B5EF4-FFF2-40B4-BE49-F238E27FC236}">
                    <a16:creationId xmlns:a16="http://schemas.microsoft.com/office/drawing/2014/main" id="{EE535782-3469-4782-B590-7634F0B739DF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288837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6" name="AutoShape 282">
                <a:extLst>
                  <a:ext uri="{FF2B5EF4-FFF2-40B4-BE49-F238E27FC236}">
                    <a16:creationId xmlns:a16="http://schemas.microsoft.com/office/drawing/2014/main" id="{998F08AF-A136-413D-83A1-1FE34E53FD81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312289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7" name="AutoShape 283">
                <a:extLst>
                  <a:ext uri="{FF2B5EF4-FFF2-40B4-BE49-F238E27FC236}">
                    <a16:creationId xmlns:a16="http://schemas.microsoft.com/office/drawing/2014/main" id="{A67336C3-DB98-483D-B4B1-01082618FA76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359193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8" name="AutoShape 284">
                <a:extLst>
                  <a:ext uri="{FF2B5EF4-FFF2-40B4-BE49-F238E27FC236}">
                    <a16:creationId xmlns:a16="http://schemas.microsoft.com/office/drawing/2014/main" id="{8B00B571-FD91-46B9-8F8E-AB85E2182A93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382645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09" name="AutoShape 285">
                <a:extLst>
                  <a:ext uri="{FF2B5EF4-FFF2-40B4-BE49-F238E27FC236}">
                    <a16:creationId xmlns:a16="http://schemas.microsoft.com/office/drawing/2014/main" id="{68ADAF7E-31F4-48CE-ADBB-7639C95D66C3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406097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0" name="AutoShape 286">
                <a:extLst>
                  <a:ext uri="{FF2B5EF4-FFF2-40B4-BE49-F238E27FC236}">
                    <a16:creationId xmlns:a16="http://schemas.microsoft.com/office/drawing/2014/main" id="{9EA246A5-2B99-4C53-915B-CAAA417818C1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429549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1" name="AutoShape 287">
                <a:extLst>
                  <a:ext uri="{FF2B5EF4-FFF2-40B4-BE49-F238E27FC236}">
                    <a16:creationId xmlns:a16="http://schemas.microsoft.com/office/drawing/2014/main" id="{EDCE7A8B-5F2D-4452-A249-E6DA776A7DF9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4530017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2" name="AutoShape 288">
                <a:extLst>
                  <a:ext uri="{FF2B5EF4-FFF2-40B4-BE49-F238E27FC236}">
                    <a16:creationId xmlns:a16="http://schemas.microsoft.com/office/drawing/2014/main" id="{CE67E26A-889E-4469-A9E9-7D66388A81E5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4072787" y="110853941"/>
                <a:ext cx="336047" cy="17667"/>
              </a:xfrm>
              <a:prstGeom prst="straightConnector1">
                <a:avLst/>
              </a:prstGeom>
              <a:noFill/>
              <a:ln w="127000" cap="rnd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3" name="AutoShape 289">
                <a:extLst>
                  <a:ext uri="{FF2B5EF4-FFF2-40B4-BE49-F238E27FC236}">
                    <a16:creationId xmlns:a16="http://schemas.microsoft.com/office/drawing/2014/main" id="{6C10ADF8-03C4-49DF-AC1E-51EBDB41F1D8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4285561" y="113072574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4" name="AutoShape 290">
                <a:extLst>
                  <a:ext uri="{FF2B5EF4-FFF2-40B4-BE49-F238E27FC236}">
                    <a16:creationId xmlns:a16="http://schemas.microsoft.com/office/drawing/2014/main" id="{CD0F4427-3537-490B-8B6E-3568B99D3848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3218176" y="114514451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5" name="AutoShape 291">
                <a:extLst>
                  <a:ext uri="{FF2B5EF4-FFF2-40B4-BE49-F238E27FC236}">
                    <a16:creationId xmlns:a16="http://schemas.microsoft.com/office/drawing/2014/main" id="{F20A2B16-EAB1-4932-9439-C4F2001F253A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389941" y="113976443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6" name="AutoShape 292">
                <a:extLst>
                  <a:ext uri="{FF2B5EF4-FFF2-40B4-BE49-F238E27FC236}">
                    <a16:creationId xmlns:a16="http://schemas.microsoft.com/office/drawing/2014/main" id="{2546A133-A547-44F1-9578-5A97136E986D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870000" y="112664548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7" name="AutoShape 293">
                <a:extLst>
                  <a:ext uri="{FF2B5EF4-FFF2-40B4-BE49-F238E27FC236}">
                    <a16:creationId xmlns:a16="http://schemas.microsoft.com/office/drawing/2014/main" id="{8F7E4585-04AC-406E-9F2F-4D6038DFC0ED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355561" y="112100346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8" name="AutoShape 294">
                <a:extLst>
                  <a:ext uri="{FF2B5EF4-FFF2-40B4-BE49-F238E27FC236}">
                    <a16:creationId xmlns:a16="http://schemas.microsoft.com/office/drawing/2014/main" id="{AA630541-C728-4B54-BE8E-8B0F7C7B7C5F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007052" y="111553200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19" name="AutoShape 295">
                <a:extLst>
                  <a:ext uri="{FF2B5EF4-FFF2-40B4-BE49-F238E27FC236}">
                    <a16:creationId xmlns:a16="http://schemas.microsoft.com/office/drawing/2014/main" id="{EA2637AC-F418-490A-B7F5-B4FDD12F2FE3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270364" y="110965957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0" name="AutoShape 296">
                <a:extLst>
                  <a:ext uri="{FF2B5EF4-FFF2-40B4-BE49-F238E27FC236}">
                    <a16:creationId xmlns:a16="http://schemas.microsoft.com/office/drawing/2014/main" id="{8A24F97C-7614-4BFE-9429-CC922540A6D5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555055" y="110600198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1" name="AutoShape 297">
                <a:extLst>
                  <a:ext uri="{FF2B5EF4-FFF2-40B4-BE49-F238E27FC236}">
                    <a16:creationId xmlns:a16="http://schemas.microsoft.com/office/drawing/2014/main" id="{C68E45E0-C6BE-4C5B-8ACB-E63ED0E3B800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201604" y="110161290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2" name="AutoShape 298">
                <a:extLst>
                  <a:ext uri="{FF2B5EF4-FFF2-40B4-BE49-F238E27FC236}">
                    <a16:creationId xmlns:a16="http://schemas.microsoft.com/office/drawing/2014/main" id="{CB33C2ED-307C-4202-8611-1BB4F7AFF765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041432" y="109488521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3" name="AutoShape 299">
                <a:extLst>
                  <a:ext uri="{FF2B5EF4-FFF2-40B4-BE49-F238E27FC236}">
                    <a16:creationId xmlns:a16="http://schemas.microsoft.com/office/drawing/2014/main" id="{C340E209-FF59-4F8A-B3E1-9FDC6DBE445E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539409" y="109103079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4" name="AutoShape 300">
                <a:extLst>
                  <a:ext uri="{FF2B5EF4-FFF2-40B4-BE49-F238E27FC236}">
                    <a16:creationId xmlns:a16="http://schemas.microsoft.com/office/drawing/2014/main" id="{B4FDB9B5-60A0-47CD-8E70-7E03A202C60E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639462" y="108672923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5" name="AutoShape 301">
                <a:extLst>
                  <a:ext uri="{FF2B5EF4-FFF2-40B4-BE49-F238E27FC236}">
                    <a16:creationId xmlns:a16="http://schemas.microsoft.com/office/drawing/2014/main" id="{AC4ED538-5787-4FC3-8513-85B4B61E2166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2486295" y="107982493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6" name="AutoShape 302">
                <a:extLst>
                  <a:ext uri="{FF2B5EF4-FFF2-40B4-BE49-F238E27FC236}">
                    <a16:creationId xmlns:a16="http://schemas.microsoft.com/office/drawing/2014/main" id="{3656EFAB-200F-4D87-AA66-7100CB43662C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3252556" y="107501886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7" name="AutoShape 303">
                <a:extLst>
                  <a:ext uri="{FF2B5EF4-FFF2-40B4-BE49-F238E27FC236}">
                    <a16:creationId xmlns:a16="http://schemas.microsoft.com/office/drawing/2014/main" id="{C177AA53-F5BE-465D-B6EA-9BCCEE55812B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 flipH="1">
                <a:off x="104056961" y="107984293"/>
                <a:ext cx="68760" cy="3600"/>
              </a:xfrm>
              <a:prstGeom prst="straightConnector1">
                <a:avLst/>
              </a:prstGeom>
              <a:noFill/>
              <a:ln w="127000" cap="rnd" algn="ctr">
                <a:solidFill>
                  <a:srgbClr val="E99519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  <xdr:cxnSp macro="">
            <xdr:nvCxnSpPr>
              <xdr:cNvPr id="1328" name="AutoShape 304">
                <a:extLst>
                  <a:ext uri="{FF2B5EF4-FFF2-40B4-BE49-F238E27FC236}">
                    <a16:creationId xmlns:a16="http://schemas.microsoft.com/office/drawing/2014/main" id="{83BB9BF6-9A8E-469C-BF9A-3FBB2DC7888B}"/>
                  </a:ext>
                </a:extLst>
              </xdr:cNvPr>
              <xdr:cNvCxnSpPr>
                <a:cxnSpLocks noChangeShapeType="1"/>
              </xdr:cNvCxnSpPr>
            </xdr:nvCxnSpPr>
            <xdr:spPr bwMode="auto">
              <a:xfrm>
                <a:off x="101540548" y="113357416"/>
                <a:ext cx="3418449" cy="0"/>
              </a:xfrm>
              <a:prstGeom prst="straightConnector1">
                <a:avLst/>
              </a:prstGeom>
              <a:noFill/>
              <a:ln w="6350" algn="ctr">
                <a:solidFill>
                  <a:srgbClr val="000000"/>
                </a:solidFill>
                <a:round/>
                <a:headEnd/>
                <a:tailEnd/>
              </a:ln>
              <a:effectLst/>
              <a:extLst>
                <a:ext uri="{909E8E84-426E-40DD-AFC4-6F175D3DCCD1}">
                  <a14:hiddenFill xmlns:a14="http://schemas.microsoft.com/office/drawing/2010/main">
                    <a:noFill/>
                  </a14:hiddenFill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</xdr:cxnSp>
        </xdr:grpSp>
        <xdr:grpSp>
          <xdr:nvGrpSpPr>
            <xdr:cNvPr id="1329" name="Group 305">
              <a:extLst>
                <a:ext uri="{FF2B5EF4-FFF2-40B4-BE49-F238E27FC236}">
                  <a16:creationId xmlns:a16="http://schemas.microsoft.com/office/drawing/2014/main" id="{B8E4B607-ACA2-4127-A527-70DAEE5E38B7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01192669" y="107365926"/>
              <a:ext cx="422031" cy="7269297"/>
              <a:chOff x="101192669" y="107365926"/>
              <a:chExt cx="422031" cy="7269297"/>
            </a:xfrm>
          </xdr:grpSpPr>
          <xdr:sp macro="" textlink="">
            <xdr:nvSpPr>
              <xdr:cNvPr id="1330" name="Text Box 306">
                <a:extLst>
                  <a:ext uri="{FF2B5EF4-FFF2-40B4-BE49-F238E27FC236}">
                    <a16:creationId xmlns:a16="http://schemas.microsoft.com/office/drawing/2014/main" id="{033EB8BD-E194-43D4-BDFA-AF5B0DD7A5B7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206737" y="107365926"/>
                <a:ext cx="393895" cy="225083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30m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1" name="Text Box 307">
                <a:extLst>
                  <a:ext uri="{FF2B5EF4-FFF2-40B4-BE49-F238E27FC236}">
                    <a16:creationId xmlns:a16="http://schemas.microsoft.com/office/drawing/2014/main" id="{37EA5D98-F26F-4D15-B5C5-5C08EDA35DED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7572598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2" name="Text Box 308">
                <a:extLst>
                  <a:ext uri="{FF2B5EF4-FFF2-40B4-BE49-F238E27FC236}">
                    <a16:creationId xmlns:a16="http://schemas.microsoft.com/office/drawing/2014/main" id="{61B45A59-1E21-401B-88F5-04A2518515C8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277019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3" name="Text Box 309">
                <a:extLst>
                  <a:ext uri="{FF2B5EF4-FFF2-40B4-BE49-F238E27FC236}">
                    <a16:creationId xmlns:a16="http://schemas.microsoft.com/office/drawing/2014/main" id="{370FDFF3-3625-4FA6-8FD0-BE892BBD3D06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511826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4" name="Text Box 310">
                <a:extLst>
                  <a:ext uri="{FF2B5EF4-FFF2-40B4-BE49-F238E27FC236}">
                    <a16:creationId xmlns:a16="http://schemas.microsoft.com/office/drawing/2014/main" id="{5477743F-5217-4343-814C-54AD1B16072A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746633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5" name="Text Box 311">
                <a:extLst>
                  <a:ext uri="{FF2B5EF4-FFF2-40B4-BE49-F238E27FC236}">
                    <a16:creationId xmlns:a16="http://schemas.microsoft.com/office/drawing/2014/main" id="{3973F7F5-BB88-4657-A36E-6BCBA4058BE7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981440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6" name="Text Box 312">
                <a:extLst>
                  <a:ext uri="{FF2B5EF4-FFF2-40B4-BE49-F238E27FC236}">
                    <a16:creationId xmlns:a16="http://schemas.microsoft.com/office/drawing/2014/main" id="{E266608C-008D-4E9A-A55D-D7BFB4250522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9216248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7" name="Text Box 313">
                <a:extLst>
                  <a:ext uri="{FF2B5EF4-FFF2-40B4-BE49-F238E27FC236}">
                    <a16:creationId xmlns:a16="http://schemas.microsoft.com/office/drawing/2014/main" id="{0FEBE6F8-BAF3-494C-8A94-C1A9E9A73AD9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9451055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8" name="Text Box 314">
                <a:extLst>
                  <a:ext uri="{FF2B5EF4-FFF2-40B4-BE49-F238E27FC236}">
                    <a16:creationId xmlns:a16="http://schemas.microsoft.com/office/drawing/2014/main" id="{50EFD38E-6646-4C91-BA26-04BD9D0BE803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9685862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20m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39" name="Text Box 315">
                <a:extLst>
                  <a:ext uri="{FF2B5EF4-FFF2-40B4-BE49-F238E27FC236}">
                    <a16:creationId xmlns:a16="http://schemas.microsoft.com/office/drawing/2014/main" id="{DCC0F23D-3EEE-4603-8E0F-904FE210FE57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9920669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0" name="Text Box 316">
                <a:extLst>
                  <a:ext uri="{FF2B5EF4-FFF2-40B4-BE49-F238E27FC236}">
                    <a16:creationId xmlns:a16="http://schemas.microsoft.com/office/drawing/2014/main" id="{DABA2CD6-7922-4A31-BBCC-39DAD447ABB3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0155476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1" name="Text Box 317">
                <a:extLst>
                  <a:ext uri="{FF2B5EF4-FFF2-40B4-BE49-F238E27FC236}">
                    <a16:creationId xmlns:a16="http://schemas.microsoft.com/office/drawing/2014/main" id="{64654758-7EF8-4251-87E1-A5AB2706890D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0390283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2" name="Text Box 318">
                <a:extLst>
                  <a:ext uri="{FF2B5EF4-FFF2-40B4-BE49-F238E27FC236}">
                    <a16:creationId xmlns:a16="http://schemas.microsoft.com/office/drawing/2014/main" id="{2D345216-44DA-4D4D-BD97-E4C1128F4069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0625090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3" name="Text Box 319">
                <a:extLst>
                  <a:ext uri="{FF2B5EF4-FFF2-40B4-BE49-F238E27FC236}">
                    <a16:creationId xmlns:a16="http://schemas.microsoft.com/office/drawing/2014/main" id="{DE617786-3F15-4355-8D21-2CB06166018D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8042212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4" name="Text Box 320">
                <a:extLst>
                  <a:ext uri="{FF2B5EF4-FFF2-40B4-BE49-F238E27FC236}">
                    <a16:creationId xmlns:a16="http://schemas.microsoft.com/office/drawing/2014/main" id="{32C4AD9C-4204-44C2-A7A7-F24C6FB3D48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07807405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5" name="Text Box 321">
                <a:extLst>
                  <a:ext uri="{FF2B5EF4-FFF2-40B4-BE49-F238E27FC236}">
                    <a16:creationId xmlns:a16="http://schemas.microsoft.com/office/drawing/2014/main" id="{0F9995F3-D1F8-435F-B0D7-95CD333FE0B8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0859897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6" name="Text Box 322">
                <a:extLst>
                  <a:ext uri="{FF2B5EF4-FFF2-40B4-BE49-F238E27FC236}">
                    <a16:creationId xmlns:a16="http://schemas.microsoft.com/office/drawing/2014/main" id="{955BE0AC-6484-4166-BCDC-57DA533C8C05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1094705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7" name="Text Box 323">
                <a:extLst>
                  <a:ext uri="{FF2B5EF4-FFF2-40B4-BE49-F238E27FC236}">
                    <a16:creationId xmlns:a16="http://schemas.microsoft.com/office/drawing/2014/main" id="{324CA1AD-80E1-49E4-A3D2-9B457184CE5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1329512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8" name="Text Box 324">
                <a:extLst>
                  <a:ext uri="{FF2B5EF4-FFF2-40B4-BE49-F238E27FC236}">
                    <a16:creationId xmlns:a16="http://schemas.microsoft.com/office/drawing/2014/main" id="{C3912713-9165-44F7-A057-389BD5A9822A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1564319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49" name="Text Box 325">
                <a:extLst>
                  <a:ext uri="{FF2B5EF4-FFF2-40B4-BE49-F238E27FC236}">
                    <a16:creationId xmlns:a16="http://schemas.microsoft.com/office/drawing/2014/main" id="{AD5362E8-D4B7-4017-8E26-D875422FD226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1799126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0" name="Text Box 326">
                <a:extLst>
                  <a:ext uri="{FF2B5EF4-FFF2-40B4-BE49-F238E27FC236}">
                    <a16:creationId xmlns:a16="http://schemas.microsoft.com/office/drawing/2014/main" id="{316A774B-C5FE-4376-A29D-CC8CC1A0F78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033933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10m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1" name="Text Box 327">
                <a:extLst>
                  <a:ext uri="{FF2B5EF4-FFF2-40B4-BE49-F238E27FC236}">
                    <a16:creationId xmlns:a16="http://schemas.microsoft.com/office/drawing/2014/main" id="{D18F6C7B-E072-4B25-99FC-3B998B26024C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268740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2" name="Text Box 328">
                <a:extLst>
                  <a:ext uri="{FF2B5EF4-FFF2-40B4-BE49-F238E27FC236}">
                    <a16:creationId xmlns:a16="http://schemas.microsoft.com/office/drawing/2014/main" id="{0197BA8D-258C-497D-9EF7-6DCA7BDBB784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503547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3" name="Text Box 329">
                <a:extLst>
                  <a:ext uri="{FF2B5EF4-FFF2-40B4-BE49-F238E27FC236}">
                    <a16:creationId xmlns:a16="http://schemas.microsoft.com/office/drawing/2014/main" id="{6F78A2A1-0677-4C3F-9E8A-2B994E75B24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738355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4" name="Text Box 330">
                <a:extLst>
                  <a:ext uri="{FF2B5EF4-FFF2-40B4-BE49-F238E27FC236}">
                    <a16:creationId xmlns:a16="http://schemas.microsoft.com/office/drawing/2014/main" id="{F1FA9FDB-99CF-45BB-845C-AD65EF5FF4F1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2973162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5" name="Text Box 331">
                <a:extLst>
                  <a:ext uri="{FF2B5EF4-FFF2-40B4-BE49-F238E27FC236}">
                    <a16:creationId xmlns:a16="http://schemas.microsoft.com/office/drawing/2014/main" id="{1ADECA51-922F-4BDC-A7FF-BE94DD4C841B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3207969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6" name="Text Box 332">
                <a:extLst>
                  <a:ext uri="{FF2B5EF4-FFF2-40B4-BE49-F238E27FC236}">
                    <a16:creationId xmlns:a16="http://schemas.microsoft.com/office/drawing/2014/main" id="{C76A9857-350A-4279-8184-E557510911FF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3442776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7" name="Text Box 333">
                <a:extLst>
                  <a:ext uri="{FF2B5EF4-FFF2-40B4-BE49-F238E27FC236}">
                    <a16:creationId xmlns:a16="http://schemas.microsoft.com/office/drawing/2014/main" id="{047265CD-D922-4E8C-A980-B39E05A34DAC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3677583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8" name="Text Box 334">
                <a:extLst>
                  <a:ext uri="{FF2B5EF4-FFF2-40B4-BE49-F238E27FC236}">
                    <a16:creationId xmlns:a16="http://schemas.microsoft.com/office/drawing/2014/main" id="{29A1CC49-ABC6-42FC-A854-E6799867471A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3912390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59" name="Text Box 335">
                <a:extLst>
                  <a:ext uri="{FF2B5EF4-FFF2-40B4-BE49-F238E27FC236}">
                    <a16:creationId xmlns:a16="http://schemas.microsoft.com/office/drawing/2014/main" id="{EBCCC8AC-1C4F-43E0-91F0-EDA6420A0366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4147197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0" name="Text Box 336">
                <a:extLst>
                  <a:ext uri="{FF2B5EF4-FFF2-40B4-BE49-F238E27FC236}">
                    <a16:creationId xmlns:a16="http://schemas.microsoft.com/office/drawing/2014/main" id="{48101D7A-2209-4618-83F8-3DB9125C5DB6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1192669" y="114382004"/>
                <a:ext cx="422031" cy="25321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0m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</xdr:grpSp>
        <xdr:grpSp>
          <xdr:nvGrpSpPr>
            <xdr:cNvPr id="1361" name="Group 337">
              <a:extLst>
                <a:ext uri="{FF2B5EF4-FFF2-40B4-BE49-F238E27FC236}">
                  <a16:creationId xmlns:a16="http://schemas.microsoft.com/office/drawing/2014/main" id="{440D0722-CB47-4B1F-BEA9-49CD2DAA10DC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04923883" y="107365926"/>
              <a:ext cx="1758408" cy="7386182"/>
              <a:chOff x="104923883" y="107365926"/>
              <a:chExt cx="1758408" cy="7386182"/>
            </a:xfrm>
          </xdr:grpSpPr>
          <xdr:sp macro="" textlink="">
            <xdr:nvSpPr>
              <xdr:cNvPr id="1362" name="Text Box 338">
                <a:extLst>
                  <a:ext uri="{FF2B5EF4-FFF2-40B4-BE49-F238E27FC236}">
                    <a16:creationId xmlns:a16="http://schemas.microsoft.com/office/drawing/2014/main" id="{B7E275EF-5D18-4DD1-A921-116E0EE96942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1564319"/>
                <a:ext cx="1730272" cy="41358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3" name="Text Box 339">
                <a:extLst>
                  <a:ext uri="{FF2B5EF4-FFF2-40B4-BE49-F238E27FC236}">
                    <a16:creationId xmlns:a16="http://schemas.microsoft.com/office/drawing/2014/main" id="{C04DFD68-3EA1-4914-9FAC-2486BC74D899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14400416"/>
                <a:ext cx="323502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0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4" name="Text Box 340">
                <a:extLst>
                  <a:ext uri="{FF2B5EF4-FFF2-40B4-BE49-F238E27FC236}">
                    <a16:creationId xmlns:a16="http://schemas.microsoft.com/office/drawing/2014/main" id="{BBE20558-F148-4DAF-A65F-C92869E2638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1817538"/>
                <a:ext cx="801804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172.7m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5" name="Text Box 341">
                <a:extLst>
                  <a:ext uri="{FF2B5EF4-FFF2-40B4-BE49-F238E27FC236}">
                    <a16:creationId xmlns:a16="http://schemas.microsoft.com/office/drawing/2014/main" id="{D59BF49C-0C02-44D7-98D4-A1CB221E01F5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23883" y="111347924"/>
                <a:ext cx="717398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204.1m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6" name="Text Box 342">
                <a:extLst>
                  <a:ext uri="{FF2B5EF4-FFF2-40B4-BE49-F238E27FC236}">
                    <a16:creationId xmlns:a16="http://schemas.microsoft.com/office/drawing/2014/main" id="{3A4BE9CB-A2B3-4BBC-B38E-DB14B7A5DF6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2053575"/>
                <a:ext cx="618923" cy="36576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157m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7" name="Text Box 343">
                <a:extLst>
                  <a:ext uri="{FF2B5EF4-FFF2-40B4-BE49-F238E27FC236}">
                    <a16:creationId xmlns:a16="http://schemas.microsoft.com/office/drawing/2014/main" id="{67B9EB68-758B-4C86-8980-EA046E97F472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2274027"/>
                <a:ext cx="984684" cy="379828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141.3m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8" name="Text Box 344">
                <a:extLst>
                  <a:ext uri="{FF2B5EF4-FFF2-40B4-BE49-F238E27FC236}">
                    <a16:creationId xmlns:a16="http://schemas.microsoft.com/office/drawing/2014/main" id="{A67EBF96-83D7-4BE7-AACE-5B74D1286815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2521959"/>
                <a:ext cx="576720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125.6m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69" name="Text Box 345">
                <a:extLst>
                  <a:ext uri="{FF2B5EF4-FFF2-40B4-BE49-F238E27FC236}">
                    <a16:creationId xmlns:a16="http://schemas.microsoft.com/office/drawing/2014/main" id="{BD8D0532-44CB-4E21-ABDF-E7B750A71563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2756766"/>
                <a:ext cx="618924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109.9m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0" name="Text Box 346">
                <a:extLst>
                  <a:ext uri="{FF2B5EF4-FFF2-40B4-BE49-F238E27FC236}">
                    <a16:creationId xmlns:a16="http://schemas.microsoft.com/office/drawing/2014/main" id="{A1ACD9E3-509D-4455-8D7B-CD2A0BEEDF2A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2991655"/>
                <a:ext cx="464235" cy="365761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94.2m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1" name="Text Box 347">
                <a:extLst>
                  <a:ext uri="{FF2B5EF4-FFF2-40B4-BE49-F238E27FC236}">
                    <a16:creationId xmlns:a16="http://schemas.microsoft.com/office/drawing/2014/main" id="{A6F57368-5A5D-42F9-AC04-927A1968831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3227398"/>
                <a:ext cx="464178" cy="36576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78.5m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2" name="Text Box 348">
                <a:extLst>
                  <a:ext uri="{FF2B5EF4-FFF2-40B4-BE49-F238E27FC236}">
                    <a16:creationId xmlns:a16="http://schemas.microsoft.com/office/drawing/2014/main" id="{CF49FA63-4049-4D48-9820-0573FCD5C4F5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67" y="113442776"/>
                <a:ext cx="647059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62.8m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3" name="Text Box 349">
                <a:extLst>
                  <a:ext uri="{FF2B5EF4-FFF2-40B4-BE49-F238E27FC236}">
                    <a16:creationId xmlns:a16="http://schemas.microsoft.com/office/drawing/2014/main" id="{2DC3972B-5EB5-4CA7-AA2B-D6ABCED16EA4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13677583"/>
                <a:ext cx="478246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47.1m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4" name="Text Box 350">
                <a:extLst>
                  <a:ext uri="{FF2B5EF4-FFF2-40B4-BE49-F238E27FC236}">
                    <a16:creationId xmlns:a16="http://schemas.microsoft.com/office/drawing/2014/main" id="{3AE45023-68B1-4E68-AEBC-FFB4133C2B2A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4156922"/>
                <a:ext cx="457200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15.7m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5" name="Text Box 351">
                <a:extLst>
                  <a:ext uri="{FF2B5EF4-FFF2-40B4-BE49-F238E27FC236}">
                    <a16:creationId xmlns:a16="http://schemas.microsoft.com/office/drawing/2014/main" id="{B302AF89-A179-42E3-99C7-D2F20F5531D5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23883" y="113930802"/>
                <a:ext cx="492314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31.4m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6" name="Text Box 352">
                <a:extLst>
                  <a:ext uri="{FF2B5EF4-FFF2-40B4-BE49-F238E27FC236}">
                    <a16:creationId xmlns:a16="http://schemas.microsoft.com/office/drawing/2014/main" id="{57AD2E12-5864-4C15-A5BC-197DF93FBA2A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640" y="107365926"/>
                <a:ext cx="625280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471m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7" name="Text Box 353">
                <a:extLst>
                  <a:ext uri="{FF2B5EF4-FFF2-40B4-BE49-F238E27FC236}">
                    <a16:creationId xmlns:a16="http://schemas.microsoft.com/office/drawing/2014/main" id="{41C75742-82C8-4B54-AC05-58D92674282D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07591009"/>
                <a:ext cx="510980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455.3m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8" name="Text Box 354">
                <a:extLst>
                  <a:ext uri="{FF2B5EF4-FFF2-40B4-BE49-F238E27FC236}">
                    <a16:creationId xmlns:a16="http://schemas.microsoft.com/office/drawing/2014/main" id="{8DB0ADBD-8A05-44A4-A20E-57FB54D5A2C7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07812047"/>
                <a:ext cx="714613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439.6m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79" name="Text Box 355">
                <a:extLst>
                  <a:ext uri="{FF2B5EF4-FFF2-40B4-BE49-F238E27FC236}">
                    <a16:creationId xmlns:a16="http://schemas.microsoft.com/office/drawing/2014/main" id="{FE168C71-25A9-4075-8FE1-219DFCF902EB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08060624"/>
                <a:ext cx="914345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423.9m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0" name="Text Box 356">
                <a:extLst>
                  <a:ext uri="{FF2B5EF4-FFF2-40B4-BE49-F238E27FC236}">
                    <a16:creationId xmlns:a16="http://schemas.microsoft.com/office/drawing/2014/main" id="{5C32C04E-54D1-4C7C-B34B-E85898A9B0A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08295431"/>
                <a:ext cx="689262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408.2m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1" name="Text Box 357">
                <a:extLst>
                  <a:ext uri="{FF2B5EF4-FFF2-40B4-BE49-F238E27FC236}">
                    <a16:creationId xmlns:a16="http://schemas.microsoft.com/office/drawing/2014/main" id="{9F54B8F6-1B13-44C9-A7B2-E75514CB7CAD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1991" y="108539280"/>
                <a:ext cx="829939" cy="267286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392.5m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2" name="Text Box 358">
                <a:extLst>
                  <a:ext uri="{FF2B5EF4-FFF2-40B4-BE49-F238E27FC236}">
                    <a16:creationId xmlns:a16="http://schemas.microsoft.com/office/drawing/2014/main" id="{04AEA8E5-0E1D-4255-80AA-E30742094FCA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08784361"/>
                <a:ext cx="759600" cy="351692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376.8m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3" name="Text Box 359">
                <a:extLst>
                  <a:ext uri="{FF2B5EF4-FFF2-40B4-BE49-F238E27FC236}">
                    <a16:creationId xmlns:a16="http://schemas.microsoft.com/office/drawing/2014/main" id="{CF2DCF44-B2C5-4D96-A1BC-E1AB1A467685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08981440"/>
                <a:ext cx="1125360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361.1m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4" name="Text Box 360">
                <a:extLst>
                  <a:ext uri="{FF2B5EF4-FFF2-40B4-BE49-F238E27FC236}">
                    <a16:creationId xmlns:a16="http://schemas.microsoft.com/office/drawing/2014/main" id="{058E0BBB-F405-482B-B5AF-06D22B8C8833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09234659"/>
                <a:ext cx="829939" cy="365760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345.4m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5" name="Text Box 361">
                <a:extLst>
                  <a:ext uri="{FF2B5EF4-FFF2-40B4-BE49-F238E27FC236}">
                    <a16:creationId xmlns:a16="http://schemas.microsoft.com/office/drawing/2014/main" id="{5648A556-C01B-4220-B2ED-9DED9D058D61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09469467"/>
                <a:ext cx="703330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329.7m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6" name="Text Box 362">
                <a:extLst>
                  <a:ext uri="{FF2B5EF4-FFF2-40B4-BE49-F238E27FC236}">
                    <a16:creationId xmlns:a16="http://schemas.microsoft.com/office/drawing/2014/main" id="{D0931549-9610-47F2-A5B6-CD5C23AE59AD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1991" y="109704274"/>
                <a:ext cx="1280160" cy="393896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314m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7" name="Text Box 363">
                <a:extLst>
                  <a:ext uri="{FF2B5EF4-FFF2-40B4-BE49-F238E27FC236}">
                    <a16:creationId xmlns:a16="http://schemas.microsoft.com/office/drawing/2014/main" id="{45DD994E-7685-4416-B55B-1D447CD486AE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1991" y="109939081"/>
                <a:ext cx="1153496" cy="309489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298.3m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8" name="Text Box 364">
                <a:extLst>
                  <a:ext uri="{FF2B5EF4-FFF2-40B4-BE49-F238E27FC236}">
                    <a16:creationId xmlns:a16="http://schemas.microsoft.com/office/drawing/2014/main" id="{6C650B6A-600D-44F9-9FE1-A00A478480FD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1991" y="110173888"/>
                <a:ext cx="942481" cy="33762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282.6m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89" name="Text Box 365">
                <a:extLst>
                  <a:ext uri="{FF2B5EF4-FFF2-40B4-BE49-F238E27FC236}">
                    <a16:creationId xmlns:a16="http://schemas.microsoft.com/office/drawing/2014/main" id="{45580B5F-1069-4179-BB6A-2084CFFC2DF7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44976" y="110408695"/>
                <a:ext cx="1322308" cy="407963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266.6m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90" name="Text Box 366">
                <a:extLst>
                  <a:ext uri="{FF2B5EF4-FFF2-40B4-BE49-F238E27FC236}">
                    <a16:creationId xmlns:a16="http://schemas.microsoft.com/office/drawing/2014/main" id="{E5773CA3-77CA-4554-80E1-728618E80CCF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78395" y="110643502"/>
                <a:ext cx="689262" cy="281354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251.2m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91" name="Text Box 367">
                <a:extLst>
                  <a:ext uri="{FF2B5EF4-FFF2-40B4-BE49-F238E27FC236}">
                    <a16:creationId xmlns:a16="http://schemas.microsoft.com/office/drawing/2014/main" id="{61319785-4F0B-40C2-AED6-CC0BC7FB7D9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019" y="110892647"/>
                <a:ext cx="1251970" cy="393895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235.5m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92" name="Text Box 368">
                <a:extLst>
                  <a:ext uri="{FF2B5EF4-FFF2-40B4-BE49-F238E27FC236}">
                    <a16:creationId xmlns:a16="http://schemas.microsoft.com/office/drawing/2014/main" id="{33246D50-F9F7-403D-9BDC-624284988466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8997" y="111106058"/>
                <a:ext cx="984683" cy="281353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219.8m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  <xdr:sp macro="" textlink="">
            <xdr:nvSpPr>
              <xdr:cNvPr id="1393" name="Text Box 369">
                <a:extLst>
                  <a:ext uri="{FF2B5EF4-FFF2-40B4-BE49-F238E27FC236}">
                    <a16:creationId xmlns:a16="http://schemas.microsoft.com/office/drawing/2014/main" id="{9BA61926-60AF-4A40-B8EF-9DF79CBC9B22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04952640" y="111598071"/>
                <a:ext cx="984684" cy="379828"/>
              </a:xfrm>
              <a:prstGeom prst="rect">
                <a:avLst/>
              </a:prstGeom>
              <a:noFill/>
              <a:ln>
                <a:noFill/>
              </a:ln>
              <a:effectLst/>
              <a:extLst>
                <a:ext uri="{909E8E84-426E-40DD-AFC4-6F175D3DCCD1}">
                  <a14:hiddenFill xmlns:a14="http://schemas.microsoft.com/office/drawing/2010/main">
                    <a:solidFill>
                      <a:srgbClr val="5B9BD5"/>
                    </a:solidFill>
                  </a14:hiddenFill>
                </a:ext>
                <a:ext uri="{91240B29-F687-4F45-9708-019B960494DF}">
                  <a14:hiddenLine xmlns:a14="http://schemas.microsoft.com/office/drawing/2010/main" w="25400" algn="ctr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000000"/>
                      </a:outerShdw>
                    </a:effectLst>
                  </a14:hiddenEffects>
                </a:ext>
              </a:extLst>
            </xdr:spPr>
            <xdr:txBody>
              <a:bodyPr vertOverflow="clip" wrap="square" lIns="36576" tIns="36576" rIns="36576" bIns="36576" anchor="t" upright="1"/>
              <a:lstStyle/>
              <a:p>
                <a:pPr algn="l" rtl="0">
                  <a:defRPr sz="1000"/>
                </a:pPr>
                <a:r>
                  <a:rPr lang="en-GB" sz="10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188.4m</a:t>
                </a:r>
              </a:p>
              <a:p>
                <a:pPr algn="l" rtl="0">
                  <a:defRPr sz="1000"/>
                </a:pPr>
                <a:endParaRPr lang="en-GB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endParaRPr>
              </a:p>
            </xdr:txBody>
          </xdr:sp>
        </xdr:grpSp>
      </xdr:grpSp>
      <xdr:sp macro="" textlink="">
        <xdr:nvSpPr>
          <xdr:cNvPr id="1394" name="Text Box 370">
            <a:extLst>
              <a:ext uri="{FF2B5EF4-FFF2-40B4-BE49-F238E27FC236}">
                <a16:creationId xmlns:a16="http://schemas.microsoft.com/office/drawing/2014/main" id="{1ADED556-259E-4F28-9189-EDFF969739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1069335" y="10719581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Elevation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00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5" name="Text Box 371">
            <a:extLst>
              <a:ext uri="{FF2B5EF4-FFF2-40B4-BE49-F238E27FC236}">
                <a16:creationId xmlns:a16="http://schemas.microsoft.com/office/drawing/2014/main" id="{E5576009-44D5-4BB8-83BB-A20AC34E50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664403" y="107183506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      Distance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00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6" name="Text Box 372">
            <a:extLst>
              <a:ext uri="{FF2B5EF4-FFF2-40B4-BE49-F238E27FC236}">
                <a16:creationId xmlns:a16="http://schemas.microsoft.com/office/drawing/2014/main" id="{4CBEADDE-F343-4927-AFED-E77FAF9751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241250" y="110543174"/>
            <a:ext cx="1567747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Start/finish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7" name="Text Box 373">
            <a:extLst>
              <a:ext uri="{FF2B5EF4-FFF2-40B4-BE49-F238E27FC236}">
                <a16:creationId xmlns:a16="http://schemas.microsoft.com/office/drawing/2014/main" id="{921026EC-17F4-4138-ADDD-7884655AB6E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3149463" y="114214232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2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8" name="Text Box 374">
            <a:extLst>
              <a:ext uri="{FF2B5EF4-FFF2-40B4-BE49-F238E27FC236}">
                <a16:creationId xmlns:a16="http://schemas.microsoft.com/office/drawing/2014/main" id="{C02CE390-45FC-464B-B910-FC2CA0EC46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399846" y="112875977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399" name="Text Box 375">
            <a:extLst>
              <a:ext uri="{FF2B5EF4-FFF2-40B4-BE49-F238E27FC236}">
                <a16:creationId xmlns:a16="http://schemas.microsoft.com/office/drawing/2014/main" id="{5B7D08E2-6E7A-452F-84A6-A751905428F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4140636" y="10773287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15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0" name="Text Box 376">
            <a:extLst>
              <a:ext uri="{FF2B5EF4-FFF2-40B4-BE49-F238E27FC236}">
                <a16:creationId xmlns:a16="http://schemas.microsoft.com/office/drawing/2014/main" id="{CCA22CD3-9211-40F4-A767-99E99E40CE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3121713" y="107183506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14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1" name="Text Box 377">
            <a:extLst>
              <a:ext uri="{FF2B5EF4-FFF2-40B4-BE49-F238E27FC236}">
                <a16:creationId xmlns:a16="http://schemas.microsoft.com/office/drawing/2014/main" id="{B0E7537C-6E81-46E5-8987-E7678219FC2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186004" y="10771023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13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2" name="Text Box 378">
            <a:extLst>
              <a:ext uri="{FF2B5EF4-FFF2-40B4-BE49-F238E27FC236}">
                <a16:creationId xmlns:a16="http://schemas.microsoft.com/office/drawing/2014/main" id="{1F176E7D-587D-43FA-95B5-0B3A143A13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741315" y="108432493"/>
            <a:ext cx="1567747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12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3" name="Text Box 379">
            <a:extLst>
              <a:ext uri="{FF2B5EF4-FFF2-40B4-BE49-F238E27FC236}">
                <a16:creationId xmlns:a16="http://schemas.microsoft.com/office/drawing/2014/main" id="{3B26175B-8B48-430B-80C4-B667839A07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186004" y="10888283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11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4" name="Text Box 380">
            <a:extLst>
              <a:ext uri="{FF2B5EF4-FFF2-40B4-BE49-F238E27FC236}">
                <a16:creationId xmlns:a16="http://schemas.microsoft.com/office/drawing/2014/main" id="{465C1927-5C51-4E0F-8EF7-484C449BD3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162683" y="109335075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10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5" name="Text Box 381">
            <a:extLst>
              <a:ext uri="{FF2B5EF4-FFF2-40B4-BE49-F238E27FC236}">
                <a16:creationId xmlns:a16="http://schemas.microsoft.com/office/drawing/2014/main" id="{69A7B1F0-E308-4DCD-BD3D-D0569168AD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337840" y="109995352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9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6" name="Text Box 382">
            <a:extLst>
              <a:ext uri="{FF2B5EF4-FFF2-40B4-BE49-F238E27FC236}">
                <a16:creationId xmlns:a16="http://schemas.microsoft.com/office/drawing/2014/main" id="{8302FB0D-73B2-4599-B260-AE77E2CB1D3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685642" y="110473589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8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7" name="Text Box 383">
            <a:extLst>
              <a:ext uri="{FF2B5EF4-FFF2-40B4-BE49-F238E27FC236}">
                <a16:creationId xmlns:a16="http://schemas.microsoft.com/office/drawing/2014/main" id="{4A1FE005-A7D6-4E4C-AECA-908C2378C0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438602" y="110790717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7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8" name="Text Box 384">
            <a:extLst>
              <a:ext uri="{FF2B5EF4-FFF2-40B4-BE49-F238E27FC236}">
                <a16:creationId xmlns:a16="http://schemas.microsoft.com/office/drawing/2014/main" id="{2C68EDBD-2DF0-4FCB-B84E-5410486239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129130" y="111426591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6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09" name="Text Box 385">
            <a:extLst>
              <a:ext uri="{FF2B5EF4-FFF2-40B4-BE49-F238E27FC236}">
                <a16:creationId xmlns:a16="http://schemas.microsoft.com/office/drawing/2014/main" id="{E4676591-4A39-4334-B01F-63CA3DA0738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472509" y="111916012"/>
            <a:ext cx="1567748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5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10" name="Text Box 386">
            <a:extLst>
              <a:ext uri="{FF2B5EF4-FFF2-40B4-BE49-F238E27FC236}">
                <a16:creationId xmlns:a16="http://schemas.microsoft.com/office/drawing/2014/main" id="{EE0B03F5-B1CF-45B1-9D92-FDD665D1586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983984" y="112376938"/>
            <a:ext cx="1567747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4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11" name="Text Box 387">
            <a:extLst>
              <a:ext uri="{FF2B5EF4-FFF2-40B4-BE49-F238E27FC236}">
                <a16:creationId xmlns:a16="http://schemas.microsoft.com/office/drawing/2014/main" id="{63932331-B082-4100-AD92-F372D78CE97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2534586" y="113807758"/>
            <a:ext cx="1567747" cy="253218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00000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200" b="0" i="0" u="none" strike="noStrike" baseline="0">
                <a:solidFill>
                  <a:srgbClr val="FF0000"/>
                </a:solidFill>
                <a:latin typeface="Calibri"/>
                <a:cs typeface="Calibri"/>
              </a:rPr>
              <a:t>3</a:t>
            </a:r>
          </a:p>
          <a:p>
            <a:pPr algn="l" rtl="0">
              <a:defRPr sz="1000"/>
            </a:pPr>
            <a:endParaRPr lang="en-GB" sz="1200" b="0" i="0" u="none" strike="noStrike" baseline="0">
              <a:solidFill>
                <a:srgbClr val="FF0000"/>
              </a:solidFill>
              <a:latin typeface="Calibri"/>
              <a:cs typeface="Calibri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4</xdr:row>
      <xdr:rowOff>9525</xdr:rowOff>
    </xdr:from>
    <xdr:to>
      <xdr:col>13</xdr:col>
      <xdr:colOff>590550</xdr:colOff>
      <xdr:row>28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</xdr:colOff>
      <xdr:row>4</xdr:row>
      <xdr:rowOff>9525</xdr:rowOff>
    </xdr:from>
    <xdr:to>
      <xdr:col>34</xdr:col>
      <xdr:colOff>19051</xdr:colOff>
      <xdr:row>27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600077</xdr:colOff>
      <xdr:row>28</xdr:row>
      <xdr:rowOff>180975</xdr:rowOff>
    </xdr:from>
    <xdr:to>
      <xdr:col>14</xdr:col>
      <xdr:colOff>0</xdr:colOff>
      <xdr:row>53</xdr:row>
      <xdr:rowOff>19050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28</xdr:row>
      <xdr:rowOff>180975</xdr:rowOff>
    </xdr:from>
    <xdr:to>
      <xdr:col>34</xdr:col>
      <xdr:colOff>19050</xdr:colOff>
      <xdr:row>52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4763</xdr:colOff>
      <xdr:row>54</xdr:row>
      <xdr:rowOff>0</xdr:rowOff>
    </xdr:from>
    <xdr:to>
      <xdr:col>14</xdr:col>
      <xdr:colOff>9525</xdr:colOff>
      <xdr:row>78</xdr:row>
      <xdr:rowOff>28575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600074</xdr:colOff>
      <xdr:row>53</xdr:row>
      <xdr:rowOff>190499</xdr:rowOff>
    </xdr:from>
    <xdr:to>
      <xdr:col>29</xdr:col>
      <xdr:colOff>609599</xdr:colOff>
      <xdr:row>78</xdr:row>
      <xdr:rowOff>28574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0</xdr:colOff>
      <xdr:row>79</xdr:row>
      <xdr:rowOff>0</xdr:rowOff>
    </xdr:from>
    <xdr:to>
      <xdr:col>14</xdr:col>
      <xdr:colOff>0</xdr:colOff>
      <xdr:row>103</xdr:row>
      <xdr:rowOff>19050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9525</xdr:colOff>
      <xdr:row>86</xdr:row>
      <xdr:rowOff>171450</xdr:rowOff>
    </xdr:from>
    <xdr:to>
      <xdr:col>16</xdr:col>
      <xdr:colOff>447675</xdr:colOff>
      <xdr:row>94</xdr:row>
      <xdr:rowOff>19050</xdr:rowOff>
    </xdr:to>
    <xdr:sp macro="" textlink="">
      <xdr:nvSpPr>
        <xdr:cNvPr id="9" name="TextBox 8"/>
        <xdr:cNvSpPr txBox="1"/>
      </xdr:nvSpPr>
      <xdr:spPr>
        <a:xfrm>
          <a:off x="8543925" y="16554450"/>
          <a:ext cx="1657350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The red bars are the power required, but in a downhill direction. so the values shows up as</a:t>
          </a:r>
          <a:r>
            <a:rPr lang="en-GB" sz="1100" baseline="0"/>
            <a:t> a negative. withe orange bars above still showing max power.</a:t>
          </a:r>
          <a:endParaRPr lang="en-GB" sz="1100"/>
        </a:p>
      </xdr:txBody>
    </xdr:sp>
    <xdr:clientData/>
  </xdr:twoCellAnchor>
  <xdr:twoCellAnchor>
    <xdr:from>
      <xdr:col>19</xdr:col>
      <xdr:colOff>4762</xdr:colOff>
      <xdr:row>79</xdr:row>
      <xdr:rowOff>0</xdr:rowOff>
    </xdr:from>
    <xdr:to>
      <xdr:col>29</xdr:col>
      <xdr:colOff>590550</xdr:colOff>
      <xdr:row>103</xdr:row>
      <xdr:rowOff>19050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595311</xdr:colOff>
      <xdr:row>103</xdr:row>
      <xdr:rowOff>184150</xdr:rowOff>
    </xdr:from>
    <xdr:to>
      <xdr:col>13</xdr:col>
      <xdr:colOff>587374</xdr:colOff>
      <xdr:row>128</xdr:row>
      <xdr:rowOff>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4762</xdr:colOff>
      <xdr:row>104</xdr:row>
      <xdr:rowOff>0</xdr:rowOff>
    </xdr:from>
    <xdr:to>
      <xdr:col>30</xdr:col>
      <xdr:colOff>0</xdr:colOff>
      <xdr:row>128</xdr:row>
      <xdr:rowOff>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4"/>
  <sheetViews>
    <sheetView zoomScale="70" zoomScaleNormal="70" workbookViewId="0">
      <pane ySplit="2" topLeftCell="A3" activePane="bottomLeft" state="frozen"/>
      <selection activeCell="C1" sqref="C1"/>
      <selection pane="bottomLeft" activeCell="V1" sqref="V1:W1"/>
    </sheetView>
  </sheetViews>
  <sheetFormatPr defaultRowHeight="15" x14ac:dyDescent="0.25"/>
  <cols>
    <col min="2" max="2" width="42.85546875" bestFit="1" customWidth="1"/>
    <col min="3" max="3" width="27.42578125" bestFit="1" customWidth="1"/>
    <col min="5" max="5" width="1.42578125" customWidth="1"/>
    <col min="6" max="6" width="9.140625" customWidth="1"/>
    <col min="7" max="7" width="11.140625" bestFit="1" customWidth="1"/>
    <col min="8" max="8" width="2" customWidth="1"/>
    <col min="9" max="9" width="2.42578125" customWidth="1"/>
    <col min="10" max="10" width="2.140625" customWidth="1"/>
    <col min="11" max="11" width="11" bestFit="1" customWidth="1"/>
    <col min="12" max="12" width="27.140625" bestFit="1" customWidth="1"/>
    <col min="13" max="13" width="30.7109375" bestFit="1" customWidth="1"/>
    <col min="14" max="14" width="30.140625" bestFit="1" customWidth="1"/>
    <col min="15" max="15" width="24.85546875" bestFit="1" customWidth="1"/>
    <col min="16" max="16" width="24.42578125" bestFit="1" customWidth="1"/>
    <col min="17" max="17" width="17.7109375" bestFit="1" customWidth="1"/>
    <col min="18" max="18" width="14.42578125" bestFit="1" customWidth="1"/>
    <col min="19" max="20" width="1.85546875" customWidth="1"/>
    <col min="21" max="21" width="2.42578125" customWidth="1"/>
    <col min="22" max="22" width="17.42578125" customWidth="1"/>
    <col min="23" max="23" width="86.7109375" bestFit="1" customWidth="1"/>
  </cols>
  <sheetData>
    <row r="1" spans="2:23" x14ac:dyDescent="0.25">
      <c r="B1" s="7" t="s">
        <v>0</v>
      </c>
      <c r="C1" s="7" t="s">
        <v>4</v>
      </c>
      <c r="F1" s="25" t="s">
        <v>31</v>
      </c>
      <c r="G1" s="26"/>
      <c r="K1" s="27" t="s">
        <v>5</v>
      </c>
      <c r="L1" s="28"/>
      <c r="M1" s="28"/>
      <c r="N1" s="28"/>
      <c r="O1" s="28"/>
      <c r="P1" s="28"/>
      <c r="Q1" s="28"/>
      <c r="R1" s="29"/>
      <c r="V1" s="33" t="s">
        <v>101</v>
      </c>
      <c r="W1" s="34"/>
    </row>
    <row r="2" spans="2:23" x14ac:dyDescent="0.25">
      <c r="B2" s="6" t="s">
        <v>1</v>
      </c>
      <c r="C2" s="6" t="s">
        <v>42</v>
      </c>
      <c r="F2" s="2" t="s">
        <v>32</v>
      </c>
      <c r="G2" s="2" t="s">
        <v>35</v>
      </c>
      <c r="K2" s="19" t="s">
        <v>6</v>
      </c>
      <c r="L2" s="19" t="s">
        <v>23</v>
      </c>
      <c r="M2" s="19" t="s">
        <v>24</v>
      </c>
      <c r="N2" s="19" t="s">
        <v>25</v>
      </c>
      <c r="O2" s="19" t="s">
        <v>26</v>
      </c>
      <c r="P2" s="19" t="s">
        <v>27</v>
      </c>
      <c r="Q2" s="19" t="s">
        <v>30</v>
      </c>
      <c r="R2" s="19" t="s">
        <v>111</v>
      </c>
      <c r="V2" s="23" t="s">
        <v>28</v>
      </c>
      <c r="W2" s="23" t="s">
        <v>29</v>
      </c>
    </row>
    <row r="3" spans="2:23" x14ac:dyDescent="0.25">
      <c r="B3" s="6" t="s">
        <v>2</v>
      </c>
      <c r="C3" s="6" t="s">
        <v>54</v>
      </c>
      <c r="F3" s="2" t="s">
        <v>33</v>
      </c>
      <c r="G3" s="2" t="s">
        <v>36</v>
      </c>
      <c r="K3" s="3" t="s">
        <v>7</v>
      </c>
      <c r="L3" s="3">
        <v>-10</v>
      </c>
      <c r="M3" s="3">
        <v>3.65</v>
      </c>
      <c r="N3" s="3">
        <v>150</v>
      </c>
      <c r="O3" s="3">
        <f>(N3)</f>
        <v>150</v>
      </c>
      <c r="P3" s="3">
        <v>0.06</v>
      </c>
      <c r="Q3" s="4">
        <v>1.2</v>
      </c>
      <c r="R3" s="3">
        <v>9.81</v>
      </c>
      <c r="V3" s="23" t="s">
        <v>38</v>
      </c>
      <c r="W3" s="23" t="s">
        <v>37</v>
      </c>
    </row>
    <row r="4" spans="2:23" x14ac:dyDescent="0.25">
      <c r="B4" s="6" t="s">
        <v>62</v>
      </c>
      <c r="C4" s="6">
        <f>(C20*C19*0.7)</f>
        <v>1871099.9999999998</v>
      </c>
      <c r="F4" s="2" t="s">
        <v>34</v>
      </c>
      <c r="G4" s="2">
        <v>9</v>
      </c>
      <c r="K4" s="5" t="s">
        <v>8</v>
      </c>
      <c r="L4" s="3">
        <v>-6</v>
      </c>
      <c r="M4" s="3">
        <v>3.65</v>
      </c>
      <c r="N4" s="3">
        <v>68</v>
      </c>
      <c r="O4" s="3">
        <f>(O3+N4)</f>
        <v>218</v>
      </c>
      <c r="P4" s="3">
        <v>0.06</v>
      </c>
      <c r="Q4" s="4">
        <v>1.2</v>
      </c>
      <c r="R4" s="3">
        <v>9.81</v>
      </c>
      <c r="V4" s="23" t="s">
        <v>96</v>
      </c>
      <c r="W4" s="23" t="s">
        <v>97</v>
      </c>
    </row>
    <row r="5" spans="2:23" x14ac:dyDescent="0.25">
      <c r="B5" s="6" t="s">
        <v>3</v>
      </c>
      <c r="C5" s="6" t="s">
        <v>41</v>
      </c>
      <c r="K5" s="3" t="s">
        <v>9</v>
      </c>
      <c r="L5" s="3">
        <v>2.5</v>
      </c>
      <c r="M5" s="3">
        <v>3.65</v>
      </c>
      <c r="N5" s="3">
        <v>53.5</v>
      </c>
      <c r="O5" s="3">
        <f t="shared" ref="O5:O18" si="0">(O4+N5)</f>
        <v>271.5</v>
      </c>
      <c r="P5" s="3">
        <v>0.06</v>
      </c>
      <c r="Q5" s="4">
        <v>1.2</v>
      </c>
      <c r="R5" s="3">
        <v>9.81</v>
      </c>
      <c r="V5" s="23" t="s">
        <v>98</v>
      </c>
      <c r="W5" s="23" t="s">
        <v>99</v>
      </c>
    </row>
    <row r="6" spans="2:23" x14ac:dyDescent="0.25">
      <c r="B6" s="6" t="s">
        <v>65</v>
      </c>
      <c r="C6" s="6">
        <f>0.635*3.1415926</f>
        <v>1.9949113010000001</v>
      </c>
      <c r="K6" s="3" t="s">
        <v>10</v>
      </c>
      <c r="L6" s="3">
        <v>5.5</v>
      </c>
      <c r="M6" s="3">
        <v>3.65</v>
      </c>
      <c r="N6" s="3">
        <v>80</v>
      </c>
      <c r="O6" s="3">
        <f t="shared" si="0"/>
        <v>351.5</v>
      </c>
      <c r="P6" s="3">
        <v>0.06</v>
      </c>
      <c r="Q6" s="4">
        <v>1.2</v>
      </c>
      <c r="R6" s="3">
        <v>9.81</v>
      </c>
      <c r="V6" s="23" t="s">
        <v>107</v>
      </c>
      <c r="W6" s="23" t="s">
        <v>108</v>
      </c>
    </row>
    <row r="7" spans="2:23" x14ac:dyDescent="0.25">
      <c r="B7" s="6" t="s">
        <v>66</v>
      </c>
      <c r="C7" s="6">
        <f>0.635*3.1415926</f>
        <v>1.9949113010000001</v>
      </c>
      <c r="K7" s="3" t="s">
        <v>11</v>
      </c>
      <c r="L7" s="3">
        <v>2.5</v>
      </c>
      <c r="M7" s="3">
        <v>3.65</v>
      </c>
      <c r="N7" s="3">
        <v>31</v>
      </c>
      <c r="O7" s="3">
        <f t="shared" si="0"/>
        <v>382.5</v>
      </c>
      <c r="P7" s="3">
        <v>0.06</v>
      </c>
      <c r="Q7" s="4">
        <v>1.2</v>
      </c>
      <c r="R7" s="3">
        <v>9.81</v>
      </c>
      <c r="V7" s="18"/>
      <c r="W7" s="18"/>
    </row>
    <row r="8" spans="2:23" x14ac:dyDescent="0.25">
      <c r="B8" s="6" t="s">
        <v>68</v>
      </c>
      <c r="C8" s="6">
        <v>9</v>
      </c>
      <c r="K8" s="3" t="s">
        <v>12</v>
      </c>
      <c r="L8" s="3">
        <v>2</v>
      </c>
      <c r="M8" s="3">
        <v>3.65</v>
      </c>
      <c r="N8" s="3">
        <v>29</v>
      </c>
      <c r="O8" s="3">
        <f t="shared" si="0"/>
        <v>411.5</v>
      </c>
      <c r="P8" s="3">
        <v>0.06</v>
      </c>
      <c r="Q8" s="4">
        <v>1.2</v>
      </c>
      <c r="R8" s="3">
        <v>9.81</v>
      </c>
      <c r="V8" s="18"/>
      <c r="W8" s="18"/>
    </row>
    <row r="9" spans="2:23" x14ac:dyDescent="0.25">
      <c r="B9" s="6" t="s">
        <v>63</v>
      </c>
      <c r="C9" s="6">
        <v>12</v>
      </c>
      <c r="K9" s="3" t="s">
        <v>13</v>
      </c>
      <c r="L9" s="3">
        <v>2.5</v>
      </c>
      <c r="M9" s="3">
        <v>3.65</v>
      </c>
      <c r="N9" s="3">
        <v>32</v>
      </c>
      <c r="O9" s="3">
        <f t="shared" si="0"/>
        <v>443.5</v>
      </c>
      <c r="P9" s="3">
        <v>0.06</v>
      </c>
      <c r="Q9" s="4">
        <v>1.2</v>
      </c>
      <c r="R9" s="3">
        <v>9.81</v>
      </c>
      <c r="V9" s="18"/>
      <c r="W9" s="18"/>
    </row>
    <row r="10" spans="2:23" x14ac:dyDescent="0.25">
      <c r="B10" s="6" t="s">
        <v>64</v>
      </c>
      <c r="C10" s="6">
        <v>10</v>
      </c>
      <c r="K10" s="3" t="s">
        <v>14</v>
      </c>
      <c r="L10" s="3">
        <v>2</v>
      </c>
      <c r="M10" s="3">
        <v>3.65</v>
      </c>
      <c r="N10" s="3">
        <v>35.5</v>
      </c>
      <c r="O10" s="3">
        <f t="shared" si="0"/>
        <v>479</v>
      </c>
      <c r="P10" s="3">
        <v>0.06</v>
      </c>
      <c r="Q10" s="4">
        <v>1.2</v>
      </c>
      <c r="R10" s="3">
        <v>9.81</v>
      </c>
      <c r="V10" s="18"/>
      <c r="W10" s="18"/>
    </row>
    <row r="11" spans="2:23" x14ac:dyDescent="0.25">
      <c r="B11" s="6" t="s">
        <v>39</v>
      </c>
      <c r="C11" s="6">
        <v>6</v>
      </c>
      <c r="K11" s="3" t="s">
        <v>15</v>
      </c>
      <c r="L11" s="3">
        <v>2</v>
      </c>
      <c r="M11" s="3">
        <v>3.65</v>
      </c>
      <c r="N11" s="3">
        <v>44</v>
      </c>
      <c r="O11" s="3">
        <f t="shared" si="0"/>
        <v>523</v>
      </c>
      <c r="P11" s="3">
        <v>0.06</v>
      </c>
      <c r="Q11" s="4">
        <v>1.2</v>
      </c>
      <c r="R11" s="3">
        <v>9.81</v>
      </c>
      <c r="V11" s="18"/>
      <c r="W11" s="18"/>
    </row>
    <row r="12" spans="2:23" x14ac:dyDescent="0.25">
      <c r="B12" s="6" t="s">
        <v>103</v>
      </c>
      <c r="C12" s="6" t="s">
        <v>45</v>
      </c>
      <c r="K12" s="3" t="s">
        <v>16</v>
      </c>
      <c r="L12" s="3">
        <v>2.5</v>
      </c>
      <c r="M12" s="3">
        <v>3.65</v>
      </c>
      <c r="N12" s="3">
        <v>58</v>
      </c>
      <c r="O12" s="3">
        <f t="shared" si="0"/>
        <v>581</v>
      </c>
      <c r="P12" s="3">
        <v>0.06</v>
      </c>
      <c r="Q12" s="4">
        <v>1.2</v>
      </c>
      <c r="R12" s="3">
        <v>9.81</v>
      </c>
    </row>
    <row r="13" spans="2:23" x14ac:dyDescent="0.25">
      <c r="B13" s="6" t="s">
        <v>43</v>
      </c>
      <c r="C13" s="6" t="s">
        <v>44</v>
      </c>
      <c r="K13" s="3" t="s">
        <v>17</v>
      </c>
      <c r="L13" s="3">
        <v>1.5</v>
      </c>
      <c r="M13" s="3">
        <v>3.65</v>
      </c>
      <c r="N13" s="3">
        <v>40</v>
      </c>
      <c r="O13" s="3">
        <f t="shared" si="0"/>
        <v>621</v>
      </c>
      <c r="P13" s="3">
        <v>0.06</v>
      </c>
      <c r="Q13" s="4">
        <v>1.2</v>
      </c>
      <c r="R13" s="3">
        <v>9.81</v>
      </c>
    </row>
    <row r="14" spans="2:23" x14ac:dyDescent="0.25">
      <c r="B14" s="6" t="s">
        <v>46</v>
      </c>
      <c r="C14" s="6" t="s">
        <v>47</v>
      </c>
      <c r="K14" s="3" t="s">
        <v>18</v>
      </c>
      <c r="L14" s="3">
        <v>2</v>
      </c>
      <c r="M14" s="3">
        <v>3.65</v>
      </c>
      <c r="N14" s="3">
        <v>68</v>
      </c>
      <c r="O14" s="3">
        <f t="shared" si="0"/>
        <v>689</v>
      </c>
      <c r="P14" s="3">
        <v>0.06</v>
      </c>
      <c r="Q14" s="4">
        <v>1.2</v>
      </c>
      <c r="R14" s="3">
        <v>9.81</v>
      </c>
    </row>
    <row r="15" spans="2:23" x14ac:dyDescent="0.25">
      <c r="B15" s="6" t="s">
        <v>48</v>
      </c>
      <c r="C15" s="6" t="s">
        <v>49</v>
      </c>
      <c r="K15" s="3" t="s">
        <v>19</v>
      </c>
      <c r="L15" s="3">
        <v>3</v>
      </c>
      <c r="M15" s="3">
        <v>3.65</v>
      </c>
      <c r="N15" s="3">
        <v>31</v>
      </c>
      <c r="O15" s="3">
        <f t="shared" si="0"/>
        <v>720</v>
      </c>
      <c r="P15" s="3">
        <v>0.06</v>
      </c>
      <c r="Q15" s="4">
        <v>1.2</v>
      </c>
      <c r="R15" s="3">
        <v>9.81</v>
      </c>
    </row>
    <row r="16" spans="2:23" x14ac:dyDescent="0.25">
      <c r="B16" s="6" t="s">
        <v>50</v>
      </c>
      <c r="C16" s="6" t="s">
        <v>51</v>
      </c>
      <c r="K16" s="3" t="s">
        <v>20</v>
      </c>
      <c r="L16" s="3">
        <v>2</v>
      </c>
      <c r="M16" s="3">
        <v>3.65</v>
      </c>
      <c r="N16" s="3">
        <v>20</v>
      </c>
      <c r="O16" s="3">
        <f t="shared" si="0"/>
        <v>740</v>
      </c>
      <c r="P16" s="3">
        <v>0.06</v>
      </c>
      <c r="Q16" s="4">
        <v>1.2</v>
      </c>
      <c r="R16" s="3">
        <v>9.81</v>
      </c>
    </row>
    <row r="17" spans="2:18" x14ac:dyDescent="0.25">
      <c r="B17" s="6" t="s">
        <v>52</v>
      </c>
      <c r="C17" s="6" t="s">
        <v>53</v>
      </c>
      <c r="K17" s="3" t="s">
        <v>21</v>
      </c>
      <c r="L17" s="3">
        <v>-2</v>
      </c>
      <c r="M17" s="3">
        <v>3.65</v>
      </c>
      <c r="N17" s="3">
        <v>80</v>
      </c>
      <c r="O17" s="3">
        <f t="shared" si="0"/>
        <v>820</v>
      </c>
      <c r="P17" s="3">
        <v>0.06</v>
      </c>
      <c r="Q17" s="4">
        <v>1.2</v>
      </c>
      <c r="R17" s="3">
        <v>9.81</v>
      </c>
    </row>
    <row r="18" spans="2:18" x14ac:dyDescent="0.25">
      <c r="B18" s="6" t="s">
        <v>106</v>
      </c>
      <c r="C18" s="6">
        <v>2620</v>
      </c>
      <c r="K18" s="3" t="s">
        <v>22</v>
      </c>
      <c r="L18" s="3">
        <v>-12</v>
      </c>
      <c r="M18" s="3">
        <v>3.65</v>
      </c>
      <c r="N18" s="3">
        <v>180</v>
      </c>
      <c r="O18" s="3">
        <f t="shared" si="0"/>
        <v>1000</v>
      </c>
      <c r="P18" s="3">
        <v>0.06</v>
      </c>
      <c r="Q18" s="4">
        <v>1.2</v>
      </c>
      <c r="R18" s="3">
        <v>9.81</v>
      </c>
    </row>
    <row r="19" spans="2:18" x14ac:dyDescent="0.25">
      <c r="B19" s="6" t="s">
        <v>105</v>
      </c>
      <c r="C19" s="6">
        <v>1650</v>
      </c>
    </row>
    <row r="20" spans="2:18" x14ac:dyDescent="0.25">
      <c r="B20" s="6" t="s">
        <v>104</v>
      </c>
      <c r="C20" s="6">
        <v>1620</v>
      </c>
      <c r="G20" s="32"/>
      <c r="H20" s="32"/>
      <c r="I20" s="32"/>
      <c r="J20" s="32"/>
    </row>
    <row r="21" spans="2:18" x14ac:dyDescent="0.25">
      <c r="B21" s="6" t="s">
        <v>55</v>
      </c>
      <c r="C21" s="6" t="s">
        <v>67</v>
      </c>
      <c r="D21" s="8">
        <v>63.5</v>
      </c>
      <c r="G21" s="30"/>
      <c r="H21" s="30"/>
      <c r="I21" s="30"/>
      <c r="J21" s="30"/>
      <c r="K21" s="30"/>
      <c r="L21" s="31"/>
      <c r="M21" s="31"/>
    </row>
    <row r="22" spans="2:18" x14ac:dyDescent="0.25">
      <c r="B22" s="6" t="s">
        <v>56</v>
      </c>
      <c r="C22" s="6" t="s">
        <v>57</v>
      </c>
      <c r="D22" s="8">
        <v>63.5</v>
      </c>
    </row>
    <row r="23" spans="2:18" x14ac:dyDescent="0.25">
      <c r="B23" s="6" t="s">
        <v>58</v>
      </c>
      <c r="C23" s="6">
        <f>45/1.341</f>
        <v>33.557046979865774</v>
      </c>
    </row>
    <row r="24" spans="2:18" x14ac:dyDescent="0.25">
      <c r="B24" s="6" t="s">
        <v>102</v>
      </c>
      <c r="C24" s="6">
        <v>0.38</v>
      </c>
    </row>
  </sheetData>
  <mergeCells count="3">
    <mergeCell ref="F1:G1"/>
    <mergeCell ref="K1:R1"/>
    <mergeCell ref="V1:W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7"/>
  <sheetViews>
    <sheetView zoomScale="110" zoomScaleNormal="110" workbookViewId="0">
      <selection sqref="A1:XFD2"/>
    </sheetView>
  </sheetViews>
  <sheetFormatPr defaultRowHeight="15" x14ac:dyDescent="0.25"/>
  <cols>
    <col min="2" max="2" width="43.85546875" bestFit="1" customWidth="1"/>
    <col min="3" max="3" width="30.140625" bestFit="1" customWidth="1"/>
    <col min="4" max="4" width="26.7109375" bestFit="1" customWidth="1"/>
    <col min="5" max="5" width="20.140625" bestFit="1" customWidth="1"/>
    <col min="6" max="6" width="22" bestFit="1" customWidth="1"/>
    <col min="7" max="7" width="28.42578125" bestFit="1" customWidth="1"/>
    <col min="8" max="8" width="20.85546875" bestFit="1" customWidth="1"/>
    <col min="9" max="9" width="33" bestFit="1" customWidth="1"/>
    <col min="10" max="10" width="35.28515625" bestFit="1" customWidth="1"/>
    <col min="11" max="11" width="30.85546875" bestFit="1" customWidth="1"/>
    <col min="12" max="12" width="27.140625" bestFit="1" customWidth="1"/>
    <col min="13" max="13" width="21.28515625" bestFit="1" customWidth="1"/>
    <col min="14" max="14" width="20.28515625" bestFit="1" customWidth="1"/>
    <col min="15" max="15" width="20.28515625" customWidth="1"/>
    <col min="16" max="16" width="26.7109375" bestFit="1" customWidth="1"/>
    <col min="17" max="17" width="26.7109375" customWidth="1"/>
    <col min="18" max="18" width="33.85546875" bestFit="1" customWidth="1"/>
    <col min="19" max="19" width="31.42578125" bestFit="1" customWidth="1"/>
    <col min="20" max="20" width="15" bestFit="1" customWidth="1"/>
  </cols>
  <sheetData>
    <row r="1" spans="2:19" x14ac:dyDescent="0.25">
      <c r="B1" s="35" t="s">
        <v>91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7"/>
    </row>
    <row r="2" spans="2:19" x14ac:dyDescent="0.25">
      <c r="B2" s="9" t="s">
        <v>83</v>
      </c>
      <c r="C2" s="9" t="s">
        <v>70</v>
      </c>
      <c r="D2" s="15" t="s">
        <v>109</v>
      </c>
      <c r="E2" s="9" t="s">
        <v>69</v>
      </c>
      <c r="F2" s="9" t="s">
        <v>110</v>
      </c>
      <c r="G2" s="9" t="s">
        <v>72</v>
      </c>
      <c r="H2" s="9" t="s">
        <v>82</v>
      </c>
      <c r="I2" s="9" t="s">
        <v>80</v>
      </c>
      <c r="J2" s="9" t="s">
        <v>73</v>
      </c>
      <c r="K2" s="9" t="s">
        <v>75</v>
      </c>
      <c r="L2" s="9" t="s">
        <v>77</v>
      </c>
      <c r="M2" s="9" t="s">
        <v>78</v>
      </c>
      <c r="N2" s="9" t="s">
        <v>79</v>
      </c>
      <c r="O2" s="9" t="s">
        <v>79</v>
      </c>
      <c r="P2" s="9" t="s">
        <v>92</v>
      </c>
      <c r="Q2" s="9" t="s">
        <v>92</v>
      </c>
      <c r="R2" s="9" t="s">
        <v>93</v>
      </c>
      <c r="S2" s="9" t="s">
        <v>100</v>
      </c>
    </row>
    <row r="3" spans="2:19" x14ac:dyDescent="0.25">
      <c r="B3" s="10" t="s">
        <v>71</v>
      </c>
      <c r="C3" s="10">
        <v>0</v>
      </c>
      <c r="D3" s="13">
        <f>C3</f>
        <v>0</v>
      </c>
      <c r="E3" s="10">
        <v>0</v>
      </c>
      <c r="F3" s="13">
        <f>E3</f>
        <v>0</v>
      </c>
      <c r="G3" s="10">
        <v>0</v>
      </c>
      <c r="H3" s="13">
        <f>0</f>
        <v>0</v>
      </c>
      <c r="I3" s="17">
        <f>(9.81/100)*H3</f>
        <v>0</v>
      </c>
      <c r="J3" s="13">
        <f>$C$26*N27*L27</f>
        <v>214.839</v>
      </c>
      <c r="K3" s="10">
        <v>0</v>
      </c>
      <c r="L3" s="10">
        <v>0</v>
      </c>
      <c r="M3" s="10">
        <f>J3+K3+L3</f>
        <v>214.839</v>
      </c>
      <c r="N3" s="10">
        <f t="shared" ref="N3:N19" si="0">M3*G3</f>
        <v>0</v>
      </c>
      <c r="O3" s="10">
        <v>0</v>
      </c>
      <c r="P3" s="10">
        <f t="shared" ref="P3:P19" si="1">33557.0469798658-N3</f>
        <v>33557.046979865801</v>
      </c>
      <c r="Q3" s="10">
        <v>33557.046979865801</v>
      </c>
      <c r="R3" s="13">
        <f>0</f>
        <v>0</v>
      </c>
      <c r="S3" s="13">
        <f t="shared" ref="S3:S19" si="2">N3+P3</f>
        <v>33557.046979865801</v>
      </c>
    </row>
    <row r="4" spans="2:19" x14ac:dyDescent="0.25">
      <c r="B4" s="10" t="s">
        <v>7</v>
      </c>
      <c r="C4" s="10">
        <v>150</v>
      </c>
      <c r="D4" s="13">
        <f>C4+D3</f>
        <v>150</v>
      </c>
      <c r="E4" s="13">
        <v>7</v>
      </c>
      <c r="F4" s="13">
        <f t="shared" ref="F4:F19" si="3">E4+F3</f>
        <v>7</v>
      </c>
      <c r="G4" s="10">
        <f t="shared" ref="G4:G19" si="4">C4/E4</f>
        <v>21.428571428571427</v>
      </c>
      <c r="H4" s="13">
        <f>(G4-G3)/E4</f>
        <v>3.0612244897959182</v>
      </c>
      <c r="I4" s="17">
        <f t="shared" ref="I4:I19" si="5">(9.81/100)*H4</f>
        <v>0.30030612244897958</v>
      </c>
      <c r="J4" s="13">
        <f>$C$26*N28*L28</f>
        <v>214.839</v>
      </c>
      <c r="K4" s="13">
        <f>0.5*$C$27*$C$47*M27*(G4*G4)</f>
        <v>195.89271428571425</v>
      </c>
      <c r="L4" s="13">
        <f>$C$26*9.81*-SIN(I27)</f>
        <v>-1743.01261350903</v>
      </c>
      <c r="M4" s="10">
        <f>J4+K4+L4</f>
        <v>-1332.2808992233158</v>
      </c>
      <c r="N4" s="14">
        <f t="shared" si="0"/>
        <v>-28548.876411928195</v>
      </c>
      <c r="O4" s="14">
        <v>28548.876411928199</v>
      </c>
      <c r="P4" s="14">
        <f t="shared" si="1"/>
        <v>62105.923391794</v>
      </c>
      <c r="Q4" s="10">
        <v>33557.046979865801</v>
      </c>
      <c r="R4" s="14">
        <f t="shared" ref="R4:R19" si="6">N4/E4</f>
        <v>-4078.4109159897421</v>
      </c>
      <c r="S4" s="13">
        <f t="shared" si="2"/>
        <v>33557.046979865801</v>
      </c>
    </row>
    <row r="5" spans="2:19" x14ac:dyDescent="0.25">
      <c r="B5" s="11" t="s">
        <v>8</v>
      </c>
      <c r="C5" s="10">
        <v>68</v>
      </c>
      <c r="D5" s="13">
        <f t="shared" ref="D5:D19" si="7">C5+D4</f>
        <v>218</v>
      </c>
      <c r="E5" s="13">
        <v>3</v>
      </c>
      <c r="F5" s="13">
        <f t="shared" si="3"/>
        <v>10</v>
      </c>
      <c r="G5" s="10">
        <f t="shared" si="4"/>
        <v>22.666666666666668</v>
      </c>
      <c r="H5" s="13">
        <f t="shared" ref="H5:H19" si="8">(G5-G4)/E5</f>
        <v>0.41269841269841362</v>
      </c>
      <c r="I5" s="17">
        <f t="shared" si="5"/>
        <v>4.0485714285714382E-2</v>
      </c>
      <c r="J5" s="13">
        <f>$C$26*N28*L28</f>
        <v>214.839</v>
      </c>
      <c r="K5" s="13">
        <f>0.5*$C$27*$C$47*M28*(G5*G5)</f>
        <v>219.1831488</v>
      </c>
      <c r="L5" s="13">
        <f>$C$26*9.81*-SIN(I28)</f>
        <v>-1743.01261350903</v>
      </c>
      <c r="M5" s="10">
        <f t="shared" ref="M5:M19" si="9">J5+K5+L5</f>
        <v>-1308.99046470903</v>
      </c>
      <c r="N5" s="14">
        <f t="shared" si="0"/>
        <v>-29670.450533404681</v>
      </c>
      <c r="O5" s="14">
        <v>29670.450533404699</v>
      </c>
      <c r="P5" s="14">
        <f t="shared" si="1"/>
        <v>63227.497513270486</v>
      </c>
      <c r="Q5" s="10">
        <v>33557.046979865801</v>
      </c>
      <c r="R5" s="14">
        <f t="shared" si="6"/>
        <v>-9890.1501778015609</v>
      </c>
      <c r="S5" s="13">
        <f t="shared" si="2"/>
        <v>33557.046979865801</v>
      </c>
    </row>
    <row r="6" spans="2:19" x14ac:dyDescent="0.25">
      <c r="B6" s="10" t="s">
        <v>9</v>
      </c>
      <c r="C6" s="10">
        <v>53.5</v>
      </c>
      <c r="D6" s="13">
        <f t="shared" si="7"/>
        <v>271.5</v>
      </c>
      <c r="E6" s="13">
        <v>3.5</v>
      </c>
      <c r="F6" s="13">
        <f t="shared" si="3"/>
        <v>13.5</v>
      </c>
      <c r="G6" s="10">
        <f t="shared" si="4"/>
        <v>15.285714285714286</v>
      </c>
      <c r="H6" s="13">
        <f t="shared" si="8"/>
        <v>-2.1088435374149661</v>
      </c>
      <c r="I6" s="17">
        <f t="shared" si="5"/>
        <v>-0.2068775510204082</v>
      </c>
      <c r="J6" s="13">
        <f>$C$26*N29*L29</f>
        <v>214.839</v>
      </c>
      <c r="K6" s="13">
        <f>0.5*$C$27*$C$47*M29*(G6*G6)</f>
        <v>99.678919371428577</v>
      </c>
      <c r="L6" s="13">
        <f>$C$26*9.81*-SIN(I29)</f>
        <v>1743.01261350903</v>
      </c>
      <c r="M6" s="10">
        <f t="shared" si="9"/>
        <v>2057.5305328804584</v>
      </c>
      <c r="N6" s="10">
        <f t="shared" si="0"/>
        <v>31450.823859744152</v>
      </c>
      <c r="O6" s="10">
        <v>31450.823859744152</v>
      </c>
      <c r="P6" s="10">
        <f t="shared" si="1"/>
        <v>2106.2231201216491</v>
      </c>
      <c r="Q6" s="10">
        <v>2106.2231201216491</v>
      </c>
      <c r="R6" s="13">
        <f t="shared" si="6"/>
        <v>8985.9496742126157</v>
      </c>
      <c r="S6" s="13">
        <f t="shared" si="2"/>
        <v>33557.046979865801</v>
      </c>
    </row>
    <row r="7" spans="2:19" x14ac:dyDescent="0.25">
      <c r="B7" s="10" t="s">
        <v>10</v>
      </c>
      <c r="C7" s="10">
        <v>80</v>
      </c>
      <c r="D7" s="13">
        <f t="shared" si="7"/>
        <v>351.5</v>
      </c>
      <c r="E7" s="13">
        <v>5</v>
      </c>
      <c r="F7" s="13">
        <f t="shared" si="3"/>
        <v>18.5</v>
      </c>
      <c r="G7" s="10">
        <f t="shared" si="4"/>
        <v>16</v>
      </c>
      <c r="H7" s="13">
        <f t="shared" si="8"/>
        <v>0.14285714285714271</v>
      </c>
      <c r="I7" s="17">
        <f t="shared" si="5"/>
        <v>1.4014285714285701E-2</v>
      </c>
      <c r="J7" s="13">
        <f>$C$26*N30*L30</f>
        <v>214.839</v>
      </c>
      <c r="K7" s="13">
        <f>0.5*$C$27*$C$47*M30*(G7*G7)</f>
        <v>109.21236479999999</v>
      </c>
      <c r="L7" s="13">
        <f>$C$26*9.81*-SIN(I30)</f>
        <v>1743.01261350903</v>
      </c>
      <c r="M7" s="10">
        <f t="shared" si="9"/>
        <v>2067.0639783090301</v>
      </c>
      <c r="N7" s="10">
        <f t="shared" si="0"/>
        <v>33073.023652944481</v>
      </c>
      <c r="O7" s="10">
        <v>33073.023652944481</v>
      </c>
      <c r="P7" s="10">
        <f t="shared" si="1"/>
        <v>484.0233269213204</v>
      </c>
      <c r="Q7" s="10">
        <v>484.0233269213204</v>
      </c>
      <c r="R7" s="13">
        <f t="shared" si="6"/>
        <v>6614.604730588896</v>
      </c>
      <c r="S7" s="13">
        <f t="shared" si="2"/>
        <v>33557.046979865801</v>
      </c>
    </row>
    <row r="8" spans="2:19" x14ac:dyDescent="0.25">
      <c r="B8" s="10" t="s">
        <v>11</v>
      </c>
      <c r="C8" s="10">
        <v>31</v>
      </c>
      <c r="D8" s="13">
        <f t="shared" si="7"/>
        <v>382.5</v>
      </c>
      <c r="E8" s="13">
        <v>2</v>
      </c>
      <c r="F8" s="13">
        <f t="shared" si="3"/>
        <v>20.5</v>
      </c>
      <c r="G8" s="10">
        <f t="shared" si="4"/>
        <v>15.5</v>
      </c>
      <c r="H8" s="13">
        <f t="shared" si="8"/>
        <v>-0.25</v>
      </c>
      <c r="I8" s="17">
        <f t="shared" si="5"/>
        <v>-2.4525000000000002E-2</v>
      </c>
      <c r="J8" s="13">
        <f>$C$26*N31*L31</f>
        <v>214.839</v>
      </c>
      <c r="K8" s="13">
        <f>0.5*$C$27*$C$47*M31*(G8*G8)</f>
        <v>102.49324469999999</v>
      </c>
      <c r="L8" s="13">
        <f>$C$26*9.81*-SIN(I31)</f>
        <v>1743.01261350903</v>
      </c>
      <c r="M8" s="10">
        <f t="shared" si="9"/>
        <v>2060.34485820903</v>
      </c>
      <c r="N8" s="10">
        <f t="shared" si="0"/>
        <v>31935.345302239966</v>
      </c>
      <c r="O8" s="10">
        <v>31935.345302239966</v>
      </c>
      <c r="P8" s="10">
        <f t="shared" si="1"/>
        <v>1621.7016776258351</v>
      </c>
      <c r="Q8" s="10">
        <v>1621.7016776258351</v>
      </c>
      <c r="R8" s="13">
        <f t="shared" si="6"/>
        <v>15967.672651119983</v>
      </c>
      <c r="S8" s="13">
        <f t="shared" si="2"/>
        <v>33557.046979865801</v>
      </c>
    </row>
    <row r="9" spans="2:19" x14ac:dyDescent="0.25">
      <c r="B9" s="10" t="s">
        <v>12</v>
      </c>
      <c r="C9" s="10">
        <v>29</v>
      </c>
      <c r="D9" s="13">
        <f t="shared" si="7"/>
        <v>411.5</v>
      </c>
      <c r="E9" s="13">
        <v>2</v>
      </c>
      <c r="F9" s="13">
        <f t="shared" si="3"/>
        <v>22.5</v>
      </c>
      <c r="G9" s="10">
        <f t="shared" si="4"/>
        <v>14.5</v>
      </c>
      <c r="H9" s="13">
        <f t="shared" si="8"/>
        <v>-0.5</v>
      </c>
      <c r="I9" s="17">
        <f t="shared" si="5"/>
        <v>-4.9050000000000003E-2</v>
      </c>
      <c r="J9" s="13">
        <f>$C$26*N32*L32</f>
        <v>214.839</v>
      </c>
      <c r="K9" s="13">
        <f>0.5*$C$27*$C$47*M32*(G9*G9)</f>
        <v>89.694920699999997</v>
      </c>
      <c r="L9" s="13">
        <f>$C$26*9.81*-SIN(I32)</f>
        <v>1743.01261350903</v>
      </c>
      <c r="M9" s="10">
        <f t="shared" si="9"/>
        <v>2047.5465342090299</v>
      </c>
      <c r="N9" s="10">
        <f t="shared" si="0"/>
        <v>29689.424746030934</v>
      </c>
      <c r="O9" s="10">
        <v>29689.424746030934</v>
      </c>
      <c r="P9" s="10">
        <f t="shared" si="1"/>
        <v>3867.6222338348671</v>
      </c>
      <c r="Q9" s="10">
        <v>3867.6222338348671</v>
      </c>
      <c r="R9" s="13">
        <f t="shared" si="6"/>
        <v>14844.712373015467</v>
      </c>
      <c r="S9" s="13">
        <f t="shared" si="2"/>
        <v>33557.046979865801</v>
      </c>
    </row>
    <row r="10" spans="2:19" x14ac:dyDescent="0.25">
      <c r="B10" s="10" t="s">
        <v>13</v>
      </c>
      <c r="C10" s="10">
        <v>32</v>
      </c>
      <c r="D10" s="13">
        <f t="shared" si="7"/>
        <v>443.5</v>
      </c>
      <c r="E10" s="13">
        <v>2</v>
      </c>
      <c r="F10" s="13">
        <f t="shared" si="3"/>
        <v>24.5</v>
      </c>
      <c r="G10" s="10">
        <f t="shared" si="4"/>
        <v>16</v>
      </c>
      <c r="H10" s="13">
        <f t="shared" si="8"/>
        <v>0.75</v>
      </c>
      <c r="I10" s="17">
        <f t="shared" si="5"/>
        <v>7.3575000000000002E-2</v>
      </c>
      <c r="J10" s="13">
        <f>$C$26*N33*L33</f>
        <v>214.839</v>
      </c>
      <c r="K10" s="13">
        <f>0.5*$C$27*$C$47*M33*(G10*G10)</f>
        <v>109.21236479999999</v>
      </c>
      <c r="L10" s="13">
        <f>$C$26*9.81*-SIN(I33)</f>
        <v>1743.01261350903</v>
      </c>
      <c r="M10" s="10">
        <f t="shared" si="9"/>
        <v>2067.0639783090301</v>
      </c>
      <c r="N10" s="10">
        <f t="shared" si="0"/>
        <v>33073.023652944481</v>
      </c>
      <c r="O10" s="10">
        <v>33073.023652944481</v>
      </c>
      <c r="P10" s="10">
        <f t="shared" si="1"/>
        <v>484.0233269213204</v>
      </c>
      <c r="Q10" s="10">
        <v>484.0233269213204</v>
      </c>
      <c r="R10" s="13">
        <f t="shared" si="6"/>
        <v>16536.511826472241</v>
      </c>
      <c r="S10" s="13">
        <f t="shared" si="2"/>
        <v>33557.046979865801</v>
      </c>
    </row>
    <row r="11" spans="2:19" x14ac:dyDescent="0.25">
      <c r="B11" s="10" t="s">
        <v>14</v>
      </c>
      <c r="C11" s="10">
        <v>35.5</v>
      </c>
      <c r="D11" s="13">
        <f t="shared" si="7"/>
        <v>479</v>
      </c>
      <c r="E11" s="13">
        <v>2.5</v>
      </c>
      <c r="F11" s="13">
        <f t="shared" si="3"/>
        <v>27</v>
      </c>
      <c r="G11" s="10">
        <f t="shared" si="4"/>
        <v>14.2</v>
      </c>
      <c r="H11" s="13">
        <f t="shared" si="8"/>
        <v>-0.72000000000000031</v>
      </c>
      <c r="I11" s="17">
        <f t="shared" si="5"/>
        <v>-7.0632000000000028E-2</v>
      </c>
      <c r="J11" s="13">
        <f>$C$26*N34*L34</f>
        <v>214.839</v>
      </c>
      <c r="K11" s="13">
        <f>0.5*$C$27*$C$47*M34*(G11*G11)</f>
        <v>86.021801711999984</v>
      </c>
      <c r="L11" s="13">
        <f>$C$26*9.81*-SIN(I34)</f>
        <v>1743.01261350903</v>
      </c>
      <c r="M11" s="10">
        <f t="shared" si="9"/>
        <v>2043.87341522103</v>
      </c>
      <c r="N11" s="10">
        <f t="shared" si="0"/>
        <v>29023.002496138623</v>
      </c>
      <c r="O11" s="10">
        <v>29023.002496138623</v>
      </c>
      <c r="P11" s="10">
        <f t="shared" si="1"/>
        <v>4534.0444837271789</v>
      </c>
      <c r="Q11" s="10">
        <v>4534.0444837271789</v>
      </c>
      <c r="R11" s="13">
        <f t="shared" si="6"/>
        <v>11609.20099845545</v>
      </c>
      <c r="S11" s="13">
        <f t="shared" si="2"/>
        <v>33557.046979865801</v>
      </c>
    </row>
    <row r="12" spans="2:19" x14ac:dyDescent="0.25">
      <c r="B12" s="10" t="s">
        <v>15</v>
      </c>
      <c r="C12" s="10">
        <v>44</v>
      </c>
      <c r="D12" s="13">
        <f t="shared" si="7"/>
        <v>523</v>
      </c>
      <c r="E12" s="13">
        <v>3</v>
      </c>
      <c r="F12" s="13">
        <f t="shared" si="3"/>
        <v>30</v>
      </c>
      <c r="G12" s="10">
        <f t="shared" si="4"/>
        <v>14.666666666666666</v>
      </c>
      <c r="H12" s="13">
        <f t="shared" si="8"/>
        <v>0.15555555555555559</v>
      </c>
      <c r="I12" s="17">
        <f t="shared" si="5"/>
        <v>1.5260000000000004E-2</v>
      </c>
      <c r="J12" s="13">
        <f>$C$26*N35*L35</f>
        <v>214.839</v>
      </c>
      <c r="K12" s="13">
        <f>0.5*$C$27*$C$47*M35*(G12*G12)</f>
        <v>91.768723199999982</v>
      </c>
      <c r="L12" s="13">
        <f>$C$26*9.81*-SIN(I35)</f>
        <v>1743.01261350903</v>
      </c>
      <c r="M12" s="10">
        <f t="shared" si="9"/>
        <v>2049.6203367090302</v>
      </c>
      <c r="N12" s="10">
        <f t="shared" si="0"/>
        <v>30061.09827173244</v>
      </c>
      <c r="O12" s="10">
        <v>30061.09827173244</v>
      </c>
      <c r="P12" s="10">
        <f t="shared" si="1"/>
        <v>3495.9487081333609</v>
      </c>
      <c r="Q12" s="10">
        <v>3495.9487081333609</v>
      </c>
      <c r="R12" s="13">
        <f t="shared" si="6"/>
        <v>10020.36609057748</v>
      </c>
      <c r="S12" s="13">
        <f t="shared" si="2"/>
        <v>33557.046979865801</v>
      </c>
    </row>
    <row r="13" spans="2:19" x14ac:dyDescent="0.25">
      <c r="B13" s="10" t="s">
        <v>16</v>
      </c>
      <c r="C13" s="10">
        <v>58</v>
      </c>
      <c r="D13" s="13">
        <f t="shared" si="7"/>
        <v>581</v>
      </c>
      <c r="E13" s="13">
        <v>4</v>
      </c>
      <c r="F13" s="13">
        <f t="shared" si="3"/>
        <v>34</v>
      </c>
      <c r="G13" s="10">
        <f t="shared" si="4"/>
        <v>14.5</v>
      </c>
      <c r="H13" s="13">
        <f t="shared" si="8"/>
        <v>-4.1666666666666519E-2</v>
      </c>
      <c r="I13" s="17">
        <f t="shared" si="5"/>
        <v>-4.0874999999999861E-3</v>
      </c>
      <c r="J13" s="13">
        <f>$C$26*N36*L36</f>
        <v>214.839</v>
      </c>
      <c r="K13" s="13">
        <f>0.5*$C$27*$C$47*M36*(G13*G13)</f>
        <v>89.694920699999997</v>
      </c>
      <c r="L13" s="13">
        <f>$C$26*9.81*-SIN(I36)</f>
        <v>1743.01261350903</v>
      </c>
      <c r="M13" s="10">
        <f t="shared" si="9"/>
        <v>2047.5465342090299</v>
      </c>
      <c r="N13" s="10">
        <f t="shared" si="0"/>
        <v>29689.424746030934</v>
      </c>
      <c r="O13" s="10">
        <v>29689.424746030934</v>
      </c>
      <c r="P13" s="10">
        <f t="shared" si="1"/>
        <v>3867.6222338348671</v>
      </c>
      <c r="Q13" s="10">
        <v>3867.6222338348671</v>
      </c>
      <c r="R13" s="13">
        <f t="shared" si="6"/>
        <v>7422.3561865077336</v>
      </c>
      <c r="S13" s="13">
        <f t="shared" si="2"/>
        <v>33557.046979865801</v>
      </c>
    </row>
    <row r="14" spans="2:19" x14ac:dyDescent="0.25">
      <c r="B14" s="10" t="s">
        <v>17</v>
      </c>
      <c r="C14" s="10">
        <v>40</v>
      </c>
      <c r="D14" s="13">
        <f t="shared" si="7"/>
        <v>621</v>
      </c>
      <c r="E14" s="13">
        <v>3</v>
      </c>
      <c r="F14" s="13">
        <f t="shared" si="3"/>
        <v>37</v>
      </c>
      <c r="G14" s="10">
        <f t="shared" si="4"/>
        <v>13.333333333333334</v>
      </c>
      <c r="H14" s="13">
        <f t="shared" si="8"/>
        <v>-0.38888888888888867</v>
      </c>
      <c r="I14" s="17">
        <f t="shared" si="5"/>
        <v>-3.8149999999999983E-2</v>
      </c>
      <c r="J14" s="13">
        <f>$C$26*N37*L37</f>
        <v>214.839</v>
      </c>
      <c r="K14" s="13">
        <f>0.5*$C$27*$C$47*M37*(G14*G14)</f>
        <v>75.841920000000002</v>
      </c>
      <c r="L14" s="13">
        <f>$C$26*9.81*-SIN(I37)</f>
        <v>1743.01261350903</v>
      </c>
      <c r="M14" s="10">
        <f t="shared" si="9"/>
        <v>2033.69353350903</v>
      </c>
      <c r="N14" s="10">
        <f t="shared" si="0"/>
        <v>27115.913780120401</v>
      </c>
      <c r="O14" s="10">
        <v>27115.913780120401</v>
      </c>
      <c r="P14" s="10">
        <f t="shared" si="1"/>
        <v>6441.1331997453999</v>
      </c>
      <c r="Q14" s="10">
        <v>6441.1331997453999</v>
      </c>
      <c r="R14" s="13">
        <f t="shared" si="6"/>
        <v>9038.6379267068005</v>
      </c>
      <c r="S14" s="13">
        <f t="shared" si="2"/>
        <v>33557.046979865801</v>
      </c>
    </row>
    <row r="15" spans="2:19" x14ac:dyDescent="0.25">
      <c r="B15" s="10" t="s">
        <v>18</v>
      </c>
      <c r="C15" s="10">
        <v>68</v>
      </c>
      <c r="D15" s="13">
        <f t="shared" si="7"/>
        <v>689</v>
      </c>
      <c r="E15" s="13">
        <v>4.5</v>
      </c>
      <c r="F15" s="13">
        <f t="shared" si="3"/>
        <v>41.5</v>
      </c>
      <c r="G15" s="10">
        <f t="shared" si="4"/>
        <v>15.111111111111111</v>
      </c>
      <c r="H15" s="13">
        <f t="shared" si="8"/>
        <v>0.39506172839506148</v>
      </c>
      <c r="I15" s="17">
        <f t="shared" si="5"/>
        <v>3.8755555555555536E-2</v>
      </c>
      <c r="J15" s="13">
        <f>$C$26*N38*L38</f>
        <v>214.839</v>
      </c>
      <c r="K15" s="13">
        <f>0.5*$C$27*$C$47*M38*(G15*G15)</f>
        <v>97.414732799999982</v>
      </c>
      <c r="L15" s="13">
        <f>$C$26*9.81*-SIN(I38)</f>
        <v>1743.01261350903</v>
      </c>
      <c r="M15" s="10">
        <f t="shared" si="9"/>
        <v>2055.2663463090298</v>
      </c>
      <c r="N15" s="10">
        <f t="shared" si="0"/>
        <v>31057.358122003116</v>
      </c>
      <c r="O15" s="10">
        <v>31057.358122003116</v>
      </c>
      <c r="P15" s="10">
        <f t="shared" si="1"/>
        <v>2499.6888578626858</v>
      </c>
      <c r="Q15" s="10">
        <v>2499.6888578626858</v>
      </c>
      <c r="R15" s="13">
        <f t="shared" si="6"/>
        <v>6901.635138222915</v>
      </c>
      <c r="S15" s="13">
        <f t="shared" si="2"/>
        <v>33557.046979865801</v>
      </c>
    </row>
    <row r="16" spans="2:19" x14ac:dyDescent="0.25">
      <c r="B16" s="10" t="s">
        <v>19</v>
      </c>
      <c r="C16" s="10">
        <v>31</v>
      </c>
      <c r="D16" s="13">
        <f t="shared" si="7"/>
        <v>720</v>
      </c>
      <c r="E16" s="13">
        <v>2</v>
      </c>
      <c r="F16" s="13">
        <f t="shared" si="3"/>
        <v>43.5</v>
      </c>
      <c r="G16" s="10">
        <f t="shared" si="4"/>
        <v>15.5</v>
      </c>
      <c r="H16" s="13">
        <f t="shared" si="8"/>
        <v>0.19444444444444464</v>
      </c>
      <c r="I16" s="17">
        <f t="shared" si="5"/>
        <v>1.9075000000000019E-2</v>
      </c>
      <c r="J16" s="13">
        <f>$C$26*N39*L39</f>
        <v>214.839</v>
      </c>
      <c r="K16" s="13">
        <f>0.5*$C$27*$C$47*M39*(G16*G16)</f>
        <v>102.49324469999999</v>
      </c>
      <c r="L16" s="13">
        <f>$C$26*9.81*-SIN(I39)</f>
        <v>1743.01261350903</v>
      </c>
      <c r="M16" s="10">
        <f t="shared" si="9"/>
        <v>2060.34485820903</v>
      </c>
      <c r="N16" s="10">
        <f t="shared" si="0"/>
        <v>31935.345302239966</v>
      </c>
      <c r="O16" s="10">
        <v>31935.345302239966</v>
      </c>
      <c r="P16" s="10">
        <f t="shared" si="1"/>
        <v>1621.7016776258351</v>
      </c>
      <c r="Q16" s="10">
        <v>1621.7016776258351</v>
      </c>
      <c r="R16" s="13">
        <f t="shared" si="6"/>
        <v>15967.672651119983</v>
      </c>
      <c r="S16" s="13">
        <f t="shared" si="2"/>
        <v>33557.046979865801</v>
      </c>
    </row>
    <row r="17" spans="2:19" x14ac:dyDescent="0.25">
      <c r="B17" s="10" t="s">
        <v>20</v>
      </c>
      <c r="C17" s="10">
        <v>20</v>
      </c>
      <c r="D17" s="13">
        <f t="shared" si="7"/>
        <v>740</v>
      </c>
      <c r="E17" s="13">
        <v>1.5</v>
      </c>
      <c r="F17" s="13">
        <f t="shared" si="3"/>
        <v>45</v>
      </c>
      <c r="G17" s="10">
        <f t="shared" si="4"/>
        <v>13.333333333333334</v>
      </c>
      <c r="H17" s="13">
        <f t="shared" si="8"/>
        <v>-1.444444444444444</v>
      </c>
      <c r="I17" s="17">
        <f t="shared" si="5"/>
        <v>-0.14169999999999996</v>
      </c>
      <c r="J17" s="13">
        <f>$C$26*N40*L40</f>
        <v>214.839</v>
      </c>
      <c r="K17" s="13">
        <f>0.5*$C$27*$C$47*M40*(G17*G17)</f>
        <v>75.841920000000002</v>
      </c>
      <c r="L17" s="13">
        <f>$C$26*9.81*-SIN(I40)</f>
        <v>1743.01261350903</v>
      </c>
      <c r="M17" s="10">
        <f t="shared" si="9"/>
        <v>2033.69353350903</v>
      </c>
      <c r="N17" s="10">
        <f t="shared" si="0"/>
        <v>27115.913780120401</v>
      </c>
      <c r="O17" s="10">
        <v>27115.913780120401</v>
      </c>
      <c r="P17" s="10">
        <f t="shared" si="1"/>
        <v>6441.1331997453999</v>
      </c>
      <c r="Q17" s="10">
        <v>6441.1331997453999</v>
      </c>
      <c r="R17" s="13">
        <f t="shared" si="6"/>
        <v>18077.275853413601</v>
      </c>
      <c r="S17" s="13">
        <f t="shared" si="2"/>
        <v>33557.046979865801</v>
      </c>
    </row>
    <row r="18" spans="2:19" x14ac:dyDescent="0.25">
      <c r="B18" s="10" t="s">
        <v>21</v>
      </c>
      <c r="C18" s="10">
        <v>80</v>
      </c>
      <c r="D18" s="13">
        <f t="shared" si="7"/>
        <v>820</v>
      </c>
      <c r="E18" s="13">
        <v>5</v>
      </c>
      <c r="F18" s="13">
        <f t="shared" si="3"/>
        <v>50</v>
      </c>
      <c r="G18" s="10">
        <f t="shared" si="4"/>
        <v>16</v>
      </c>
      <c r="H18" s="13">
        <f t="shared" si="8"/>
        <v>0.53333333333333321</v>
      </c>
      <c r="I18" s="17">
        <f t="shared" si="5"/>
        <v>5.2319999999999992E-2</v>
      </c>
      <c r="J18" s="13">
        <f>$C$26*N41*L41</f>
        <v>214.839</v>
      </c>
      <c r="K18" s="13">
        <f>0.5*$C$27*$C$47*M41*(G18*G18)</f>
        <v>109.21236479999999</v>
      </c>
      <c r="L18" s="13">
        <f>$C$26*9.81*-SIN(I41)</f>
        <v>-1743.01261350903</v>
      </c>
      <c r="M18" s="10">
        <f t="shared" si="9"/>
        <v>-1418.9612487090299</v>
      </c>
      <c r="N18" s="14">
        <f t="shared" si="0"/>
        <v>-22703.379979344478</v>
      </c>
      <c r="O18" s="14">
        <v>22703.3799793445</v>
      </c>
      <c r="P18" s="14">
        <f t="shared" si="1"/>
        <v>56260.426959210279</v>
      </c>
      <c r="Q18" s="10">
        <v>33557.046979865801</v>
      </c>
      <c r="R18" s="14">
        <f t="shared" si="6"/>
        <v>-4540.6759958688954</v>
      </c>
      <c r="S18" s="13">
        <f t="shared" si="2"/>
        <v>33557.046979865801</v>
      </c>
    </row>
    <row r="19" spans="2:19" x14ac:dyDescent="0.25">
      <c r="B19" s="10" t="s">
        <v>22</v>
      </c>
      <c r="C19" s="10">
        <v>180</v>
      </c>
      <c r="D19" s="13">
        <f t="shared" si="7"/>
        <v>1000</v>
      </c>
      <c r="E19" s="13">
        <v>7</v>
      </c>
      <c r="F19" s="13">
        <f t="shared" si="3"/>
        <v>57</v>
      </c>
      <c r="G19" s="10">
        <f t="shared" si="4"/>
        <v>25.714285714285715</v>
      </c>
      <c r="H19" s="13">
        <f t="shared" si="8"/>
        <v>1.3877551020408165</v>
      </c>
      <c r="I19" s="17">
        <f t="shared" si="5"/>
        <v>0.13613877551020412</v>
      </c>
      <c r="J19" s="13">
        <f>$C$26*N42*L42</f>
        <v>214.839</v>
      </c>
      <c r="K19" s="13">
        <f>0.5*$C$27*$C$47*M42*(G19*G19)</f>
        <v>282.08550857142859</v>
      </c>
      <c r="L19" s="13">
        <f>$C$26*9.81*-SIN(I42)</f>
        <v>-1743.01261350903</v>
      </c>
      <c r="M19" s="10">
        <f t="shared" si="9"/>
        <v>-1246.0881049376014</v>
      </c>
      <c r="N19" s="14">
        <f t="shared" si="0"/>
        <v>-32042.265555538324</v>
      </c>
      <c r="O19" s="14">
        <v>32042.265555538299</v>
      </c>
      <c r="P19" s="14">
        <f t="shared" si="1"/>
        <v>65599.312535404126</v>
      </c>
      <c r="Q19" s="10">
        <v>33557.046979865801</v>
      </c>
      <c r="R19" s="14">
        <f t="shared" si="6"/>
        <v>-4577.4665079340466</v>
      </c>
      <c r="S19" s="13">
        <f t="shared" si="2"/>
        <v>33557.046979865801</v>
      </c>
    </row>
    <row r="20" spans="2:19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0">
        <f>MAX(N3:N19)</f>
        <v>33073.023652944481</v>
      </c>
      <c r="O20" s="16"/>
      <c r="P20" s="16"/>
      <c r="Q20" s="16"/>
    </row>
    <row r="23" spans="2:19" x14ac:dyDescent="0.25">
      <c r="O23" s="22"/>
    </row>
    <row r="24" spans="2:19" x14ac:dyDescent="0.25">
      <c r="B24" s="7" t="s">
        <v>0</v>
      </c>
      <c r="C24" s="7" t="s">
        <v>4</v>
      </c>
      <c r="F24" s="24" t="s">
        <v>90</v>
      </c>
      <c r="G24" s="24"/>
      <c r="H24" s="24"/>
      <c r="I24" s="24"/>
      <c r="J24" s="24"/>
      <c r="K24" s="24"/>
      <c r="L24" s="24"/>
      <c r="M24" s="24"/>
      <c r="N24" s="24"/>
      <c r="O24" s="20"/>
    </row>
    <row r="25" spans="2:19" x14ac:dyDescent="0.25">
      <c r="B25" s="6" t="s">
        <v>1</v>
      </c>
      <c r="C25" s="6" t="s">
        <v>42</v>
      </c>
      <c r="F25" s="1" t="s">
        <v>83</v>
      </c>
      <c r="G25" s="1" t="s">
        <v>85</v>
      </c>
      <c r="H25" s="1" t="s">
        <v>84</v>
      </c>
      <c r="I25" s="1" t="s">
        <v>86</v>
      </c>
      <c r="J25" s="1" t="s">
        <v>95</v>
      </c>
      <c r="K25" s="1" t="s">
        <v>94</v>
      </c>
      <c r="L25" s="1" t="s">
        <v>87</v>
      </c>
      <c r="M25" s="1" t="s">
        <v>88</v>
      </c>
      <c r="N25" s="1" t="s">
        <v>89</v>
      </c>
      <c r="O25" s="20"/>
    </row>
    <row r="26" spans="2:19" x14ac:dyDescent="0.25">
      <c r="B26" s="6" t="s">
        <v>74</v>
      </c>
      <c r="C26" s="6">
        <v>365</v>
      </c>
      <c r="F26" s="4" t="s">
        <v>81</v>
      </c>
      <c r="G26" s="4">
        <v>0</v>
      </c>
      <c r="H26" s="4">
        <f>G26</f>
        <v>0</v>
      </c>
      <c r="I26" s="4">
        <v>0</v>
      </c>
      <c r="J26" s="4">
        <v>0</v>
      </c>
      <c r="K26" s="4">
        <v>0</v>
      </c>
      <c r="L26" s="4">
        <v>0</v>
      </c>
      <c r="M26" s="4">
        <v>1.2</v>
      </c>
      <c r="N26" s="4">
        <v>9.81</v>
      </c>
      <c r="O26" s="21"/>
    </row>
    <row r="27" spans="2:19" x14ac:dyDescent="0.25">
      <c r="B27" s="6" t="s">
        <v>76</v>
      </c>
      <c r="C27" s="6">
        <f>(C43*C42*0.7)/1000000</f>
        <v>1.8710999999999998</v>
      </c>
      <c r="F27" s="3" t="s">
        <v>7</v>
      </c>
      <c r="G27" s="3">
        <v>-10</v>
      </c>
      <c r="H27" s="4">
        <f t="shared" ref="H27:H42" si="10">G27+H26</f>
        <v>-10</v>
      </c>
      <c r="I27" s="3">
        <v>-3.65</v>
      </c>
      <c r="J27" s="3">
        <v>150</v>
      </c>
      <c r="K27" s="3">
        <f>(J27)</f>
        <v>150</v>
      </c>
      <c r="L27" s="3">
        <v>0.06</v>
      </c>
      <c r="M27" s="4">
        <v>1.2</v>
      </c>
      <c r="N27" s="3">
        <v>9.81</v>
      </c>
      <c r="O27" s="16"/>
    </row>
    <row r="28" spans="2:19" x14ac:dyDescent="0.25">
      <c r="B28" s="6" t="s">
        <v>3</v>
      </c>
      <c r="C28" s="6" t="s">
        <v>41</v>
      </c>
      <c r="F28" s="5" t="s">
        <v>8</v>
      </c>
      <c r="G28" s="3">
        <v>-6</v>
      </c>
      <c r="H28" s="4">
        <f t="shared" si="10"/>
        <v>-16</v>
      </c>
      <c r="I28" s="3">
        <v>-3.65</v>
      </c>
      <c r="J28" s="3">
        <v>68</v>
      </c>
      <c r="K28" s="3">
        <f>(K27+J28)</f>
        <v>218</v>
      </c>
      <c r="L28" s="3">
        <v>0.06</v>
      </c>
      <c r="M28" s="4">
        <v>1.2</v>
      </c>
      <c r="N28" s="3">
        <v>9.81</v>
      </c>
      <c r="O28" s="16"/>
    </row>
    <row r="29" spans="2:19" x14ac:dyDescent="0.25">
      <c r="B29" s="6" t="s">
        <v>65</v>
      </c>
      <c r="C29" s="6">
        <f>0.635*3.1415926</f>
        <v>1.9949113010000001</v>
      </c>
      <c r="F29" s="3" t="s">
        <v>9</v>
      </c>
      <c r="G29" s="3">
        <v>2.5</v>
      </c>
      <c r="H29" s="4">
        <f t="shared" si="10"/>
        <v>-13.5</v>
      </c>
      <c r="I29" s="3">
        <v>3.65</v>
      </c>
      <c r="J29" s="3">
        <v>53.5</v>
      </c>
      <c r="K29" s="3">
        <f t="shared" ref="K29:K42" si="11">(K28+J29)</f>
        <v>271.5</v>
      </c>
      <c r="L29" s="3">
        <v>0.06</v>
      </c>
      <c r="M29" s="4">
        <v>1.2</v>
      </c>
      <c r="N29" s="3">
        <v>9.81</v>
      </c>
      <c r="O29" s="16"/>
    </row>
    <row r="30" spans="2:19" x14ac:dyDescent="0.25">
      <c r="B30" s="6" t="s">
        <v>66</v>
      </c>
      <c r="C30" s="6">
        <f>0.635*3.1415926</f>
        <v>1.9949113010000001</v>
      </c>
      <c r="F30" s="3" t="s">
        <v>10</v>
      </c>
      <c r="G30" s="3">
        <v>5.5</v>
      </c>
      <c r="H30" s="4">
        <f t="shared" si="10"/>
        <v>-8</v>
      </c>
      <c r="I30" s="3">
        <v>3.65</v>
      </c>
      <c r="J30" s="3">
        <v>80</v>
      </c>
      <c r="K30" s="3">
        <f t="shared" si="11"/>
        <v>351.5</v>
      </c>
      <c r="L30" s="3">
        <v>0.06</v>
      </c>
      <c r="M30" s="4">
        <v>1.2</v>
      </c>
      <c r="N30" s="3">
        <v>9.81</v>
      </c>
      <c r="O30" s="16"/>
    </row>
    <row r="31" spans="2:19" x14ac:dyDescent="0.25">
      <c r="B31" s="6" t="s">
        <v>68</v>
      </c>
      <c r="C31" s="6">
        <v>9</v>
      </c>
      <c r="F31" s="3" t="s">
        <v>11</v>
      </c>
      <c r="G31" s="3">
        <v>2.5</v>
      </c>
      <c r="H31" s="4">
        <f t="shared" si="10"/>
        <v>-5.5</v>
      </c>
      <c r="I31" s="3">
        <v>3.65</v>
      </c>
      <c r="J31" s="3">
        <v>31</v>
      </c>
      <c r="K31" s="3">
        <f t="shared" si="11"/>
        <v>382.5</v>
      </c>
      <c r="L31" s="3">
        <v>0.06</v>
      </c>
      <c r="M31" s="4">
        <v>1.2</v>
      </c>
      <c r="N31" s="3">
        <v>9.81</v>
      </c>
      <c r="O31" s="16"/>
    </row>
    <row r="32" spans="2:19" x14ac:dyDescent="0.25">
      <c r="B32" s="6" t="s">
        <v>63</v>
      </c>
      <c r="C32" s="6">
        <v>12</v>
      </c>
      <c r="F32" s="3" t="s">
        <v>12</v>
      </c>
      <c r="G32" s="3">
        <v>2</v>
      </c>
      <c r="H32" s="4">
        <f t="shared" si="10"/>
        <v>-3.5</v>
      </c>
      <c r="I32" s="3">
        <v>3.65</v>
      </c>
      <c r="J32" s="3">
        <v>29</v>
      </c>
      <c r="K32" s="3">
        <f t="shared" si="11"/>
        <v>411.5</v>
      </c>
      <c r="L32" s="3">
        <v>0.06</v>
      </c>
      <c r="M32" s="4">
        <v>1.2</v>
      </c>
      <c r="N32" s="3">
        <v>9.81</v>
      </c>
      <c r="O32" s="16"/>
    </row>
    <row r="33" spans="2:15" x14ac:dyDescent="0.25">
      <c r="B33" s="6" t="s">
        <v>64</v>
      </c>
      <c r="C33" s="6">
        <v>10</v>
      </c>
      <c r="F33" s="3" t="s">
        <v>13</v>
      </c>
      <c r="G33" s="3">
        <v>2.5</v>
      </c>
      <c r="H33" s="4">
        <f t="shared" si="10"/>
        <v>-1</v>
      </c>
      <c r="I33" s="3">
        <v>3.65</v>
      </c>
      <c r="J33" s="3">
        <v>32</v>
      </c>
      <c r="K33" s="3">
        <f t="shared" si="11"/>
        <v>443.5</v>
      </c>
      <c r="L33" s="3">
        <v>0.06</v>
      </c>
      <c r="M33" s="4">
        <v>1.2</v>
      </c>
      <c r="N33" s="3">
        <v>9.81</v>
      </c>
      <c r="O33" s="16"/>
    </row>
    <row r="34" spans="2:15" x14ac:dyDescent="0.25">
      <c r="B34" s="6" t="s">
        <v>39</v>
      </c>
      <c r="C34" s="6">
        <v>6</v>
      </c>
      <c r="F34" s="3" t="s">
        <v>14</v>
      </c>
      <c r="G34" s="3">
        <v>2</v>
      </c>
      <c r="H34" s="4">
        <f t="shared" si="10"/>
        <v>1</v>
      </c>
      <c r="I34" s="3">
        <v>3.65</v>
      </c>
      <c r="J34" s="3">
        <v>35.5</v>
      </c>
      <c r="K34" s="3">
        <f t="shared" si="11"/>
        <v>479</v>
      </c>
      <c r="L34" s="3">
        <v>0.06</v>
      </c>
      <c r="M34" s="4">
        <v>1.2</v>
      </c>
      <c r="N34" s="3">
        <v>9.81</v>
      </c>
      <c r="O34" s="16"/>
    </row>
    <row r="35" spans="2:15" x14ac:dyDescent="0.25">
      <c r="B35" s="6" t="s">
        <v>40</v>
      </c>
      <c r="C35" s="6" t="s">
        <v>45</v>
      </c>
      <c r="F35" s="3" t="s">
        <v>15</v>
      </c>
      <c r="G35" s="3">
        <v>2</v>
      </c>
      <c r="H35" s="4">
        <f t="shared" si="10"/>
        <v>3</v>
      </c>
      <c r="I35" s="3">
        <v>3.65</v>
      </c>
      <c r="J35" s="3">
        <v>44</v>
      </c>
      <c r="K35" s="3">
        <f t="shared" si="11"/>
        <v>523</v>
      </c>
      <c r="L35" s="3">
        <v>0.06</v>
      </c>
      <c r="M35" s="4">
        <v>1.2</v>
      </c>
      <c r="N35" s="3">
        <v>9.81</v>
      </c>
      <c r="O35" s="16"/>
    </row>
    <row r="36" spans="2:15" x14ac:dyDescent="0.25">
      <c r="B36" s="6" t="s">
        <v>43</v>
      </c>
      <c r="C36" s="6" t="s">
        <v>44</v>
      </c>
      <c r="F36" s="3" t="s">
        <v>16</v>
      </c>
      <c r="G36" s="3">
        <v>2.5</v>
      </c>
      <c r="H36" s="4">
        <f t="shared" si="10"/>
        <v>5.5</v>
      </c>
      <c r="I36" s="3">
        <v>3.65</v>
      </c>
      <c r="J36" s="3">
        <v>58</v>
      </c>
      <c r="K36" s="3">
        <f t="shared" si="11"/>
        <v>581</v>
      </c>
      <c r="L36" s="3">
        <v>0.06</v>
      </c>
      <c r="M36" s="4">
        <v>1.2</v>
      </c>
      <c r="N36" s="3">
        <v>9.81</v>
      </c>
      <c r="O36" s="16"/>
    </row>
    <row r="37" spans="2:15" x14ac:dyDescent="0.25">
      <c r="B37" s="6" t="s">
        <v>46</v>
      </c>
      <c r="C37" s="6" t="s">
        <v>47</v>
      </c>
      <c r="F37" s="3" t="s">
        <v>17</v>
      </c>
      <c r="G37" s="3">
        <v>1.5</v>
      </c>
      <c r="H37" s="4">
        <f t="shared" si="10"/>
        <v>7</v>
      </c>
      <c r="I37" s="3">
        <v>3.65</v>
      </c>
      <c r="J37" s="3">
        <v>40</v>
      </c>
      <c r="K37" s="3">
        <f t="shared" si="11"/>
        <v>621</v>
      </c>
      <c r="L37" s="3">
        <v>0.06</v>
      </c>
      <c r="M37" s="4">
        <v>1.2</v>
      </c>
      <c r="N37" s="3">
        <v>9.81</v>
      </c>
      <c r="O37" s="16"/>
    </row>
    <row r="38" spans="2:15" x14ac:dyDescent="0.25">
      <c r="B38" s="6" t="s">
        <v>48</v>
      </c>
      <c r="C38" s="6" t="s">
        <v>49</v>
      </c>
      <c r="F38" s="3" t="s">
        <v>18</v>
      </c>
      <c r="G38" s="3">
        <v>2</v>
      </c>
      <c r="H38" s="4">
        <f t="shared" si="10"/>
        <v>9</v>
      </c>
      <c r="I38" s="3">
        <v>3.65</v>
      </c>
      <c r="J38" s="3">
        <v>68</v>
      </c>
      <c r="K38" s="3">
        <f t="shared" si="11"/>
        <v>689</v>
      </c>
      <c r="L38" s="3">
        <v>0.06</v>
      </c>
      <c r="M38" s="4">
        <v>1.2</v>
      </c>
      <c r="N38" s="3">
        <v>9.81</v>
      </c>
      <c r="O38" s="16"/>
    </row>
    <row r="39" spans="2:15" x14ac:dyDescent="0.25">
      <c r="B39" s="6" t="s">
        <v>50</v>
      </c>
      <c r="C39" s="6" t="s">
        <v>51</v>
      </c>
      <c r="F39" s="3" t="s">
        <v>19</v>
      </c>
      <c r="G39" s="3">
        <v>3</v>
      </c>
      <c r="H39" s="4">
        <f t="shared" si="10"/>
        <v>12</v>
      </c>
      <c r="I39" s="3">
        <v>3.65</v>
      </c>
      <c r="J39" s="3">
        <v>31</v>
      </c>
      <c r="K39" s="3">
        <f t="shared" si="11"/>
        <v>720</v>
      </c>
      <c r="L39" s="3">
        <v>0.06</v>
      </c>
      <c r="M39" s="4">
        <v>1.2</v>
      </c>
      <c r="N39" s="3">
        <v>9.81</v>
      </c>
      <c r="O39" s="16"/>
    </row>
    <row r="40" spans="2:15" x14ac:dyDescent="0.25">
      <c r="B40" s="6" t="s">
        <v>52</v>
      </c>
      <c r="C40" s="6" t="s">
        <v>53</v>
      </c>
      <c r="F40" s="3" t="s">
        <v>20</v>
      </c>
      <c r="G40" s="3">
        <v>2</v>
      </c>
      <c r="H40" s="4">
        <f t="shared" si="10"/>
        <v>14</v>
      </c>
      <c r="I40" s="3">
        <v>3.65</v>
      </c>
      <c r="J40" s="3">
        <v>20</v>
      </c>
      <c r="K40" s="3">
        <f t="shared" si="11"/>
        <v>740</v>
      </c>
      <c r="L40" s="3">
        <v>0.06</v>
      </c>
      <c r="M40" s="4">
        <v>1.2</v>
      </c>
      <c r="N40" s="3">
        <v>9.81</v>
      </c>
      <c r="O40" s="16"/>
    </row>
    <row r="41" spans="2:15" x14ac:dyDescent="0.25">
      <c r="B41" s="6" t="s">
        <v>60</v>
      </c>
      <c r="C41" s="6">
        <v>2620</v>
      </c>
      <c r="F41" s="3" t="s">
        <v>21</v>
      </c>
      <c r="G41" s="3">
        <v>-2</v>
      </c>
      <c r="H41" s="4">
        <f t="shared" si="10"/>
        <v>12</v>
      </c>
      <c r="I41" s="3">
        <v>-3.65</v>
      </c>
      <c r="J41" s="3">
        <v>80</v>
      </c>
      <c r="K41" s="3">
        <f t="shared" si="11"/>
        <v>820</v>
      </c>
      <c r="L41" s="3">
        <v>0.06</v>
      </c>
      <c r="M41" s="4">
        <v>1.2</v>
      </c>
      <c r="N41" s="3">
        <v>9.81</v>
      </c>
      <c r="O41" s="16"/>
    </row>
    <row r="42" spans="2:15" x14ac:dyDescent="0.25">
      <c r="B42" s="6" t="s">
        <v>59</v>
      </c>
      <c r="C42" s="6">
        <v>1650</v>
      </c>
      <c r="F42" s="3" t="s">
        <v>22</v>
      </c>
      <c r="G42" s="3">
        <v>-12</v>
      </c>
      <c r="H42" s="4">
        <f t="shared" si="10"/>
        <v>0</v>
      </c>
      <c r="I42" s="3">
        <v>-3.65</v>
      </c>
      <c r="J42" s="3">
        <v>180</v>
      </c>
      <c r="K42" s="3">
        <f t="shared" si="11"/>
        <v>1000</v>
      </c>
      <c r="L42" s="3">
        <v>0.06</v>
      </c>
      <c r="M42" s="4">
        <v>1.2</v>
      </c>
      <c r="N42" s="3">
        <v>9.81</v>
      </c>
      <c r="O42" s="16"/>
    </row>
    <row r="43" spans="2:15" x14ac:dyDescent="0.25">
      <c r="B43" s="6" t="s">
        <v>61</v>
      </c>
      <c r="C43" s="6">
        <v>1620</v>
      </c>
      <c r="G43" s="4">
        <f>F43</f>
        <v>0</v>
      </c>
      <c r="O43" s="22"/>
    </row>
    <row r="44" spans="2:15" x14ac:dyDescent="0.25">
      <c r="B44" s="6" t="s">
        <v>55</v>
      </c>
      <c r="C44" s="6" t="s">
        <v>67</v>
      </c>
      <c r="D44" s="6">
        <v>63.5</v>
      </c>
    </row>
    <row r="45" spans="2:15" x14ac:dyDescent="0.25">
      <c r="B45" s="6" t="s">
        <v>56</v>
      </c>
      <c r="C45" s="6" t="s">
        <v>57</v>
      </c>
      <c r="D45" s="6">
        <v>63.5</v>
      </c>
    </row>
    <row r="46" spans="2:15" x14ac:dyDescent="0.25">
      <c r="B46" s="6" t="s">
        <v>58</v>
      </c>
      <c r="C46" s="6">
        <f>45/1.341</f>
        <v>33.557046979865774</v>
      </c>
    </row>
    <row r="47" spans="2:15" x14ac:dyDescent="0.25">
      <c r="B47" s="6" t="s">
        <v>102</v>
      </c>
      <c r="C47" s="6">
        <v>0.38</v>
      </c>
    </row>
  </sheetData>
  <mergeCells count="2">
    <mergeCell ref="F24:N24"/>
    <mergeCell ref="B1:S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60" zoomScaleNormal="60" workbookViewId="0">
      <selection activeCell="R72" sqref="R71:R7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vehicle and track information</vt:lpstr>
      <vt:lpstr>track data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Gordon (P150782)</dc:creator>
  <cp:lastModifiedBy>Oliver Gordon (P150782)</cp:lastModifiedBy>
  <dcterms:created xsi:type="dcterms:W3CDTF">2019-11-19T17:36:57Z</dcterms:created>
  <dcterms:modified xsi:type="dcterms:W3CDTF">2019-12-01T20:36:29Z</dcterms:modified>
</cp:coreProperties>
</file>