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4X02198 Vehicle Systems\Coursework\Student Excel Files\"/>
    </mc:Choice>
  </mc:AlternateContent>
  <xr:revisionPtr revIDLastSave="0" documentId="13_ncr:1_{90E89B66-1DFD-4567-86EE-57DFDADB9DF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127" i="1" l="1"/>
  <c r="S127" i="1"/>
  <c r="K127" i="1"/>
  <c r="Q73" i="1"/>
  <c r="K73" i="1"/>
  <c r="Z73" i="1" s="1"/>
  <c r="AA73" i="1" s="1"/>
  <c r="Y80" i="1"/>
  <c r="Y89" i="1"/>
  <c r="Y73" i="1"/>
  <c r="X18" i="1"/>
  <c r="P18" i="1"/>
  <c r="I14" i="1"/>
  <c r="I9" i="1"/>
  <c r="K5" i="1"/>
  <c r="J5" i="1"/>
  <c r="I5" i="1"/>
  <c r="H5" i="1"/>
  <c r="E18" i="1"/>
  <c r="AB127" i="1" s="1"/>
  <c r="M21" i="1" l="1"/>
  <c r="M25" i="1"/>
  <c r="M29" i="1"/>
  <c r="M33" i="1"/>
  <c r="M27" i="1"/>
  <c r="M20" i="1"/>
  <c r="M28" i="1"/>
  <c r="M18" i="1"/>
  <c r="M22" i="1"/>
  <c r="M26" i="1"/>
  <c r="M30" i="1"/>
  <c r="M19" i="1"/>
  <c r="M23" i="1"/>
  <c r="M31" i="1"/>
  <c r="M24" i="1"/>
  <c r="M32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Z19" i="1"/>
  <c r="Z20" i="1"/>
  <c r="Z21" i="1"/>
  <c r="Z22" i="1"/>
  <c r="Z23" i="1"/>
  <c r="Z24" i="1"/>
  <c r="Z25" i="1"/>
  <c r="Z26" i="1"/>
  <c r="Z27" i="1"/>
  <c r="Z28" i="1"/>
  <c r="Z29" i="1"/>
  <c r="Z30" i="1"/>
  <c r="AD128" i="1"/>
  <c r="AD132" i="1"/>
  <c r="AD136" i="1"/>
  <c r="AD140" i="1"/>
  <c r="AD144" i="1"/>
  <c r="V129" i="1"/>
  <c r="V133" i="1"/>
  <c r="V137" i="1"/>
  <c r="V141" i="1"/>
  <c r="V145" i="1"/>
  <c r="N130" i="1"/>
  <c r="N134" i="1"/>
  <c r="N138" i="1"/>
  <c r="N142" i="1"/>
  <c r="N146" i="1"/>
  <c r="AA22" i="1"/>
  <c r="AA26" i="1"/>
  <c r="N20" i="1"/>
  <c r="N24" i="1"/>
  <c r="N28" i="1"/>
  <c r="N32" i="1"/>
  <c r="AD129" i="1"/>
  <c r="AD133" i="1"/>
  <c r="AD137" i="1"/>
  <c r="AD141" i="1"/>
  <c r="AD145" i="1"/>
  <c r="V130" i="1"/>
  <c r="V134" i="1"/>
  <c r="V138" i="1"/>
  <c r="V142" i="1"/>
  <c r="V146" i="1"/>
  <c r="N131" i="1"/>
  <c r="N135" i="1"/>
  <c r="N139" i="1"/>
  <c r="N143" i="1"/>
  <c r="AA19" i="1"/>
  <c r="AA23" i="1"/>
  <c r="AA27" i="1"/>
  <c r="Z31" i="1"/>
  <c r="Z32" i="1"/>
  <c r="Z33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N19" i="1"/>
  <c r="N23" i="1"/>
  <c r="N27" i="1"/>
  <c r="N31" i="1"/>
  <c r="N30" i="1"/>
  <c r="AD135" i="1"/>
  <c r="AD139" i="1"/>
  <c r="V128" i="1"/>
  <c r="V136" i="1"/>
  <c r="V144" i="1"/>
  <c r="N133" i="1"/>
  <c r="N141" i="1"/>
  <c r="AA21" i="1"/>
  <c r="AA29" i="1"/>
  <c r="N21" i="1"/>
  <c r="N29" i="1"/>
  <c r="AD130" i="1"/>
  <c r="AD134" i="1"/>
  <c r="AD138" i="1"/>
  <c r="AD142" i="1"/>
  <c r="AD146" i="1"/>
  <c r="V131" i="1"/>
  <c r="V135" i="1"/>
  <c r="V139" i="1"/>
  <c r="V143" i="1"/>
  <c r="N128" i="1"/>
  <c r="N132" i="1"/>
  <c r="N136" i="1"/>
  <c r="N140" i="1"/>
  <c r="N144" i="1"/>
  <c r="AA20" i="1"/>
  <c r="AA24" i="1"/>
  <c r="AA28" i="1"/>
  <c r="AA30" i="1"/>
  <c r="AA31" i="1"/>
  <c r="AA32" i="1"/>
  <c r="AA33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N22" i="1"/>
  <c r="N26" i="1"/>
  <c r="AD131" i="1"/>
  <c r="AD143" i="1"/>
  <c r="V132" i="1"/>
  <c r="V140" i="1"/>
  <c r="N129" i="1"/>
  <c r="N137" i="1"/>
  <c r="N145" i="1"/>
  <c r="AA25" i="1"/>
  <c r="N25" i="1"/>
  <c r="N33" i="1"/>
  <c r="J14" i="1"/>
  <c r="U73" i="1"/>
  <c r="L127" i="1"/>
  <c r="T127" i="1"/>
  <c r="T73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X19" i="1"/>
  <c r="X20" i="1"/>
  <c r="X21" i="1"/>
  <c r="X22" i="1"/>
  <c r="X23" i="1"/>
  <c r="X24" i="1"/>
  <c r="X25" i="1"/>
  <c r="X26" i="1"/>
  <c r="X27" i="1"/>
  <c r="X28" i="1"/>
  <c r="X29" i="1"/>
  <c r="X30" i="1"/>
  <c r="K22" i="1"/>
  <c r="K26" i="1"/>
  <c r="K30" i="1"/>
  <c r="P30" i="1"/>
  <c r="K27" i="1"/>
  <c r="K21" i="1"/>
  <c r="K25" i="1"/>
  <c r="K29" i="1"/>
  <c r="K33" i="1"/>
  <c r="K28" i="1"/>
  <c r="X32" i="1"/>
  <c r="P19" i="1"/>
  <c r="P21" i="1"/>
  <c r="P23" i="1"/>
  <c r="P25" i="1"/>
  <c r="P27" i="1"/>
  <c r="P29" i="1"/>
  <c r="P32" i="1"/>
  <c r="K19" i="1"/>
  <c r="K20" i="1"/>
  <c r="K24" i="1"/>
  <c r="K32" i="1"/>
  <c r="X31" i="1"/>
  <c r="X33" i="1"/>
  <c r="P20" i="1"/>
  <c r="P22" i="1"/>
  <c r="P24" i="1"/>
  <c r="P26" i="1"/>
  <c r="P28" i="1"/>
  <c r="P31" i="1"/>
  <c r="P33" i="1"/>
  <c r="K23" i="1"/>
  <c r="K31" i="1"/>
  <c r="K14" i="1"/>
  <c r="V73" i="1"/>
  <c r="N127" i="1"/>
  <c r="U127" i="1"/>
  <c r="AC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Y19" i="1"/>
  <c r="Y20" i="1"/>
  <c r="Y21" i="1"/>
  <c r="Y22" i="1"/>
  <c r="Y23" i="1"/>
  <c r="Y24" i="1"/>
  <c r="Y25" i="1"/>
  <c r="Y26" i="1"/>
  <c r="Y27" i="1"/>
  <c r="Y28" i="1"/>
  <c r="Y29" i="1"/>
  <c r="Y31" i="1"/>
  <c r="Y32" i="1"/>
  <c r="Y33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L19" i="1"/>
  <c r="L23" i="1"/>
  <c r="L27" i="1"/>
  <c r="L31" i="1"/>
  <c r="Y30" i="1"/>
  <c r="L22" i="1"/>
  <c r="L26" i="1"/>
  <c r="L30" i="1"/>
  <c r="L33" i="1"/>
  <c r="L24" i="1"/>
  <c r="L32" i="1"/>
  <c r="L21" i="1"/>
  <c r="L25" i="1"/>
  <c r="L29" i="1"/>
  <c r="L20" i="1"/>
  <c r="L28" i="1"/>
  <c r="H14" i="1"/>
  <c r="K18" i="1"/>
  <c r="W73" i="1"/>
  <c r="M127" i="1"/>
  <c r="V127" i="1"/>
  <c r="AD127" i="1"/>
  <c r="AA18" i="1"/>
  <c r="Z18" i="1"/>
  <c r="S18" i="1"/>
  <c r="R18" i="1"/>
  <c r="N18" i="1"/>
  <c r="Y18" i="1" l="1"/>
  <c r="L18" i="1"/>
  <c r="Q18" i="1"/>
  <c r="Y74" i="1" l="1"/>
  <c r="Y75" i="1"/>
  <c r="Y76" i="1"/>
  <c r="Y77" i="1"/>
  <c r="Y78" i="1"/>
  <c r="Y79" i="1"/>
  <c r="Y81" i="1"/>
  <c r="Y82" i="1"/>
  <c r="Y83" i="1"/>
  <c r="Y84" i="1"/>
  <c r="Y85" i="1"/>
  <c r="Y86" i="1"/>
  <c r="Y87" i="1"/>
  <c r="Y88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U86" i="1" l="1"/>
  <c r="W86" i="1"/>
  <c r="T86" i="1"/>
  <c r="V86" i="1"/>
  <c r="U78" i="1"/>
  <c r="T78" i="1"/>
  <c r="V78" i="1"/>
  <c r="W78" i="1"/>
  <c r="V89" i="1"/>
  <c r="U89" i="1"/>
  <c r="T89" i="1"/>
  <c r="W89" i="1"/>
  <c r="Z89" i="1"/>
  <c r="AA89" i="1" s="1"/>
  <c r="V81" i="1"/>
  <c r="T81" i="1"/>
  <c r="W81" i="1"/>
  <c r="U81" i="1"/>
  <c r="W84" i="1"/>
  <c r="V84" i="1"/>
  <c r="U84" i="1"/>
  <c r="T84" i="1"/>
  <c r="W80" i="1"/>
  <c r="T80" i="1"/>
  <c r="V80" i="1"/>
  <c r="U80" i="1"/>
  <c r="V87" i="1"/>
  <c r="U87" i="1"/>
  <c r="W87" i="1"/>
  <c r="T87" i="1"/>
  <c r="V83" i="1"/>
  <c r="W83" i="1"/>
  <c r="U83" i="1"/>
  <c r="T83" i="1"/>
  <c r="V79" i="1"/>
  <c r="W79" i="1"/>
  <c r="U79" i="1"/>
  <c r="T79" i="1"/>
  <c r="W75" i="1"/>
  <c r="V75" i="1"/>
  <c r="U75" i="1"/>
  <c r="T75" i="1"/>
  <c r="W82" i="1"/>
  <c r="U82" i="1"/>
  <c r="T82" i="1"/>
  <c r="V82" i="1"/>
  <c r="W74" i="1"/>
  <c r="U74" i="1"/>
  <c r="T74" i="1"/>
  <c r="V74" i="1"/>
  <c r="W85" i="1"/>
  <c r="T85" i="1"/>
  <c r="V85" i="1"/>
  <c r="U85" i="1"/>
  <c r="V77" i="1"/>
  <c r="U77" i="1"/>
  <c r="T77" i="1"/>
  <c r="W77" i="1"/>
  <c r="T88" i="1"/>
  <c r="V88" i="1"/>
  <c r="U88" i="1"/>
  <c r="W88" i="1"/>
  <c r="W76" i="1"/>
  <c r="T76" i="1"/>
  <c r="V76" i="1"/>
  <c r="U76" i="1"/>
  <c r="Z80" i="1"/>
  <c r="AA80" i="1" s="1"/>
  <c r="Z76" i="1"/>
  <c r="AA76" i="1" s="1"/>
  <c r="Z88" i="1"/>
  <c r="AA88" i="1" s="1"/>
  <c r="Z84" i="1"/>
  <c r="AA84" i="1" s="1"/>
  <c r="Z83" i="1"/>
  <c r="AA83" i="1" s="1"/>
  <c r="Z75" i="1"/>
  <c r="AA75" i="1" s="1"/>
  <c r="Z86" i="1"/>
  <c r="AA86" i="1" s="1"/>
  <c r="Z82" i="1"/>
  <c r="AA82" i="1" s="1"/>
  <c r="Z78" i="1"/>
  <c r="AA78" i="1" s="1"/>
  <c r="Z74" i="1"/>
  <c r="AA74" i="1" s="1"/>
  <c r="Z87" i="1"/>
  <c r="AA87" i="1" s="1"/>
  <c r="Z79" i="1"/>
  <c r="AA79" i="1" s="1"/>
  <c r="Z85" i="1"/>
  <c r="AA85" i="1" s="1"/>
  <c r="Z81" i="1"/>
  <c r="AA81" i="1" s="1"/>
  <c r="Z77" i="1"/>
  <c r="AA7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Kerry Tudor</author>
  </authors>
  <commentList>
    <comment ref="Q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This is a very well presented and formatted spreadsheet. </t>
        </r>
      </text>
    </comment>
    <comment ref="L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Values are correct</t>
        </r>
      </text>
    </comment>
    <comment ref="I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Value is correct</t>
        </r>
      </text>
    </comment>
    <comment ref="K1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FDLL and FDLR values are correct. There is an issue with RDLL and RDLR calculations, the lateral weight transfer value should be substracted not added. </t>
        </r>
      </text>
    </comment>
    <comment ref="P1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The vlaues for FDLL, FDLR, RDLL are all correct. There is an issue with the calculation for RFLR, the lateral weight transfer value needs to be subtracted</t>
        </r>
      </text>
    </comment>
    <comment ref="X1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All calculations are correct</t>
        </r>
      </text>
    </comment>
    <comment ref="X4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Graphs for Lateral G are correct trends</t>
        </r>
      </text>
    </comment>
    <comment ref="E5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Graph for front tyres is correct, however the rear graph is incorrect due to calculation errors on the rear. 
I would have included front and rear on one graph</t>
        </r>
      </text>
    </comment>
    <comment ref="E9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Good attempt at the traction circle. I have got some slightly different values to you and I am not sure that FDLR is correct on the first graph.
But it is a good attempt</t>
        </r>
      </text>
    </comment>
    <comment ref="K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Good attempt at this step, still some small calculation errors but nothing to major. </t>
        </r>
      </text>
    </comment>
    <comment ref="M18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Even if some of the values are not correct, generally the trends of your graph are correct. </t>
        </r>
      </text>
    </comment>
  </commentList>
</comments>
</file>

<file path=xl/sharedStrings.xml><?xml version="1.0" encoding="utf-8"?>
<sst xmlns="http://schemas.openxmlformats.org/spreadsheetml/2006/main" count="93" uniqueCount="60">
  <si>
    <t xml:space="preserve">Wheelbase </t>
  </si>
  <si>
    <t xml:space="preserve">Mass </t>
  </si>
  <si>
    <t xml:space="preserve">Static Weight Distribution (left) </t>
  </si>
  <si>
    <t xml:space="preserve">Static Weight Distribution (Front) </t>
  </si>
  <si>
    <t>CL</t>
  </si>
  <si>
    <t>A</t>
  </si>
  <si>
    <t xml:space="preserve">Air Density </t>
  </si>
  <si>
    <t>Averge Track</t>
  </si>
  <si>
    <t xml:space="preserve">Maximum G </t>
  </si>
  <si>
    <t>Kg</t>
  </si>
  <si>
    <t>m</t>
  </si>
  <si>
    <t>% Front</t>
  </si>
  <si>
    <t>% Left</t>
  </si>
  <si>
    <t>N/A</t>
  </si>
  <si>
    <t>m2</t>
  </si>
  <si>
    <t>Kg/m3</t>
  </si>
  <si>
    <t>G</t>
  </si>
  <si>
    <t xml:space="preserve">Units </t>
  </si>
  <si>
    <t>Values</t>
  </si>
  <si>
    <t>SLFL</t>
  </si>
  <si>
    <t>SLFR</t>
  </si>
  <si>
    <t>SLRR</t>
  </si>
  <si>
    <t>SLRL</t>
  </si>
  <si>
    <t>STEP 1</t>
  </si>
  <si>
    <t>STEP 2</t>
  </si>
  <si>
    <t xml:space="preserve">Velocity </t>
  </si>
  <si>
    <t xml:space="preserve">Aero load </t>
  </si>
  <si>
    <t>STEP 3</t>
  </si>
  <si>
    <t>FDLL</t>
  </si>
  <si>
    <t>FDLR</t>
  </si>
  <si>
    <t>RDLL</t>
  </si>
  <si>
    <t xml:space="preserve">Turning Right </t>
  </si>
  <si>
    <t>STEP 5</t>
  </si>
  <si>
    <t>Wheel base m</t>
  </si>
  <si>
    <t xml:space="preserve">Maximum G calculated </t>
  </si>
  <si>
    <t>STEP 4</t>
  </si>
  <si>
    <t>Angle A</t>
  </si>
  <si>
    <t>Angle B</t>
  </si>
  <si>
    <t>RDLR</t>
  </si>
  <si>
    <t>Stantic Load Front Left (SLFL)</t>
  </si>
  <si>
    <t>Stantic Load Front Right (SLFR)</t>
  </si>
  <si>
    <t>Stantic Load Rear Left (SLRL)</t>
  </si>
  <si>
    <t>Stantic Load Rear Right (SLRR)</t>
  </si>
  <si>
    <t>Front Dynamic Load left (FDLL)</t>
  </si>
  <si>
    <t>Front Dynamic Load Right (FDLR)</t>
  </si>
  <si>
    <t>Rear Dynamic Load Right (RDLR)</t>
  </si>
  <si>
    <t>Rear Dynamic Load Left (RDLL)</t>
  </si>
  <si>
    <t>m /s</t>
  </si>
  <si>
    <t xml:space="preserve">Length X,lateral G </t>
  </si>
  <si>
    <t>Length Y,longitudinal G</t>
  </si>
  <si>
    <t>Velocity / m/s</t>
  </si>
  <si>
    <t>Averge Track / m</t>
  </si>
  <si>
    <t xml:space="preserve">Hight of centre of Gravity / m </t>
  </si>
  <si>
    <t xml:space="preserve">centre of Gravity Height </t>
  </si>
  <si>
    <t xml:space="preserve">centre of Pressure </t>
  </si>
  <si>
    <t>A.Longitdinal G</t>
  </si>
  <si>
    <t>B.Lateral G</t>
  </si>
  <si>
    <t xml:space="preserve">C.Velocity </t>
  </si>
  <si>
    <t xml:space="preserve">Tudor, K. Load Transfer. Vehicle Balance and Braking Report . M4X02198 Vehicle Systems. 11th February, University of Wales Trinity Saint Davids.  </t>
  </si>
  <si>
    <t>MARK =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</si>
</sst>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3" borderId="2" xfId="0" applyFill="1" applyBorder="1"/>
    <xf numFmtId="0" fontId="0" fillId="2" borderId="1" xfId="0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0" borderId="0" xfId="0" applyFill="1" applyBorder="1"/>
    <xf numFmtId="0" fontId="0" fillId="0" borderId="0" xfId="0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2" fontId="0" fillId="7" borderId="1" xfId="0" applyNumberFormat="1" applyFill="1" applyBorder="1" applyAlignment="1"/>
    <xf numFmtId="0" fontId="0" fillId="7" borderId="1" xfId="0" applyFill="1" applyBorder="1"/>
    <xf numFmtId="0" fontId="0" fillId="8" borderId="1" xfId="0" applyFill="1" applyBorder="1"/>
    <xf numFmtId="0" fontId="0" fillId="0" borderId="0" xfId="0" applyFill="1"/>
    <xf numFmtId="2" fontId="0" fillId="4" borderId="1" xfId="0" applyNumberFormat="1" applyFill="1" applyBorder="1"/>
    <xf numFmtId="2" fontId="0" fillId="0" borderId="0" xfId="0" applyNumberForma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5" fillId="9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Sheet1!$K$17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Sheet1!$K$18:$K$33</c:f>
              <c:numCache>
                <c:formatCode>0.00</c:formatCode>
                <c:ptCount val="16"/>
                <c:pt idx="0">
                  <c:v>1562.7016800000001</c:v>
                </c:pt>
                <c:pt idx="1">
                  <c:v>1603.0981388571429</c:v>
                </c:pt>
                <c:pt idx="2">
                  <c:v>1643.4945977142859</c:v>
                </c:pt>
                <c:pt idx="3">
                  <c:v>1683.8910565714286</c:v>
                </c:pt>
                <c:pt idx="4">
                  <c:v>1724.2875154285716</c:v>
                </c:pt>
                <c:pt idx="5">
                  <c:v>1764.6839742857144</c:v>
                </c:pt>
                <c:pt idx="6">
                  <c:v>1805.0804331428574</c:v>
                </c:pt>
                <c:pt idx="7">
                  <c:v>1845.4768920000001</c:v>
                </c:pt>
                <c:pt idx="8">
                  <c:v>1885.8733508571431</c:v>
                </c:pt>
                <c:pt idx="9">
                  <c:v>1926.2698097142859</c:v>
                </c:pt>
                <c:pt idx="10">
                  <c:v>1966.6662685714286</c:v>
                </c:pt>
                <c:pt idx="11">
                  <c:v>2007.0627274285716</c:v>
                </c:pt>
                <c:pt idx="12">
                  <c:v>2047.4591862857144</c:v>
                </c:pt>
                <c:pt idx="13">
                  <c:v>2087.8556451428576</c:v>
                </c:pt>
                <c:pt idx="14">
                  <c:v>2128.2521040000001</c:v>
                </c:pt>
                <c:pt idx="15">
                  <c:v>2168.6485628571431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86-4A13-9465-E49C16C9E028}"/>
            </c:ext>
          </c:extLst>
        </c:ser>
        <c:ser>
          <c:idx val="2"/>
          <c:order val="2"/>
          <c:tx>
            <c:strRef>
              <c:f>Sheet1!$L$17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Sheet1!$L$18:$L$33</c:f>
              <c:numCache>
                <c:formatCode>0.00</c:formatCode>
                <c:ptCount val="16"/>
                <c:pt idx="0">
                  <c:v>1504.7912879999999</c:v>
                </c:pt>
                <c:pt idx="1">
                  <c:v>1543.603572</c:v>
                </c:pt>
                <c:pt idx="2">
                  <c:v>1582.4158559999998</c:v>
                </c:pt>
                <c:pt idx="3">
                  <c:v>1621.2281399999999</c:v>
                </c:pt>
                <c:pt idx="4">
                  <c:v>1660.0404239999998</c:v>
                </c:pt>
                <c:pt idx="5">
                  <c:v>1698.8527079999999</c:v>
                </c:pt>
                <c:pt idx="6">
                  <c:v>1737.664992</c:v>
                </c:pt>
                <c:pt idx="7">
                  <c:v>1776.4772759999998</c:v>
                </c:pt>
                <c:pt idx="8">
                  <c:v>1815.2895599999999</c:v>
                </c:pt>
                <c:pt idx="9">
                  <c:v>1854.1018439999998</c:v>
                </c:pt>
                <c:pt idx="10">
                  <c:v>1892.9141279999999</c:v>
                </c:pt>
                <c:pt idx="11">
                  <c:v>1931.726412</c:v>
                </c:pt>
                <c:pt idx="12">
                  <c:v>1970.5386959999998</c:v>
                </c:pt>
                <c:pt idx="13">
                  <c:v>2009.3509799999999</c:v>
                </c:pt>
                <c:pt idx="14">
                  <c:v>2048.1632639999998</c:v>
                </c:pt>
                <c:pt idx="15">
                  <c:v>2086.9755479999999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86-4A13-9465-E49C16C9E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9138975"/>
        <c:axId val="107872187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186-4A13-9465-E49C16C9E028}"/>
                  </c:ext>
                </c:extLst>
              </c15:ser>
            </c15:filteredLineSeries>
          </c:ext>
        </c:extLst>
      </c:lineChart>
      <c:catAx>
        <c:axId val="9491389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21871"/>
        <c:crosses val="autoZero"/>
        <c:auto val="1"/>
        <c:lblAlgn val="ctr"/>
        <c:lblOffset val="100"/>
        <c:noMultiLvlLbl val="0"/>
      </c:catAx>
      <c:valAx>
        <c:axId val="1078721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138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Sheet1!$M$17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Sheet1!$M$18:$M$33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1824.371778857143</c:v>
                </c:pt>
                <c:pt idx="2">
                  <c:v>1864.768237714286</c:v>
                </c:pt>
                <c:pt idx="3">
                  <c:v>1905.1646965714287</c:v>
                </c:pt>
                <c:pt idx="4">
                  <c:v>1945.5611554285717</c:v>
                </c:pt>
                <c:pt idx="5">
                  <c:v>1985.9576142857145</c:v>
                </c:pt>
                <c:pt idx="6">
                  <c:v>2026.3540731428575</c:v>
                </c:pt>
                <c:pt idx="7">
                  <c:v>2066.750532</c:v>
                </c:pt>
                <c:pt idx="8">
                  <c:v>2107.146990857143</c:v>
                </c:pt>
                <c:pt idx="9">
                  <c:v>2147.543449714286</c:v>
                </c:pt>
                <c:pt idx="10">
                  <c:v>2187.939908571429</c:v>
                </c:pt>
                <c:pt idx="11">
                  <c:v>2228.336367428572</c:v>
                </c:pt>
                <c:pt idx="12">
                  <c:v>2268.7328262857145</c:v>
                </c:pt>
                <c:pt idx="13">
                  <c:v>2309.1292851428575</c:v>
                </c:pt>
                <c:pt idx="14">
                  <c:v>2349.525744</c:v>
                </c:pt>
                <c:pt idx="15">
                  <c:v>2389.922202857143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DD-4281-90C0-6BFED5D152DF}"/>
            </c:ext>
          </c:extLst>
        </c:ser>
        <c:ser>
          <c:idx val="2"/>
          <c:order val="2"/>
          <c:tx>
            <c:strRef>
              <c:f>Sheet1!$N$17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Sheet1!$N$18:$N$33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1822.7876040000003</c:v>
                </c:pt>
                <c:pt idx="2">
                  <c:v>1861.5998880000002</c:v>
                </c:pt>
                <c:pt idx="3">
                  <c:v>1900.4121720000003</c:v>
                </c:pt>
                <c:pt idx="4">
                  <c:v>1939.2244560000004</c:v>
                </c:pt>
                <c:pt idx="5">
                  <c:v>1978.0367400000002</c:v>
                </c:pt>
                <c:pt idx="6">
                  <c:v>2016.8490240000003</c:v>
                </c:pt>
                <c:pt idx="7">
                  <c:v>2055.6613080000002</c:v>
                </c:pt>
                <c:pt idx="8">
                  <c:v>2094.4735920000003</c:v>
                </c:pt>
                <c:pt idx="9">
                  <c:v>2133.2858760000004</c:v>
                </c:pt>
                <c:pt idx="10">
                  <c:v>2172.09816</c:v>
                </c:pt>
                <c:pt idx="11">
                  <c:v>2210.9104440000006</c:v>
                </c:pt>
                <c:pt idx="12">
                  <c:v>2249.7227280000002</c:v>
                </c:pt>
                <c:pt idx="13">
                  <c:v>2288.5350120000003</c:v>
                </c:pt>
                <c:pt idx="14">
                  <c:v>2327.3472960000004</c:v>
                </c:pt>
                <c:pt idx="15">
                  <c:v>2366.1595800000005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DD-4281-90C0-6BFED5D15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5100015"/>
        <c:axId val="83343990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DDD-4281-90C0-6BFED5D152DF}"/>
                  </c:ext>
                </c:extLst>
              </c15:ser>
            </c15:filteredLineSeries>
          </c:ext>
        </c:extLst>
      </c:lineChart>
      <c:catAx>
        <c:axId val="845100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439903"/>
        <c:crosses val="autoZero"/>
        <c:auto val="1"/>
        <c:lblAlgn val="ctr"/>
        <c:lblOffset val="100"/>
        <c:noMultiLvlLbl val="0"/>
      </c:catAx>
      <c:valAx>
        <c:axId val="83343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5100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Sheet1!$P$17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Sheet1!$P$18:$P$33</c:f>
              <c:numCache>
                <c:formatCode>0.00</c:formatCode>
                <c:ptCount val="16"/>
                <c:pt idx="0">
                  <c:v>1562.7016800000001</c:v>
                </c:pt>
                <c:pt idx="1">
                  <c:v>1627.0465600000002</c:v>
                </c:pt>
                <c:pt idx="2">
                  <c:v>1691.3914400000001</c:v>
                </c:pt>
                <c:pt idx="3">
                  <c:v>1755.73632</c:v>
                </c:pt>
                <c:pt idx="4">
                  <c:v>1820.0812000000001</c:v>
                </c:pt>
                <c:pt idx="5">
                  <c:v>1884.4260800000002</c:v>
                </c:pt>
                <c:pt idx="6">
                  <c:v>1948.7709600000001</c:v>
                </c:pt>
                <c:pt idx="7">
                  <c:v>2013.1158399999999</c:v>
                </c:pt>
                <c:pt idx="8">
                  <c:v>2077.46072</c:v>
                </c:pt>
                <c:pt idx="9">
                  <c:v>2141.8056000000001</c:v>
                </c:pt>
                <c:pt idx="10">
                  <c:v>2206.1504799999998</c:v>
                </c:pt>
                <c:pt idx="11">
                  <c:v>2270.4953600000003</c:v>
                </c:pt>
                <c:pt idx="12">
                  <c:v>2334.84024</c:v>
                </c:pt>
                <c:pt idx="13">
                  <c:v>2399.1851200000001</c:v>
                </c:pt>
                <c:pt idx="14">
                  <c:v>2463.5299999999997</c:v>
                </c:pt>
                <c:pt idx="15">
                  <c:v>2527.8748799999998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0C-4909-B161-B87B4282C572}"/>
            </c:ext>
          </c:extLst>
        </c:ser>
        <c:ser>
          <c:idx val="2"/>
          <c:order val="2"/>
          <c:tx>
            <c:strRef>
              <c:f>Sheet1!$Q$17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Sheet1!$Q$18:$Q$33</c:f>
              <c:numCache>
                <c:formatCode>0.00</c:formatCode>
                <c:ptCount val="16"/>
                <c:pt idx="0">
                  <c:v>1504.7912879999999</c:v>
                </c:pt>
                <c:pt idx="1">
                  <c:v>1440.4464079999998</c:v>
                </c:pt>
                <c:pt idx="2">
                  <c:v>1376.1015279999999</c:v>
                </c:pt>
                <c:pt idx="3">
                  <c:v>1311.756648</c:v>
                </c:pt>
                <c:pt idx="4">
                  <c:v>1247.4117679999999</c:v>
                </c:pt>
                <c:pt idx="5">
                  <c:v>1183.0668879999998</c:v>
                </c:pt>
                <c:pt idx="6">
                  <c:v>1118.722008</c:v>
                </c:pt>
                <c:pt idx="7">
                  <c:v>1054.3771280000001</c:v>
                </c:pt>
                <c:pt idx="8">
                  <c:v>990.03224799999998</c:v>
                </c:pt>
                <c:pt idx="9">
                  <c:v>925.68736799999999</c:v>
                </c:pt>
                <c:pt idx="10">
                  <c:v>861.342488</c:v>
                </c:pt>
                <c:pt idx="11">
                  <c:v>796.9976079999999</c:v>
                </c:pt>
                <c:pt idx="12">
                  <c:v>732.65272800000002</c:v>
                </c:pt>
                <c:pt idx="13">
                  <c:v>668.30784799999992</c:v>
                </c:pt>
                <c:pt idx="14">
                  <c:v>603.96296800000016</c:v>
                </c:pt>
                <c:pt idx="15">
                  <c:v>539.61808799999994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0C-4909-B161-B87B4282C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9134575"/>
        <c:axId val="10787197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10C-4909-B161-B87B4282C572}"/>
                  </c:ext>
                </c:extLst>
              </c15:ser>
            </c15:filteredLineSeries>
          </c:ext>
        </c:extLst>
      </c:lineChart>
      <c:catAx>
        <c:axId val="949134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19791"/>
        <c:crosses val="autoZero"/>
        <c:auto val="1"/>
        <c:lblAlgn val="ctr"/>
        <c:lblOffset val="100"/>
        <c:noMultiLvlLbl val="0"/>
      </c:catAx>
      <c:valAx>
        <c:axId val="107871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134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Sheet1!$R$17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Sheet1!$R$18:$R$33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1856.5344400000004</c:v>
                </c:pt>
                <c:pt idx="2">
                  <c:v>1929.0935600000003</c:v>
                </c:pt>
                <c:pt idx="3">
                  <c:v>2001.6526800000001</c:v>
                </c:pt>
                <c:pt idx="4">
                  <c:v>2074.2118</c:v>
                </c:pt>
                <c:pt idx="5">
                  <c:v>2146.7709199999999</c:v>
                </c:pt>
                <c:pt idx="6">
                  <c:v>2219.3300400000003</c:v>
                </c:pt>
                <c:pt idx="7">
                  <c:v>2291.8891600000002</c:v>
                </c:pt>
                <c:pt idx="8">
                  <c:v>2364.4482800000001</c:v>
                </c:pt>
                <c:pt idx="9">
                  <c:v>2437.0074000000004</c:v>
                </c:pt>
                <c:pt idx="10">
                  <c:v>2509.5665199999999</c:v>
                </c:pt>
                <c:pt idx="11">
                  <c:v>2582.1256400000007</c:v>
                </c:pt>
                <c:pt idx="12">
                  <c:v>2654.6847600000001</c:v>
                </c:pt>
                <c:pt idx="13">
                  <c:v>2727.2438800000004</c:v>
                </c:pt>
                <c:pt idx="14">
                  <c:v>2799.8029999999999</c:v>
                </c:pt>
                <c:pt idx="15">
                  <c:v>2872.3621200000002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E3-4158-86DF-EE46B25FD4EE}"/>
            </c:ext>
          </c:extLst>
        </c:ser>
        <c:ser>
          <c:idx val="2"/>
          <c:order val="2"/>
          <c:tx>
            <c:strRef>
              <c:f>Sheet1!$S$17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Sheet1!$S$18:$S$33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1711.4162000000001</c:v>
                </c:pt>
                <c:pt idx="2">
                  <c:v>1638.8570800000002</c:v>
                </c:pt>
                <c:pt idx="3">
                  <c:v>1566.2979600000003</c:v>
                </c:pt>
                <c:pt idx="4">
                  <c:v>1493.7388400000002</c:v>
                </c:pt>
                <c:pt idx="5">
                  <c:v>1421.1797200000003</c:v>
                </c:pt>
                <c:pt idx="6">
                  <c:v>1348.6206000000002</c:v>
                </c:pt>
                <c:pt idx="7">
                  <c:v>1276.0614800000003</c:v>
                </c:pt>
                <c:pt idx="8">
                  <c:v>1203.5023600000002</c:v>
                </c:pt>
                <c:pt idx="9">
                  <c:v>1130.9432400000001</c:v>
                </c:pt>
                <c:pt idx="10">
                  <c:v>1058.3841200000004</c:v>
                </c:pt>
                <c:pt idx="11">
                  <c:v>985.82500000000005</c:v>
                </c:pt>
                <c:pt idx="12">
                  <c:v>913.26588000000038</c:v>
                </c:pt>
                <c:pt idx="13">
                  <c:v>840.70676000000026</c:v>
                </c:pt>
                <c:pt idx="14">
                  <c:v>768.14764000000048</c:v>
                </c:pt>
                <c:pt idx="15">
                  <c:v>695.58852000000024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E3-4158-86DF-EE46B25FD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5067247"/>
        <c:axId val="102135297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3E3-4158-86DF-EE46B25FD4EE}"/>
                  </c:ext>
                </c:extLst>
              </c15:ser>
            </c15:filteredLineSeries>
          </c:ext>
        </c:extLst>
      </c:lineChart>
      <c:catAx>
        <c:axId val="9550672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352975"/>
        <c:crosses val="autoZero"/>
        <c:auto val="1"/>
        <c:lblAlgn val="ctr"/>
        <c:lblOffset val="100"/>
        <c:noMultiLvlLbl val="0"/>
      </c:catAx>
      <c:valAx>
        <c:axId val="1021352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067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</a:t>
            </a:r>
            <a:r>
              <a:rPr lang="en-GB" baseline="0"/>
              <a:t>y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Sheet1!$X$17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Sheet1!$X$18:$X$33</c:f>
              <c:numCache>
                <c:formatCode>0.00</c:formatCode>
                <c:ptCount val="16"/>
                <c:pt idx="0">
                  <c:v>1476.7149960000002</c:v>
                </c:pt>
                <c:pt idx="1">
                  <c:v>1477.0971590400002</c:v>
                </c:pt>
                <c:pt idx="2">
                  <c:v>1478.2436481600002</c:v>
                </c:pt>
                <c:pt idx="3">
                  <c:v>1480.1544633600001</c:v>
                </c:pt>
                <c:pt idx="4">
                  <c:v>1482.8296046400001</c:v>
                </c:pt>
                <c:pt idx="5">
                  <c:v>1486.2690720000001</c:v>
                </c:pt>
                <c:pt idx="6">
                  <c:v>1490.4728654400001</c:v>
                </c:pt>
                <c:pt idx="7">
                  <c:v>1495.4409849600002</c:v>
                </c:pt>
                <c:pt idx="8">
                  <c:v>1501.1734305600003</c:v>
                </c:pt>
                <c:pt idx="9">
                  <c:v>1507.6702022400002</c:v>
                </c:pt>
                <c:pt idx="10">
                  <c:v>1514.9313000000002</c:v>
                </c:pt>
                <c:pt idx="11">
                  <c:v>1522.9567238400002</c:v>
                </c:pt>
                <c:pt idx="12">
                  <c:v>1531.7464737600001</c:v>
                </c:pt>
                <c:pt idx="13">
                  <c:v>1541.3005497600002</c:v>
                </c:pt>
                <c:pt idx="14">
                  <c:v>1551.6189518400001</c:v>
                </c:pt>
                <c:pt idx="15">
                  <c:v>1562.7016800000001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66-4E30-8640-6C2706BD6EFD}"/>
            </c:ext>
          </c:extLst>
        </c:ser>
        <c:ser>
          <c:idx val="2"/>
          <c:order val="2"/>
          <c:tx>
            <c:strRef>
              <c:f>Sheet1!$Y$17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Sheet1!$Y$18:$Y$33</c:f>
              <c:numCache>
                <c:formatCode>0.00</c:formatCode>
                <c:ptCount val="16"/>
                <c:pt idx="0">
                  <c:v>1418.8046039999999</c:v>
                </c:pt>
                <c:pt idx="1">
                  <c:v>1419.1867670399999</c:v>
                </c:pt>
                <c:pt idx="2">
                  <c:v>1420.33325616</c:v>
                </c:pt>
                <c:pt idx="3">
                  <c:v>1422.2440713599999</c:v>
                </c:pt>
                <c:pt idx="4">
                  <c:v>1424.9192126399998</c:v>
                </c:pt>
                <c:pt idx="5">
                  <c:v>1428.3586799999998</c:v>
                </c:pt>
                <c:pt idx="6">
                  <c:v>1432.5624734399998</c:v>
                </c:pt>
                <c:pt idx="7">
                  <c:v>1437.5305929599999</c:v>
                </c:pt>
                <c:pt idx="8">
                  <c:v>1443.26303856</c:v>
                </c:pt>
                <c:pt idx="9">
                  <c:v>1449.75981024</c:v>
                </c:pt>
                <c:pt idx="10">
                  <c:v>1457.020908</c:v>
                </c:pt>
                <c:pt idx="11">
                  <c:v>1465.04633184</c:v>
                </c:pt>
                <c:pt idx="12">
                  <c:v>1473.8360817599998</c:v>
                </c:pt>
                <c:pt idx="13">
                  <c:v>1483.39015776</c:v>
                </c:pt>
                <c:pt idx="14">
                  <c:v>1493.7085598399999</c:v>
                </c:pt>
                <c:pt idx="15">
                  <c:v>1504.7912879999999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66-4E30-8640-6C2706BD6E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3337903"/>
        <c:axId val="67249174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Sheet1!$V$17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Sheet1!$U$18:$U$33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14</c:v>
                      </c:pt>
                      <c:pt idx="8">
                        <c:v>16</c:v>
                      </c:pt>
                      <c:pt idx="9">
                        <c:v>18</c:v>
                      </c:pt>
                      <c:pt idx="10">
                        <c:v>20</c:v>
                      </c:pt>
                      <c:pt idx="11">
                        <c:v>22</c:v>
                      </c:pt>
                      <c:pt idx="12">
                        <c:v>24</c:v>
                      </c:pt>
                      <c:pt idx="13">
                        <c:v>26</c:v>
                      </c:pt>
                      <c:pt idx="14">
                        <c:v>28</c:v>
                      </c:pt>
                      <c:pt idx="15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Sheet1!$V$18:$V$33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5E66-4E30-8640-6C2706BD6EFD}"/>
                  </c:ext>
                </c:extLst>
              </c15:ser>
            </c15:filteredLineSeries>
          </c:ext>
        </c:extLst>
      </c:lineChart>
      <c:catAx>
        <c:axId val="943337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91743"/>
        <c:crosses val="autoZero"/>
        <c:auto val="1"/>
        <c:lblAlgn val="ctr"/>
        <c:lblOffset val="100"/>
        <c:noMultiLvlLbl val="0"/>
      </c:catAx>
      <c:valAx>
        <c:axId val="67249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verical</a:t>
                </a:r>
                <a:r>
                  <a:rPr lang="en-GB" baseline="0"/>
                  <a:t> Load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3337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Velocity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Sheet1!$Z$17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Sheet1!$Z$18:$Z$33</c:f>
              <c:numCache>
                <c:formatCode>0.00</c:formatCode>
                <c:ptCount val="16"/>
                <c:pt idx="0">
                  <c:v>1665.2318040000002</c:v>
                </c:pt>
                <c:pt idx="1">
                  <c:v>1665.7595529600003</c:v>
                </c:pt>
                <c:pt idx="2">
                  <c:v>1667.3427998400002</c:v>
                </c:pt>
                <c:pt idx="3">
                  <c:v>1669.9815446400003</c:v>
                </c:pt>
                <c:pt idx="4">
                  <c:v>1673.6757873600002</c:v>
                </c:pt>
                <c:pt idx="5">
                  <c:v>1678.4255280000002</c:v>
                </c:pt>
                <c:pt idx="6">
                  <c:v>1684.2307665600003</c:v>
                </c:pt>
                <c:pt idx="7">
                  <c:v>1691.0915030400001</c:v>
                </c:pt>
                <c:pt idx="8">
                  <c:v>1699.0077374400003</c:v>
                </c:pt>
                <c:pt idx="9">
                  <c:v>1707.9794697600003</c:v>
                </c:pt>
                <c:pt idx="10">
                  <c:v>1718.0067000000001</c:v>
                </c:pt>
                <c:pt idx="11">
                  <c:v>1729.0894281600001</c:v>
                </c:pt>
                <c:pt idx="12">
                  <c:v>1741.2276542400002</c:v>
                </c:pt>
                <c:pt idx="13">
                  <c:v>1754.4213782400002</c:v>
                </c:pt>
                <c:pt idx="14">
                  <c:v>1768.6706001600003</c:v>
                </c:pt>
                <c:pt idx="15">
                  <c:v>1783.9753200000002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11-4123-8F2B-24A899CCBF12}"/>
            </c:ext>
          </c:extLst>
        </c:ser>
        <c:ser>
          <c:idx val="2"/>
          <c:order val="2"/>
          <c:tx>
            <c:strRef>
              <c:f>Sheet1!$AA$17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Sheet1!$AA$18:$AA$33</c:f>
              <c:numCache>
                <c:formatCode>0.00</c:formatCode>
                <c:ptCount val="16"/>
                <c:pt idx="0">
                  <c:v>1665.2318040000002</c:v>
                </c:pt>
                <c:pt idx="1">
                  <c:v>1665.7595529600003</c:v>
                </c:pt>
                <c:pt idx="2">
                  <c:v>1667.3427998400002</c:v>
                </c:pt>
                <c:pt idx="3">
                  <c:v>1669.9815446400003</c:v>
                </c:pt>
                <c:pt idx="4">
                  <c:v>1673.6757873600002</c:v>
                </c:pt>
                <c:pt idx="5">
                  <c:v>1678.4255280000002</c:v>
                </c:pt>
                <c:pt idx="6">
                  <c:v>1684.2307665600003</c:v>
                </c:pt>
                <c:pt idx="7">
                  <c:v>1691.0915030400001</c:v>
                </c:pt>
                <c:pt idx="8">
                  <c:v>1699.0077374400003</c:v>
                </c:pt>
                <c:pt idx="9">
                  <c:v>1707.9794697600003</c:v>
                </c:pt>
                <c:pt idx="10">
                  <c:v>1718.0067000000001</c:v>
                </c:pt>
                <c:pt idx="11">
                  <c:v>1729.0894281600001</c:v>
                </c:pt>
                <c:pt idx="12">
                  <c:v>1741.2276542400002</c:v>
                </c:pt>
                <c:pt idx="13">
                  <c:v>1754.4213782400002</c:v>
                </c:pt>
                <c:pt idx="14">
                  <c:v>1768.6706001600003</c:v>
                </c:pt>
                <c:pt idx="15">
                  <c:v>1783.9753200000002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11-4123-8F2B-24A899CCB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0039311"/>
        <c:axId val="102109772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Sheet1!$V$17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Sheet1!$U$18:$U$33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14</c:v>
                      </c:pt>
                      <c:pt idx="8">
                        <c:v>16</c:v>
                      </c:pt>
                      <c:pt idx="9">
                        <c:v>18</c:v>
                      </c:pt>
                      <c:pt idx="10">
                        <c:v>20</c:v>
                      </c:pt>
                      <c:pt idx="11">
                        <c:v>22</c:v>
                      </c:pt>
                      <c:pt idx="12">
                        <c:v>24</c:v>
                      </c:pt>
                      <c:pt idx="13">
                        <c:v>26</c:v>
                      </c:pt>
                      <c:pt idx="14">
                        <c:v>28</c:v>
                      </c:pt>
                      <c:pt idx="15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Sheet1!$V$18:$V$33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611-4123-8F2B-24A899CCBF12}"/>
                  </c:ext>
                </c:extLst>
              </c15:ser>
            </c15:filteredLineSeries>
          </c:ext>
        </c:extLst>
      </c:lineChart>
      <c:catAx>
        <c:axId val="10900393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layout>
            <c:manualLayout>
              <c:xMode val="edge"/>
              <c:yMode val="edge"/>
              <c:x val="0.51608092306287545"/>
              <c:y val="0.75809087913321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097727"/>
        <c:crosses val="autoZero"/>
        <c:auto val="1"/>
        <c:lblAlgn val="ctr"/>
        <c:lblOffset val="100"/>
        <c:noMultiLvlLbl val="0"/>
      </c:catAx>
      <c:valAx>
        <c:axId val="102109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039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 Lateral</a:t>
            </a:r>
            <a:r>
              <a:rPr lang="en-GB" baseline="0"/>
              <a:t> Loads 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Sheet1!$L$73:$L$89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2E-49EA-87DE-7A5CFC6EDFDF}"/>
            </c:ext>
          </c:extLst>
        </c:ser>
        <c:ser>
          <c:idx val="1"/>
          <c:order val="1"/>
          <c:tx>
            <c:strRef>
              <c:f>Sheet1!$T$72</c:f>
              <c:strCache>
                <c:ptCount val="1"/>
                <c:pt idx="0">
                  <c:v>FDLL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Sheet1!$T$73:$T$89</c:f>
              <c:numCache>
                <c:formatCode>0.00</c:formatCode>
                <c:ptCount val="17"/>
                <c:pt idx="0">
                  <c:v>1632.8098817485873</c:v>
                </c:pt>
                <c:pt idx="1">
                  <c:v>1640.6162320350923</c:v>
                </c:pt>
                <c:pt idx="2">
                  <c:v>1647.8296055345174</c:v>
                </c:pt>
                <c:pt idx="3">
                  <c:v>1654.3951041189782</c:v>
                </c:pt>
                <c:pt idx="4">
                  <c:v>1660.2627603798903</c:v>
                </c:pt>
                <c:pt idx="5">
                  <c:v>1665.3879179101204</c:v>
                </c:pt>
                <c:pt idx="6">
                  <c:v>1669.7315711662086</c:v>
                </c:pt>
                <c:pt idx="7">
                  <c:v>1673.260662324107</c:v>
                </c:pt>
                <c:pt idx="8">
                  <c:v>1675.9483328691801</c:v>
                </c:pt>
                <c:pt idx="9">
                  <c:v>1677.7741280057203</c:v>
                </c:pt>
                <c:pt idx="10">
                  <c:v>1678.724152330293</c:v>
                </c:pt>
                <c:pt idx="11">
                  <c:v>1678.791175584148</c:v>
                </c:pt>
                <c:pt idx="12">
                  <c:v>1677.9746876798536</c:v>
                </c:pt>
                <c:pt idx="13">
                  <c:v>1676.2809025833706</c:v>
                </c:pt>
                <c:pt idx="14">
                  <c:v>1673.7227110220183</c:v>
                </c:pt>
                <c:pt idx="15">
                  <c:v>1670.3195823782571</c:v>
                </c:pt>
                <c:pt idx="16">
                  <c:v>1666.0974165159316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2E-49EA-87DE-7A5CFC6EDFDF}"/>
            </c:ext>
          </c:extLst>
        </c:ser>
        <c:ser>
          <c:idx val="2"/>
          <c:order val="2"/>
          <c:tx>
            <c:strRef>
              <c:f>Sheet1!$U$72</c:f>
              <c:strCache>
                <c:ptCount val="1"/>
                <c:pt idx="0">
                  <c:v>FDLR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Sheet1!$U$73:$U$89</c:f>
              <c:numCache>
                <c:formatCode>0.00</c:formatCode>
                <c:ptCount val="17"/>
                <c:pt idx="0">
                  <c:v>1555.336495543153</c:v>
                </c:pt>
                <c:pt idx="1">
                  <c:v>1546.1510235368719</c:v>
                </c:pt>
                <c:pt idx="2">
                  <c:v>1536.6507789694645</c:v>
                </c:pt>
                <c:pt idx="3">
                  <c:v>1526.9080644384921</c:v>
                </c:pt>
                <c:pt idx="4">
                  <c:v>1516.9970278843487</c:v>
                </c:pt>
                <c:pt idx="5">
                  <c:v>1506.9930982796577</c:v>
                </c:pt>
                <c:pt idx="6">
                  <c:v>1496.9724115692495</c:v>
                </c:pt>
                <c:pt idx="7">
                  <c:v>1487.011231229646</c:v>
                </c:pt>
                <c:pt idx="8">
                  <c:v>1477.1853678579564</c:v>
                </c:pt>
                <c:pt idx="9">
                  <c:v>1467.569602207458</c:v>
                </c:pt>
                <c:pt idx="10">
                  <c:v>1458.2371160609096</c:v>
                </c:pt>
                <c:pt idx="11">
                  <c:v>1449.2589352729949</c:v>
                </c:pt>
                <c:pt idx="12">
                  <c:v>1440.7033892206844</c:v>
                </c:pt>
                <c:pt idx="13">
                  <c:v>1432.6355907754155</c:v>
                </c:pt>
                <c:pt idx="14">
                  <c:v>1425.1169407548271</c:v>
                </c:pt>
                <c:pt idx="15">
                  <c:v>1418.2046606254605</c:v>
                </c:pt>
                <c:pt idx="16">
                  <c:v>1411.9513570128493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12E-49EA-87DE-7A5CFC6ED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038511"/>
        <c:axId val="1021351311"/>
      </c:scatterChart>
      <c:valAx>
        <c:axId val="1090038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Lateral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351311"/>
        <c:crosses val="autoZero"/>
        <c:crossBetween val="midCat"/>
      </c:valAx>
      <c:valAx>
        <c:axId val="102135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0385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Lateral Loads 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Sheet1!$L$73:$L$89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37-4922-A0F2-DD35E449CCC2}"/>
            </c:ext>
          </c:extLst>
        </c:ser>
        <c:ser>
          <c:idx val="1"/>
          <c:order val="1"/>
          <c:tx>
            <c:strRef>
              <c:f>Sheet1!$V$72</c:f>
              <c:strCache>
                <c:ptCount val="1"/>
                <c:pt idx="0">
                  <c:v>RDLL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Sheet1!$V$73:$V$89</c:f>
              <c:numCache>
                <c:formatCode>0.00</c:formatCode>
                <c:ptCount val="17"/>
                <c:pt idx="0">
                  <c:v>1855.178197877498</c:v>
                </c:pt>
                <c:pt idx="1">
                  <c:v>1864.070893146589</c:v>
                </c:pt>
                <c:pt idx="2">
                  <c:v>1872.3540127410054</c:v>
                </c:pt>
                <c:pt idx="3">
                  <c:v>1879.9645171191487</c:v>
                </c:pt>
                <c:pt idx="4">
                  <c:v>1886.8444857473535</c:v>
                </c:pt>
                <c:pt idx="5">
                  <c:v>1892.9415579101205</c:v>
                </c:pt>
                <c:pt idx="6">
                  <c:v>1898.209331206778</c:v>
                </c:pt>
                <c:pt idx="7">
                  <c:v>1902.6077147017702</c:v>
                </c:pt>
                <c:pt idx="8">
                  <c:v>1906.1032340408833</c:v>
                </c:pt>
                <c:pt idx="9">
                  <c:v>1908.6692862112945</c:v>
                </c:pt>
                <c:pt idx="10">
                  <c:v>1910.2863420065628</c:v>
                </c:pt>
                <c:pt idx="11">
                  <c:v>1910.9420946556806</c:v>
                </c:pt>
                <c:pt idx="12">
                  <c:v>1910.6315534850339</c:v>
                </c:pt>
                <c:pt idx="13">
                  <c:v>1909.3570819004417</c:v>
                </c:pt>
                <c:pt idx="14">
                  <c:v>1907.1283794002093</c:v>
                </c:pt>
                <c:pt idx="15">
                  <c:v>1903.9624077560907</c:v>
                </c:pt>
                <c:pt idx="16">
                  <c:v>1899.883261923964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37-4922-A0F2-DD35E449CCC2}"/>
            </c:ext>
          </c:extLst>
        </c:ser>
        <c:ser>
          <c:idx val="2"/>
          <c:order val="2"/>
          <c:tx>
            <c:strRef>
              <c:f>Sheet1!$W$72</c:f>
              <c:strCache>
                <c:ptCount val="1"/>
                <c:pt idx="0">
                  <c:v>RDLR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Sheet1!$W$73:$W$89</c:f>
              <c:numCache>
                <c:formatCode>0.00</c:formatCode>
                <c:ptCount val="17"/>
                <c:pt idx="0">
                  <c:v>1833.4258514142427</c:v>
                </c:pt>
                <c:pt idx="1">
                  <c:v>1823.1540344253756</c:v>
                </c:pt>
                <c:pt idx="2">
                  <c:v>1812.584043762977</c:v>
                </c:pt>
                <c:pt idx="3">
                  <c:v>1801.7963234383221</c:v>
                </c:pt>
                <c:pt idx="4">
                  <c:v>1790.872974516886</c:v>
                </c:pt>
                <c:pt idx="5">
                  <c:v>1779.8971302796581</c:v>
                </c:pt>
                <c:pt idx="6">
                  <c:v>1768.9523235286806</c:v>
                </c:pt>
                <c:pt idx="7">
                  <c:v>1758.1218508519833</c:v>
                </c:pt>
                <c:pt idx="8">
                  <c:v>1747.4881386862537</c:v>
                </c:pt>
                <c:pt idx="9">
                  <c:v>1737.132116001884</c:v>
                </c:pt>
                <c:pt idx="10">
                  <c:v>1727.1325983846402</c:v>
                </c:pt>
                <c:pt idx="11">
                  <c:v>1717.5656882014628</c:v>
                </c:pt>
                <c:pt idx="12">
                  <c:v>1708.5041954155045</c:v>
                </c:pt>
                <c:pt idx="13">
                  <c:v>1700.0170834583448</c:v>
                </c:pt>
                <c:pt idx="14">
                  <c:v>1692.1689443766365</c:v>
                </c:pt>
                <c:pt idx="15">
                  <c:v>1685.0195072476274</c:v>
                </c:pt>
                <c:pt idx="16">
                  <c:v>1678.6231836048173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37-4922-A0F2-DD35E449C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750207"/>
        <c:axId val="1078729775"/>
      </c:scatterChart>
      <c:valAx>
        <c:axId val="1090750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Lateral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29775"/>
        <c:crosses val="autoZero"/>
        <c:crossBetween val="midCat"/>
      </c:valAx>
      <c:valAx>
        <c:axId val="1078729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7502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Longitudinal Loads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Sheet1!$R$72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Sheet1!$R$73:$R$89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10-4C53-90F5-C11416B018FA}"/>
            </c:ext>
          </c:extLst>
        </c:ser>
        <c:ser>
          <c:idx val="1"/>
          <c:order val="1"/>
          <c:tx>
            <c:strRef>
              <c:f>Sheet1!$T$72</c:f>
              <c:strCache>
                <c:ptCount val="1"/>
                <c:pt idx="0">
                  <c:v>FDLL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Sheet1!$T$73:$T$89</c:f>
              <c:numCache>
                <c:formatCode>0.00</c:formatCode>
                <c:ptCount val="17"/>
                <c:pt idx="0">
                  <c:v>1632.8098817485873</c:v>
                </c:pt>
                <c:pt idx="1">
                  <c:v>1640.6162320350923</c:v>
                </c:pt>
                <c:pt idx="2">
                  <c:v>1647.8296055345174</c:v>
                </c:pt>
                <c:pt idx="3">
                  <c:v>1654.3951041189782</c:v>
                </c:pt>
                <c:pt idx="4">
                  <c:v>1660.2627603798903</c:v>
                </c:pt>
                <c:pt idx="5">
                  <c:v>1665.3879179101204</c:v>
                </c:pt>
                <c:pt idx="6">
                  <c:v>1669.7315711662086</c:v>
                </c:pt>
                <c:pt idx="7">
                  <c:v>1673.260662324107</c:v>
                </c:pt>
                <c:pt idx="8">
                  <c:v>1675.9483328691801</c:v>
                </c:pt>
                <c:pt idx="9">
                  <c:v>1677.7741280057203</c:v>
                </c:pt>
                <c:pt idx="10">
                  <c:v>1678.724152330293</c:v>
                </c:pt>
                <c:pt idx="11">
                  <c:v>1678.791175584148</c:v>
                </c:pt>
                <c:pt idx="12">
                  <c:v>1677.9746876798536</c:v>
                </c:pt>
                <c:pt idx="13">
                  <c:v>1676.2809025833706</c:v>
                </c:pt>
                <c:pt idx="14">
                  <c:v>1673.7227110220183</c:v>
                </c:pt>
                <c:pt idx="15">
                  <c:v>1670.3195823782571</c:v>
                </c:pt>
                <c:pt idx="16">
                  <c:v>1666.0974165159316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10-4C53-90F5-C11416B018FA}"/>
            </c:ext>
          </c:extLst>
        </c:ser>
        <c:ser>
          <c:idx val="2"/>
          <c:order val="2"/>
          <c:tx>
            <c:strRef>
              <c:f>Sheet1!$U$72</c:f>
              <c:strCache>
                <c:ptCount val="1"/>
                <c:pt idx="0">
                  <c:v>FDLR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Sheet1!$U$73:$U$89</c:f>
              <c:numCache>
                <c:formatCode>0.00</c:formatCode>
                <c:ptCount val="17"/>
                <c:pt idx="0">
                  <c:v>1555.336495543153</c:v>
                </c:pt>
                <c:pt idx="1">
                  <c:v>1546.1510235368719</c:v>
                </c:pt>
                <c:pt idx="2">
                  <c:v>1536.6507789694645</c:v>
                </c:pt>
                <c:pt idx="3">
                  <c:v>1526.9080644384921</c:v>
                </c:pt>
                <c:pt idx="4">
                  <c:v>1516.9970278843487</c:v>
                </c:pt>
                <c:pt idx="5">
                  <c:v>1506.9930982796577</c:v>
                </c:pt>
                <c:pt idx="6">
                  <c:v>1496.9724115692495</c:v>
                </c:pt>
                <c:pt idx="7">
                  <c:v>1487.011231229646</c:v>
                </c:pt>
                <c:pt idx="8">
                  <c:v>1477.1853678579564</c:v>
                </c:pt>
                <c:pt idx="9">
                  <c:v>1467.569602207458</c:v>
                </c:pt>
                <c:pt idx="10">
                  <c:v>1458.2371160609096</c:v>
                </c:pt>
                <c:pt idx="11">
                  <c:v>1449.2589352729949</c:v>
                </c:pt>
                <c:pt idx="12">
                  <c:v>1440.7033892206844</c:v>
                </c:pt>
                <c:pt idx="13">
                  <c:v>1432.6355907754155</c:v>
                </c:pt>
                <c:pt idx="14">
                  <c:v>1425.1169407548271</c:v>
                </c:pt>
                <c:pt idx="15">
                  <c:v>1418.2046606254605</c:v>
                </c:pt>
                <c:pt idx="16">
                  <c:v>1411.9513570128493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510-4C53-90F5-C11416B01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517695"/>
        <c:axId val="672495071"/>
      </c:scatterChart>
      <c:valAx>
        <c:axId val="939517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 Longitudinal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95071"/>
        <c:crosses val="autoZero"/>
        <c:crossBetween val="midCat"/>
      </c:valAx>
      <c:valAx>
        <c:axId val="672495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9517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Longitudinal Loads v </a:t>
            </a:r>
            <a:r>
              <a:rPr lang="en-GB" sz="1400" b="0" i="0" u="none" strike="noStrike" baseline="0">
                <a:effectLst/>
              </a:rPr>
              <a:t>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Sheet1!$R$72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Sheet1!$R$73:$R$89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DC-44B4-BA10-38BF05D27416}"/>
            </c:ext>
          </c:extLst>
        </c:ser>
        <c:ser>
          <c:idx val="1"/>
          <c:order val="1"/>
          <c:tx>
            <c:strRef>
              <c:f>Sheet1!$V$72</c:f>
              <c:strCache>
                <c:ptCount val="1"/>
                <c:pt idx="0">
                  <c:v>RDLL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Sheet1!$V$73:$V$89</c:f>
              <c:numCache>
                <c:formatCode>0.00</c:formatCode>
                <c:ptCount val="17"/>
                <c:pt idx="0">
                  <c:v>1855.178197877498</c:v>
                </c:pt>
                <c:pt idx="1">
                  <c:v>1864.070893146589</c:v>
                </c:pt>
                <c:pt idx="2">
                  <c:v>1872.3540127410054</c:v>
                </c:pt>
                <c:pt idx="3">
                  <c:v>1879.9645171191487</c:v>
                </c:pt>
                <c:pt idx="4">
                  <c:v>1886.8444857473535</c:v>
                </c:pt>
                <c:pt idx="5">
                  <c:v>1892.9415579101205</c:v>
                </c:pt>
                <c:pt idx="6">
                  <c:v>1898.209331206778</c:v>
                </c:pt>
                <c:pt idx="7">
                  <c:v>1902.6077147017702</c:v>
                </c:pt>
                <c:pt idx="8">
                  <c:v>1906.1032340408833</c:v>
                </c:pt>
                <c:pt idx="9">
                  <c:v>1908.6692862112945</c:v>
                </c:pt>
                <c:pt idx="10">
                  <c:v>1910.2863420065628</c:v>
                </c:pt>
                <c:pt idx="11">
                  <c:v>1910.9420946556806</c:v>
                </c:pt>
                <c:pt idx="12">
                  <c:v>1910.6315534850339</c:v>
                </c:pt>
                <c:pt idx="13">
                  <c:v>1909.3570819004417</c:v>
                </c:pt>
                <c:pt idx="14">
                  <c:v>1907.1283794002093</c:v>
                </c:pt>
                <c:pt idx="15">
                  <c:v>1903.9624077560907</c:v>
                </c:pt>
                <c:pt idx="16">
                  <c:v>1899.883261923964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DC-44B4-BA10-38BF05D27416}"/>
            </c:ext>
          </c:extLst>
        </c:ser>
        <c:ser>
          <c:idx val="2"/>
          <c:order val="2"/>
          <c:tx>
            <c:strRef>
              <c:f>Sheet1!$W$72</c:f>
              <c:strCache>
                <c:ptCount val="1"/>
                <c:pt idx="0">
                  <c:v>RDLR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Sheet1!$W$73:$W$89</c:f>
              <c:numCache>
                <c:formatCode>0.00</c:formatCode>
                <c:ptCount val="17"/>
                <c:pt idx="0">
                  <c:v>1833.4258514142427</c:v>
                </c:pt>
                <c:pt idx="1">
                  <c:v>1823.1540344253756</c:v>
                </c:pt>
                <c:pt idx="2">
                  <c:v>1812.584043762977</c:v>
                </c:pt>
                <c:pt idx="3">
                  <c:v>1801.7963234383221</c:v>
                </c:pt>
                <c:pt idx="4">
                  <c:v>1790.872974516886</c:v>
                </c:pt>
                <c:pt idx="5">
                  <c:v>1779.8971302796581</c:v>
                </c:pt>
                <c:pt idx="6">
                  <c:v>1768.9523235286806</c:v>
                </c:pt>
                <c:pt idx="7">
                  <c:v>1758.1218508519833</c:v>
                </c:pt>
                <c:pt idx="8">
                  <c:v>1747.4881386862537</c:v>
                </c:pt>
                <c:pt idx="9">
                  <c:v>1737.132116001884</c:v>
                </c:pt>
                <c:pt idx="10">
                  <c:v>1727.1325983846402</c:v>
                </c:pt>
                <c:pt idx="11">
                  <c:v>1717.5656882014628</c:v>
                </c:pt>
                <c:pt idx="12">
                  <c:v>1708.5041954155045</c:v>
                </c:pt>
                <c:pt idx="13">
                  <c:v>1700.0170834583448</c:v>
                </c:pt>
                <c:pt idx="14">
                  <c:v>1692.1689443766365</c:v>
                </c:pt>
                <c:pt idx="15">
                  <c:v>1685.0195072476274</c:v>
                </c:pt>
                <c:pt idx="16">
                  <c:v>1678.6231836048173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BDC-44B4-BA10-38BF05D274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000543"/>
        <c:axId val="672487167"/>
      </c:scatterChart>
      <c:valAx>
        <c:axId val="837000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Longitudinal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87167"/>
        <c:crosses val="autoZero"/>
        <c:crossBetween val="midCat"/>
      </c:valAx>
      <c:valAx>
        <c:axId val="67248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000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Wheel</a:t>
            </a:r>
            <a:r>
              <a:rPr lang="en-GB" baseline="0"/>
              <a:t> Base v Vertical Loads of Front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Sheet1!$K$126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Sheet1!$K$127:$K$146</c:f>
              <c:numCache>
                <c:formatCode>0.00</c:formatCode>
                <c:ptCount val="20"/>
                <c:pt idx="0">
                  <c:v>11011.131239999999</c:v>
                </c:pt>
                <c:pt idx="1">
                  <c:v>6769.50306</c:v>
                </c:pt>
                <c:pt idx="2">
                  <c:v>5355.6270000000013</c:v>
                </c:pt>
                <c:pt idx="3">
                  <c:v>4648.6889700000002</c:v>
                </c:pt>
                <c:pt idx="4">
                  <c:v>4224.5261520000004</c:v>
                </c:pt>
                <c:pt idx="5">
                  <c:v>3941.7509400000004</c:v>
                </c:pt>
                <c:pt idx="6">
                  <c:v>3739.7686457142859</c:v>
                </c:pt>
                <c:pt idx="7">
                  <c:v>3588.2819249999998</c:v>
                </c:pt>
                <c:pt idx="8">
                  <c:v>3470.45892</c:v>
                </c:pt>
                <c:pt idx="9">
                  <c:v>3376.2005159999999</c:v>
                </c:pt>
                <c:pt idx="10">
                  <c:v>3299.0800036363635</c:v>
                </c:pt>
                <c:pt idx="11">
                  <c:v>3234.8129100000001</c:v>
                </c:pt>
                <c:pt idx="12">
                  <c:v>3180.4330615384615</c:v>
                </c:pt>
                <c:pt idx="13">
                  <c:v>3133.8217628571429</c:v>
                </c:pt>
                <c:pt idx="14">
                  <c:v>3093.4253039999999</c:v>
                </c:pt>
                <c:pt idx="15">
                  <c:v>3058.0784024999998</c:v>
                </c:pt>
                <c:pt idx="16">
                  <c:v>3026.88996</c:v>
                </c:pt>
                <c:pt idx="17">
                  <c:v>2999.1668999999997</c:v>
                </c:pt>
                <c:pt idx="18">
                  <c:v>2974.3620568421052</c:v>
                </c:pt>
                <c:pt idx="19">
                  <c:v>2952.0376979999996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E-47C1-8741-A9221F762F48}"/>
            </c:ext>
          </c:extLst>
        </c:ser>
        <c:ser>
          <c:idx val="2"/>
          <c:order val="2"/>
          <c:tx>
            <c:strRef>
              <c:f>Sheet1!$L$126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Sheet1!$L$127:$L$146</c:f>
              <c:numCache>
                <c:formatCode>0.00</c:formatCode>
                <c:ptCount val="20"/>
                <c:pt idx="0">
                  <c:v>8690.1977279999992</c:v>
                </c:pt>
                <c:pt idx="1">
                  <c:v>4614.9079080000001</c:v>
                </c:pt>
                <c:pt idx="2">
                  <c:v>3256.4779680000006</c:v>
                </c:pt>
                <c:pt idx="3">
                  <c:v>2577.2629979999997</c:v>
                </c:pt>
                <c:pt idx="4">
                  <c:v>2169.7340159999999</c:v>
                </c:pt>
                <c:pt idx="5">
                  <c:v>1898.0480280000002</c:v>
                </c:pt>
                <c:pt idx="6">
                  <c:v>1703.9866080000002</c:v>
                </c:pt>
                <c:pt idx="7">
                  <c:v>1558.4405429999999</c:v>
                </c:pt>
                <c:pt idx="8">
                  <c:v>1445.2380480000002</c:v>
                </c:pt>
                <c:pt idx="9">
                  <c:v>1354.676052</c:v>
                </c:pt>
                <c:pt idx="10">
                  <c:v>1280.5798734545453</c:v>
                </c:pt>
                <c:pt idx="11">
                  <c:v>1218.8330580000002</c:v>
                </c:pt>
                <c:pt idx="12">
                  <c:v>1166.5857526153845</c:v>
                </c:pt>
                <c:pt idx="13">
                  <c:v>1121.8023480000002</c:v>
                </c:pt>
                <c:pt idx="14">
                  <c:v>1082.9900640000001</c:v>
                </c:pt>
                <c:pt idx="15">
                  <c:v>1049.0293154999999</c:v>
                </c:pt>
                <c:pt idx="16">
                  <c:v>1019.0639491764705</c:v>
                </c:pt>
                <c:pt idx="17">
                  <c:v>992.42806799999994</c:v>
                </c:pt>
                <c:pt idx="18">
                  <c:v>968.59596378947367</c:v>
                </c:pt>
                <c:pt idx="19">
                  <c:v>947.14706999999999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BE-47C1-8741-A9221F762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5471712"/>
        <c:axId val="200315009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Sheet1!$H$127:$H$146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0.2</c:v>
                      </c:pt>
                      <c:pt idx="1">
                        <c:v>0.4</c:v>
                      </c:pt>
                      <c:pt idx="2">
                        <c:v>0.6</c:v>
                      </c:pt>
                      <c:pt idx="3">
                        <c:v>0.8</c:v>
                      </c:pt>
                      <c:pt idx="4" formatCode="0.0">
                        <c:v>1</c:v>
                      </c:pt>
                      <c:pt idx="5">
                        <c:v>1.2</c:v>
                      </c:pt>
                      <c:pt idx="6">
                        <c:v>1.4</c:v>
                      </c:pt>
                      <c:pt idx="7">
                        <c:v>1.6</c:v>
                      </c:pt>
                      <c:pt idx="8">
                        <c:v>1.8</c:v>
                      </c:pt>
                      <c:pt idx="9" formatCode="0.0">
                        <c:v>2</c:v>
                      </c:pt>
                      <c:pt idx="10">
                        <c:v>2.2000000000000002</c:v>
                      </c:pt>
                      <c:pt idx="11">
                        <c:v>2.4</c:v>
                      </c:pt>
                      <c:pt idx="12">
                        <c:v>2.6</c:v>
                      </c:pt>
                      <c:pt idx="13">
                        <c:v>2.8</c:v>
                      </c:pt>
                      <c:pt idx="14" formatCode="0.0">
                        <c:v>3</c:v>
                      </c:pt>
                      <c:pt idx="15">
                        <c:v>3.2</c:v>
                      </c:pt>
                      <c:pt idx="16">
                        <c:v>3.4</c:v>
                      </c:pt>
                      <c:pt idx="17">
                        <c:v>3.6</c:v>
                      </c:pt>
                      <c:pt idx="18">
                        <c:v>3.8</c:v>
                      </c:pt>
                      <c:pt idx="19" formatCode="0.0">
                        <c:v>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Sheet1!$I$127:$I$146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EDBE-47C1-8741-A9221F762F48}"/>
                  </c:ext>
                </c:extLst>
              </c15:ser>
            </c15:filteredLineSeries>
          </c:ext>
        </c:extLst>
      </c:lineChart>
      <c:catAx>
        <c:axId val="1885471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</a:t>
                </a:r>
                <a:r>
                  <a:rPr lang="en-GB" baseline="0"/>
                  <a:t> Base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3150096"/>
        <c:crosses val="autoZero"/>
        <c:auto val="1"/>
        <c:lblAlgn val="ctr"/>
        <c:lblOffset val="100"/>
        <c:noMultiLvlLbl val="0"/>
      </c:catAx>
      <c:valAx>
        <c:axId val="200315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47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Wheel</a:t>
            </a:r>
            <a:r>
              <a:rPr lang="en-US" baseline="0"/>
              <a:t> Base v Vertical Loads of Rear Tyres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Sheet1!$M$126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Sheet1!$M$127:$M$146</c:f>
              <c:numCache>
                <c:formatCode>0.00</c:formatCode>
                <c:ptCount val="20"/>
                <c:pt idx="0">
                  <c:v>11355.618479999999</c:v>
                </c:pt>
                <c:pt idx="1">
                  <c:v>7113.9902999999995</c:v>
                </c:pt>
                <c:pt idx="2">
                  <c:v>5700.1142400000008</c:v>
                </c:pt>
                <c:pt idx="3">
                  <c:v>4993.1762099999996</c:v>
                </c:pt>
                <c:pt idx="4">
                  <c:v>4569.0133920000007</c:v>
                </c:pt>
                <c:pt idx="5">
                  <c:v>4286.2381800000003</c:v>
                </c:pt>
                <c:pt idx="6">
                  <c:v>4084.2558857142863</c:v>
                </c:pt>
                <c:pt idx="7">
                  <c:v>3932.7691650000002</c:v>
                </c:pt>
                <c:pt idx="8">
                  <c:v>3814.9461600000004</c:v>
                </c:pt>
                <c:pt idx="9">
                  <c:v>3720.6877560000003</c:v>
                </c:pt>
                <c:pt idx="10">
                  <c:v>3643.5672436363639</c:v>
                </c:pt>
                <c:pt idx="11">
                  <c:v>3579.3001500000005</c:v>
                </c:pt>
                <c:pt idx="12">
                  <c:v>3524.9203015384619</c:v>
                </c:pt>
                <c:pt idx="13">
                  <c:v>3478.3090028571432</c:v>
                </c:pt>
                <c:pt idx="14">
                  <c:v>3437.9125440000003</c:v>
                </c:pt>
                <c:pt idx="15">
                  <c:v>3402.5656425000002</c:v>
                </c:pt>
                <c:pt idx="16">
                  <c:v>3371.3772000000004</c:v>
                </c:pt>
                <c:pt idx="17">
                  <c:v>3343.6541400000001</c:v>
                </c:pt>
                <c:pt idx="18">
                  <c:v>3318.8492968421056</c:v>
                </c:pt>
                <c:pt idx="19">
                  <c:v>3296.524938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85-4617-835F-CBDB10CDA4E3}"/>
            </c:ext>
          </c:extLst>
        </c:ser>
        <c:ser>
          <c:idx val="2"/>
          <c:order val="2"/>
          <c:tx>
            <c:strRef>
              <c:f>Sheet1!$N$126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Sheet1!$N$127:$N$146</c:f>
              <c:numCache>
                <c:formatCode>0.00</c:formatCode>
                <c:ptCount val="20"/>
                <c:pt idx="0">
                  <c:v>8846.1681600000011</c:v>
                </c:pt>
                <c:pt idx="1">
                  <c:v>4770.8783400000011</c:v>
                </c:pt>
                <c:pt idx="2">
                  <c:v>3412.4484000000007</c:v>
                </c:pt>
                <c:pt idx="3">
                  <c:v>2733.2334300000002</c:v>
                </c:pt>
                <c:pt idx="4">
                  <c:v>2325.7044480000004</c:v>
                </c:pt>
                <c:pt idx="5">
                  <c:v>2054.0184600000002</c:v>
                </c:pt>
                <c:pt idx="6">
                  <c:v>1859.9570400000005</c:v>
                </c:pt>
                <c:pt idx="7">
                  <c:v>1714.4109750000002</c:v>
                </c:pt>
                <c:pt idx="8">
                  <c:v>1601.2084800000002</c:v>
                </c:pt>
                <c:pt idx="9">
                  <c:v>1510.6464840000003</c:v>
                </c:pt>
                <c:pt idx="10">
                  <c:v>1436.5503054545457</c:v>
                </c:pt>
                <c:pt idx="11">
                  <c:v>1374.8034900000002</c:v>
                </c:pt>
                <c:pt idx="12">
                  <c:v>1322.5561846153851</c:v>
                </c:pt>
                <c:pt idx="13">
                  <c:v>1277.7727800000002</c:v>
                </c:pt>
                <c:pt idx="14">
                  <c:v>1238.9604960000001</c:v>
                </c:pt>
                <c:pt idx="15">
                  <c:v>1204.9997475000002</c:v>
                </c:pt>
                <c:pt idx="16">
                  <c:v>1175.0343811764708</c:v>
                </c:pt>
                <c:pt idx="17">
                  <c:v>1148.3985000000002</c:v>
                </c:pt>
                <c:pt idx="18">
                  <c:v>1124.566395789474</c:v>
                </c:pt>
                <c:pt idx="19">
                  <c:v>1103.1175020000003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85-4617-835F-CBDB10CDA4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7044336"/>
        <c:axId val="18960905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Sheet1!$H$127:$H$146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0.2</c:v>
                      </c:pt>
                      <c:pt idx="1">
                        <c:v>0.4</c:v>
                      </c:pt>
                      <c:pt idx="2">
                        <c:v>0.6</c:v>
                      </c:pt>
                      <c:pt idx="3">
                        <c:v>0.8</c:v>
                      </c:pt>
                      <c:pt idx="4" formatCode="0.0">
                        <c:v>1</c:v>
                      </c:pt>
                      <c:pt idx="5">
                        <c:v>1.2</c:v>
                      </c:pt>
                      <c:pt idx="6">
                        <c:v>1.4</c:v>
                      </c:pt>
                      <c:pt idx="7">
                        <c:v>1.6</c:v>
                      </c:pt>
                      <c:pt idx="8">
                        <c:v>1.8</c:v>
                      </c:pt>
                      <c:pt idx="9" formatCode="0.0">
                        <c:v>2</c:v>
                      </c:pt>
                      <c:pt idx="10">
                        <c:v>2.2000000000000002</c:v>
                      </c:pt>
                      <c:pt idx="11">
                        <c:v>2.4</c:v>
                      </c:pt>
                      <c:pt idx="12">
                        <c:v>2.6</c:v>
                      </c:pt>
                      <c:pt idx="13">
                        <c:v>2.8</c:v>
                      </c:pt>
                      <c:pt idx="14" formatCode="0.0">
                        <c:v>3</c:v>
                      </c:pt>
                      <c:pt idx="15">
                        <c:v>3.2</c:v>
                      </c:pt>
                      <c:pt idx="16">
                        <c:v>3.4</c:v>
                      </c:pt>
                      <c:pt idx="17">
                        <c:v>3.6</c:v>
                      </c:pt>
                      <c:pt idx="18">
                        <c:v>3.8</c:v>
                      </c:pt>
                      <c:pt idx="19" formatCode="0.0">
                        <c:v>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Sheet1!$I$127:$I$146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B85-4617-835F-CBDB10CDA4E3}"/>
                  </c:ext>
                </c:extLst>
              </c15:ser>
            </c15:filteredLineSeries>
          </c:ext>
        </c:extLst>
      </c:lineChart>
      <c:catAx>
        <c:axId val="1987044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</a:t>
                </a:r>
                <a:r>
                  <a:rPr lang="en-GB" baseline="0"/>
                  <a:t> Base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090512"/>
        <c:crosses val="autoZero"/>
        <c:auto val="1"/>
        <c:lblAlgn val="ctr"/>
        <c:lblOffset val="100"/>
        <c:noMultiLvlLbl val="0"/>
      </c:catAx>
      <c:valAx>
        <c:axId val="189609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7044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Track v Vertical Loads of Front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Sheet1!$S$126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Sheet1!$S$127:$S$146</c:f>
              <c:numCache>
                <c:formatCode>0.00</c:formatCode>
                <c:ptCount val="20"/>
                <c:pt idx="0">
                  <c:v>17804.454402857144</c:v>
                </c:pt>
                <c:pt idx="1">
                  <c:v>9986.5514828571413</c:v>
                </c:pt>
                <c:pt idx="2">
                  <c:v>7380.5838428571433</c:v>
                </c:pt>
                <c:pt idx="3">
                  <c:v>6077.6000228571429</c:v>
                </c:pt>
                <c:pt idx="4">
                  <c:v>5295.8097308571432</c:v>
                </c:pt>
                <c:pt idx="5">
                  <c:v>4774.6162028571434</c:v>
                </c:pt>
                <c:pt idx="6">
                  <c:v>4402.3351114285724</c:v>
                </c:pt>
                <c:pt idx="7">
                  <c:v>4123.1242928571428</c:v>
                </c:pt>
                <c:pt idx="8">
                  <c:v>3905.9603228571432</c:v>
                </c:pt>
                <c:pt idx="9">
                  <c:v>3732.229146857143</c:v>
                </c:pt>
                <c:pt idx="10">
                  <c:v>3590.0854574025975</c:v>
                </c:pt>
                <c:pt idx="11">
                  <c:v>3471.6323828571431</c:v>
                </c:pt>
                <c:pt idx="12">
                  <c:v>3371.4028582417586</c:v>
                </c:pt>
                <c:pt idx="13">
                  <c:v>3285.4918371428575</c:v>
                </c:pt>
                <c:pt idx="14">
                  <c:v>3211.0356188571432</c:v>
                </c:pt>
                <c:pt idx="15">
                  <c:v>3145.8864278571432</c:v>
                </c:pt>
                <c:pt idx="16">
                  <c:v>3088.4018475630255</c:v>
                </c:pt>
                <c:pt idx="17">
                  <c:v>3037.3044428571429</c:v>
                </c:pt>
                <c:pt idx="18">
                  <c:v>2991.5857123308274</c:v>
                </c:pt>
                <c:pt idx="19">
                  <c:v>2950.4388548571433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3D-40AB-8AC2-77CC6BC591AE}"/>
            </c:ext>
          </c:extLst>
        </c:ser>
        <c:ser>
          <c:idx val="2"/>
          <c:order val="2"/>
          <c:tx>
            <c:strRef>
              <c:f>Sheet1!$T$126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Sheet1!$T$127:$T$146</c:f>
              <c:numCache>
                <c:formatCode>0.00</c:formatCode>
                <c:ptCount val="20"/>
                <c:pt idx="0">
                  <c:v>-13548.830292000001</c:v>
                </c:pt>
                <c:pt idx="1">
                  <c:v>-5730.9273719999992</c:v>
                </c:pt>
                <c:pt idx="2">
                  <c:v>-3124.9597320000007</c:v>
                </c:pt>
                <c:pt idx="3">
                  <c:v>-1821.9759119999999</c:v>
                </c:pt>
                <c:pt idx="4">
                  <c:v>-1040.1856200000002</c:v>
                </c:pt>
                <c:pt idx="5">
                  <c:v>-518.9920920000003</c:v>
                </c:pt>
                <c:pt idx="6">
                  <c:v>-146.71100057142877</c:v>
                </c:pt>
                <c:pt idx="7">
                  <c:v>132.49981800000018</c:v>
                </c:pt>
                <c:pt idx="8">
                  <c:v>349.66378800000001</c:v>
                </c:pt>
                <c:pt idx="9">
                  <c:v>523.39496399999996</c:v>
                </c:pt>
                <c:pt idx="10">
                  <c:v>665.53865345454562</c:v>
                </c:pt>
                <c:pt idx="11">
                  <c:v>783.99172799999985</c:v>
                </c:pt>
                <c:pt idx="12">
                  <c:v>884.22125261538451</c:v>
                </c:pt>
                <c:pt idx="13">
                  <c:v>970.13227371428559</c:v>
                </c:pt>
                <c:pt idx="14">
                  <c:v>1044.5884920000001</c:v>
                </c:pt>
                <c:pt idx="15">
                  <c:v>1109.7376830000001</c:v>
                </c:pt>
                <c:pt idx="16">
                  <c:v>1167.2222632941175</c:v>
                </c:pt>
                <c:pt idx="17">
                  <c:v>1218.3196680000001</c:v>
                </c:pt>
                <c:pt idx="18">
                  <c:v>1264.0383985263156</c:v>
                </c:pt>
                <c:pt idx="19">
                  <c:v>1305.185256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3D-40AB-8AC2-77CC6BC59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8542864"/>
        <c:axId val="185014358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Sheet1!$Q$126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Sheet1!$P$127:$P$146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0.1</c:v>
                      </c:pt>
                      <c:pt idx="1">
                        <c:v>0.2</c:v>
                      </c:pt>
                      <c:pt idx="2">
                        <c:v>0.3</c:v>
                      </c:pt>
                      <c:pt idx="3">
                        <c:v>0.4</c:v>
                      </c:pt>
                      <c:pt idx="4">
                        <c:v>0.5</c:v>
                      </c:pt>
                      <c:pt idx="5">
                        <c:v>0.6</c:v>
                      </c:pt>
                      <c:pt idx="6">
                        <c:v>0.7</c:v>
                      </c:pt>
                      <c:pt idx="7">
                        <c:v>0.8</c:v>
                      </c:pt>
                      <c:pt idx="8">
                        <c:v>0.9</c:v>
                      </c:pt>
                      <c:pt idx="9">
                        <c:v>1</c:v>
                      </c:pt>
                      <c:pt idx="10">
                        <c:v>1.1000000000000001</c:v>
                      </c:pt>
                      <c:pt idx="11">
                        <c:v>1.2</c:v>
                      </c:pt>
                      <c:pt idx="12">
                        <c:v>1.3</c:v>
                      </c:pt>
                      <c:pt idx="13">
                        <c:v>1.4</c:v>
                      </c:pt>
                      <c:pt idx="14">
                        <c:v>1.5</c:v>
                      </c:pt>
                      <c:pt idx="15">
                        <c:v>1.6</c:v>
                      </c:pt>
                      <c:pt idx="16">
                        <c:v>1.7</c:v>
                      </c:pt>
                      <c:pt idx="17">
                        <c:v>1.8</c:v>
                      </c:pt>
                      <c:pt idx="18">
                        <c:v>1.9</c:v>
                      </c:pt>
                      <c:pt idx="19">
                        <c:v>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Sheet1!$Q$127:$Q$146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13D-40AB-8AC2-77CC6BC591AE}"/>
                  </c:ext>
                </c:extLst>
              </c15:ser>
            </c15:filteredLineSeries>
          </c:ext>
        </c:extLst>
      </c:lineChart>
      <c:catAx>
        <c:axId val="1988542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Track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0143584"/>
        <c:crosses val="autoZero"/>
        <c:auto val="1"/>
        <c:lblAlgn val="ctr"/>
        <c:lblOffset val="100"/>
        <c:noMultiLvlLbl val="0"/>
      </c:catAx>
      <c:valAx>
        <c:axId val="185014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54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Track v Vertical Loads of Rear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Sheet1!$U$126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Sheet1!$U$127:$U$146</c:f>
              <c:numCache>
                <c:formatCode>0.00</c:formatCode>
                <c:ptCount val="20"/>
                <c:pt idx="0">
                  <c:v>20021.788362857144</c:v>
                </c:pt>
                <c:pt idx="1">
                  <c:v>11205.855282857145</c:v>
                </c:pt>
                <c:pt idx="2">
                  <c:v>8267.2109228571444</c:v>
                </c:pt>
                <c:pt idx="3">
                  <c:v>6797.8887428571434</c:v>
                </c:pt>
                <c:pt idx="4">
                  <c:v>5916.2954348571438</c:v>
                </c:pt>
                <c:pt idx="5">
                  <c:v>5328.5665628571442</c:v>
                </c:pt>
                <c:pt idx="6">
                  <c:v>4908.7602257142862</c:v>
                </c:pt>
                <c:pt idx="7">
                  <c:v>4593.9054728571427</c:v>
                </c:pt>
                <c:pt idx="8">
                  <c:v>4349.0184428571429</c:v>
                </c:pt>
                <c:pt idx="9">
                  <c:v>4153.108818857143</c:v>
                </c:pt>
                <c:pt idx="10">
                  <c:v>3992.8191264935067</c:v>
                </c:pt>
                <c:pt idx="11">
                  <c:v>3859.2443828571436</c:v>
                </c:pt>
                <c:pt idx="12">
                  <c:v>3746.2195997802201</c:v>
                </c:pt>
                <c:pt idx="13">
                  <c:v>3649.3412142857151</c:v>
                </c:pt>
                <c:pt idx="14">
                  <c:v>3565.3799468571433</c:v>
                </c:pt>
                <c:pt idx="15">
                  <c:v>3491.9138378571433</c:v>
                </c:pt>
                <c:pt idx="16">
                  <c:v>3427.090800504202</c:v>
                </c:pt>
                <c:pt idx="17">
                  <c:v>3369.4703228571434</c:v>
                </c:pt>
                <c:pt idx="18">
                  <c:v>3317.9151586466169</c:v>
                </c:pt>
                <c:pt idx="19">
                  <c:v>3271.5155108571435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5E-43C5-8E03-2CFF398E634B}"/>
            </c:ext>
          </c:extLst>
        </c:ser>
        <c:ser>
          <c:idx val="2"/>
          <c:order val="2"/>
          <c:tx>
            <c:strRef>
              <c:f>Sheet1!$V$126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Sheet1!$V$127:$V$146</c:f>
              <c:numCache>
                <c:formatCode>0.00</c:formatCode>
                <c:ptCount val="20"/>
                <c:pt idx="0">
                  <c:v>-15265.70658</c:v>
                </c:pt>
                <c:pt idx="1">
                  <c:v>-6449.7735000000011</c:v>
                </c:pt>
                <c:pt idx="2">
                  <c:v>-3511.1291400000014</c:v>
                </c:pt>
                <c:pt idx="3">
                  <c:v>-2041.8069600000003</c:v>
                </c:pt>
                <c:pt idx="4">
                  <c:v>-1160.2136519999999</c:v>
                </c:pt>
                <c:pt idx="5">
                  <c:v>-572.48478000000034</c:v>
                </c:pt>
                <c:pt idx="6">
                  <c:v>-152.67844285714284</c:v>
                </c:pt>
                <c:pt idx="7">
                  <c:v>162.17631000000017</c:v>
                </c:pt>
                <c:pt idx="8">
                  <c:v>407.06334000000004</c:v>
                </c:pt>
                <c:pt idx="9">
                  <c:v>602.97296400000016</c:v>
                </c:pt>
                <c:pt idx="10">
                  <c:v>763.26265636363667</c:v>
                </c:pt>
                <c:pt idx="11">
                  <c:v>896.8374</c:v>
                </c:pt>
                <c:pt idx="12">
                  <c:v>1009.8621830769233</c:v>
                </c:pt>
                <c:pt idx="13">
                  <c:v>1106.7405685714289</c:v>
                </c:pt>
                <c:pt idx="14">
                  <c:v>1190.7018360000002</c:v>
                </c:pt>
                <c:pt idx="15">
                  <c:v>1264.1679450000001</c:v>
                </c:pt>
                <c:pt idx="16">
                  <c:v>1328.9909823529415</c:v>
                </c:pt>
                <c:pt idx="17">
                  <c:v>1386.6114600000001</c:v>
                </c:pt>
                <c:pt idx="18">
                  <c:v>1438.1666242105266</c:v>
                </c:pt>
                <c:pt idx="19">
                  <c:v>1484.5662720000003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5E-43C5-8E03-2CFF398E6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3911488"/>
        <c:axId val="1896096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Sheet1!$Q$126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Sheet1!$P$127:$P$146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0.1</c:v>
                      </c:pt>
                      <c:pt idx="1">
                        <c:v>0.2</c:v>
                      </c:pt>
                      <c:pt idx="2">
                        <c:v>0.3</c:v>
                      </c:pt>
                      <c:pt idx="3">
                        <c:v>0.4</c:v>
                      </c:pt>
                      <c:pt idx="4">
                        <c:v>0.5</c:v>
                      </c:pt>
                      <c:pt idx="5">
                        <c:v>0.6</c:v>
                      </c:pt>
                      <c:pt idx="6">
                        <c:v>0.7</c:v>
                      </c:pt>
                      <c:pt idx="7">
                        <c:v>0.8</c:v>
                      </c:pt>
                      <c:pt idx="8">
                        <c:v>0.9</c:v>
                      </c:pt>
                      <c:pt idx="9">
                        <c:v>1</c:v>
                      </c:pt>
                      <c:pt idx="10">
                        <c:v>1.1000000000000001</c:v>
                      </c:pt>
                      <c:pt idx="11">
                        <c:v>1.2</c:v>
                      </c:pt>
                      <c:pt idx="12">
                        <c:v>1.3</c:v>
                      </c:pt>
                      <c:pt idx="13">
                        <c:v>1.4</c:v>
                      </c:pt>
                      <c:pt idx="14">
                        <c:v>1.5</c:v>
                      </c:pt>
                      <c:pt idx="15">
                        <c:v>1.6</c:v>
                      </c:pt>
                      <c:pt idx="16">
                        <c:v>1.7</c:v>
                      </c:pt>
                      <c:pt idx="17">
                        <c:v>1.8</c:v>
                      </c:pt>
                      <c:pt idx="18">
                        <c:v>1.9</c:v>
                      </c:pt>
                      <c:pt idx="19">
                        <c:v>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Sheet1!$Q$127:$Q$146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B5E-43C5-8E03-2CFF398E634B}"/>
                  </c:ext>
                </c:extLst>
              </c15:ser>
            </c15:filteredLineSeries>
          </c:ext>
        </c:extLst>
      </c:lineChart>
      <c:catAx>
        <c:axId val="2033911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Track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096752"/>
        <c:crosses val="autoZero"/>
        <c:auto val="1"/>
        <c:lblAlgn val="ctr"/>
        <c:lblOffset val="100"/>
        <c:noMultiLvlLbl val="0"/>
      </c:catAx>
      <c:valAx>
        <c:axId val="189609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3911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Hight of Centre</a:t>
            </a:r>
            <a:r>
              <a:rPr lang="en-GB" baseline="0"/>
              <a:t> of Gravity v Vertical Loads of front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Sheet1!$AA$126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Sheet1!$AA$127:$AA$146</c:f>
              <c:numCache>
                <c:formatCode>0.00</c:formatCode>
                <c:ptCount val="20"/>
                <c:pt idx="0">
                  <c:v>1780.9128026190479</c:v>
                </c:pt>
                <c:pt idx="1">
                  <c:v>1999.1239252380954</c:v>
                </c:pt>
                <c:pt idx="2">
                  <c:v>2217.3350478571429</c:v>
                </c:pt>
                <c:pt idx="3">
                  <c:v>2435.5461704761906</c:v>
                </c:pt>
                <c:pt idx="4">
                  <c:v>2653.7572930952383</c:v>
                </c:pt>
                <c:pt idx="5">
                  <c:v>2871.968415714286</c:v>
                </c:pt>
                <c:pt idx="6">
                  <c:v>3090.1795383333333</c:v>
                </c:pt>
                <c:pt idx="7">
                  <c:v>3308.3906609523815</c:v>
                </c:pt>
                <c:pt idx="8">
                  <c:v>3526.6017835714288</c:v>
                </c:pt>
                <c:pt idx="9">
                  <c:v>3744.812906190476</c:v>
                </c:pt>
                <c:pt idx="10">
                  <c:v>3963.0240288095242</c:v>
                </c:pt>
                <c:pt idx="11">
                  <c:v>4181.235151428572</c:v>
                </c:pt>
                <c:pt idx="12">
                  <c:v>4399.4462740476201</c:v>
                </c:pt>
                <c:pt idx="13">
                  <c:v>4617.6573966666665</c:v>
                </c:pt>
                <c:pt idx="14">
                  <c:v>4835.8685192857147</c:v>
                </c:pt>
                <c:pt idx="15">
                  <c:v>5054.0796419047629</c:v>
                </c:pt>
                <c:pt idx="16">
                  <c:v>5272.2907645238101</c:v>
                </c:pt>
                <c:pt idx="17">
                  <c:v>5490.5018871428583</c:v>
                </c:pt>
                <c:pt idx="18">
                  <c:v>5708.7130097619047</c:v>
                </c:pt>
                <c:pt idx="19">
                  <c:v>5926.9241323809529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3C-416C-8853-28198A2C6B25}"/>
            </c:ext>
          </c:extLst>
        </c:ser>
        <c:ser>
          <c:idx val="2"/>
          <c:order val="2"/>
          <c:tx>
            <c:strRef>
              <c:f>Sheet1!$AB$126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Sheet1!$AB$127:$AB$146</c:f>
              <c:numCache>
                <c:formatCode>0.00</c:formatCode>
                <c:ptCount val="20"/>
                <c:pt idx="0">
                  <c:v>1451.5983796666665</c:v>
                </c:pt>
                <c:pt idx="1">
                  <c:v>1398.4054713333333</c:v>
                </c:pt>
                <c:pt idx="2">
                  <c:v>1345.212563</c:v>
                </c:pt>
                <c:pt idx="3">
                  <c:v>1292.0196546666666</c:v>
                </c:pt>
                <c:pt idx="4">
                  <c:v>1238.8267463333332</c:v>
                </c:pt>
                <c:pt idx="5">
                  <c:v>1185.633838</c:v>
                </c:pt>
                <c:pt idx="6">
                  <c:v>1132.4409296666668</c:v>
                </c:pt>
                <c:pt idx="7">
                  <c:v>1079.2480213333333</c:v>
                </c:pt>
                <c:pt idx="8">
                  <c:v>1026.0551130000001</c:v>
                </c:pt>
                <c:pt idx="9">
                  <c:v>972.86220466666668</c:v>
                </c:pt>
                <c:pt idx="10">
                  <c:v>919.66929633333336</c:v>
                </c:pt>
                <c:pt idx="11">
                  <c:v>866.47638800000004</c:v>
                </c:pt>
                <c:pt idx="12">
                  <c:v>813.28347966666661</c:v>
                </c:pt>
                <c:pt idx="13">
                  <c:v>760.09057133333363</c:v>
                </c:pt>
                <c:pt idx="14">
                  <c:v>706.89766299999997</c:v>
                </c:pt>
                <c:pt idx="15">
                  <c:v>653.70475466666653</c:v>
                </c:pt>
                <c:pt idx="16">
                  <c:v>600.51184633333332</c:v>
                </c:pt>
                <c:pt idx="17">
                  <c:v>547.31893800000012</c:v>
                </c:pt>
                <c:pt idx="18">
                  <c:v>494.12602966666674</c:v>
                </c:pt>
                <c:pt idx="19">
                  <c:v>440.93312133333353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3C-416C-8853-28198A2C6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7994608"/>
        <c:axId val="2042754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Sheet1!$Y$126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Sheet1!$X$127:$X$146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0.05</c:v>
                      </c:pt>
                      <c:pt idx="1">
                        <c:v>0.1</c:v>
                      </c:pt>
                      <c:pt idx="2">
                        <c:v>0.15</c:v>
                      </c:pt>
                      <c:pt idx="3">
                        <c:v>0.2</c:v>
                      </c:pt>
                      <c:pt idx="4">
                        <c:v>0.25</c:v>
                      </c:pt>
                      <c:pt idx="5">
                        <c:v>0.3</c:v>
                      </c:pt>
                      <c:pt idx="6">
                        <c:v>0.35</c:v>
                      </c:pt>
                      <c:pt idx="7">
                        <c:v>0.4</c:v>
                      </c:pt>
                      <c:pt idx="8">
                        <c:v>0.45</c:v>
                      </c:pt>
                      <c:pt idx="9">
                        <c:v>0.5</c:v>
                      </c:pt>
                      <c:pt idx="10">
                        <c:v>0.55000000000000004</c:v>
                      </c:pt>
                      <c:pt idx="11">
                        <c:v>0.6</c:v>
                      </c:pt>
                      <c:pt idx="12">
                        <c:v>0.65</c:v>
                      </c:pt>
                      <c:pt idx="13">
                        <c:v>0.7</c:v>
                      </c:pt>
                      <c:pt idx="14">
                        <c:v>0.75</c:v>
                      </c:pt>
                      <c:pt idx="15">
                        <c:v>0.8</c:v>
                      </c:pt>
                      <c:pt idx="16">
                        <c:v>0.85</c:v>
                      </c:pt>
                      <c:pt idx="17">
                        <c:v>0.9</c:v>
                      </c:pt>
                      <c:pt idx="18">
                        <c:v>0.95</c:v>
                      </c:pt>
                      <c:pt idx="19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Sheet1!$Y$127:$Y$146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33C-416C-8853-28198A2C6B25}"/>
                  </c:ext>
                </c:extLst>
              </c15:ser>
            </c15:filteredLineSeries>
          </c:ext>
        </c:extLst>
      </c:lineChart>
      <c:catAx>
        <c:axId val="2037994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Hight of Center</a:t>
                </a:r>
                <a:r>
                  <a:rPr lang="en-GB" baseline="0"/>
                  <a:t> of gravity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754752"/>
        <c:crosses val="autoZero"/>
        <c:auto val="1"/>
        <c:lblAlgn val="ctr"/>
        <c:lblOffset val="100"/>
        <c:noMultiLvlLbl val="0"/>
      </c:catAx>
      <c:valAx>
        <c:axId val="204275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799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Hight</a:t>
            </a:r>
            <a:r>
              <a:rPr lang="en-GB" baseline="0"/>
              <a:t> of Centre of Gravity v Vertical Loads of Rear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Sheet1!$AC$126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Sheet1!$AC$127:$AC$146</c:f>
              <c:numCache>
                <c:formatCode>0.00</c:formatCode>
                <c:ptCount val="20"/>
                <c:pt idx="0">
                  <c:v>2019.2994426190478</c:v>
                </c:pt>
                <c:pt idx="1">
                  <c:v>2254.6235652380956</c:v>
                </c:pt>
                <c:pt idx="2">
                  <c:v>2489.9476878571431</c:v>
                </c:pt>
                <c:pt idx="3">
                  <c:v>2725.2718104761907</c:v>
                </c:pt>
                <c:pt idx="4">
                  <c:v>2960.5959330952383</c:v>
                </c:pt>
                <c:pt idx="5">
                  <c:v>3195.9200557142863</c:v>
                </c:pt>
                <c:pt idx="6">
                  <c:v>3431.2441783333338</c:v>
                </c:pt>
                <c:pt idx="7">
                  <c:v>3666.5683009523814</c:v>
                </c:pt>
                <c:pt idx="8">
                  <c:v>3901.8924235714289</c:v>
                </c:pt>
                <c:pt idx="9">
                  <c:v>4137.2165461904769</c:v>
                </c:pt>
                <c:pt idx="10">
                  <c:v>4372.5406688095245</c:v>
                </c:pt>
                <c:pt idx="11">
                  <c:v>4607.8647914285721</c:v>
                </c:pt>
                <c:pt idx="12">
                  <c:v>4843.1889140476196</c:v>
                </c:pt>
                <c:pt idx="13">
                  <c:v>5078.5130366666672</c:v>
                </c:pt>
                <c:pt idx="14">
                  <c:v>5313.8371592857147</c:v>
                </c:pt>
                <c:pt idx="15">
                  <c:v>5549.1612819047623</c:v>
                </c:pt>
                <c:pt idx="16">
                  <c:v>5784.4854045238098</c:v>
                </c:pt>
                <c:pt idx="17">
                  <c:v>6019.8095271428574</c:v>
                </c:pt>
                <c:pt idx="18">
                  <c:v>6255.133649761905</c:v>
                </c:pt>
                <c:pt idx="19">
                  <c:v>6490.4577723809525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95-4127-90C0-A5402CF22862}"/>
            </c:ext>
          </c:extLst>
        </c:ser>
        <c:ser>
          <c:idx val="2"/>
          <c:order val="2"/>
          <c:tx>
            <c:strRef>
              <c:f>Sheet1!$AD$126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Sheet1!$AD$127:$AD$146</c:f>
              <c:numCache>
                <c:formatCode>0.00</c:formatCode>
                <c:ptCount val="20"/>
                <c:pt idx="0">
                  <c:v>1713.669411666667</c:v>
                </c:pt>
                <c:pt idx="1">
                  <c:v>1643.3635033333335</c:v>
                </c:pt>
                <c:pt idx="2">
                  <c:v>1573.0575950000002</c:v>
                </c:pt>
                <c:pt idx="3">
                  <c:v>1502.751686666667</c:v>
                </c:pt>
                <c:pt idx="4">
                  <c:v>1432.4457783333337</c:v>
                </c:pt>
                <c:pt idx="5">
                  <c:v>1362.1398700000002</c:v>
                </c:pt>
                <c:pt idx="6">
                  <c:v>1291.8339616666669</c:v>
                </c:pt>
                <c:pt idx="7">
                  <c:v>1221.5280533333334</c:v>
                </c:pt>
                <c:pt idx="8">
                  <c:v>1151.2221450000002</c:v>
                </c:pt>
                <c:pt idx="9">
                  <c:v>1080.9162366666669</c:v>
                </c:pt>
                <c:pt idx="10">
                  <c:v>1010.6103283333333</c:v>
                </c:pt>
                <c:pt idx="11">
                  <c:v>940.30442000000016</c:v>
                </c:pt>
                <c:pt idx="12">
                  <c:v>869.9985116666669</c:v>
                </c:pt>
                <c:pt idx="13">
                  <c:v>799.69260333333364</c:v>
                </c:pt>
                <c:pt idx="14">
                  <c:v>729.38669499999992</c:v>
                </c:pt>
                <c:pt idx="15">
                  <c:v>659.08078666666688</c:v>
                </c:pt>
                <c:pt idx="16">
                  <c:v>588.77487833333339</c:v>
                </c:pt>
                <c:pt idx="17">
                  <c:v>518.4689699999999</c:v>
                </c:pt>
                <c:pt idx="18">
                  <c:v>448.16306166666709</c:v>
                </c:pt>
                <c:pt idx="19">
                  <c:v>377.8571533333336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95-4127-90C0-A5402CF22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241632"/>
        <c:axId val="204274976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Sheet1!$Y$126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Sheet1!$X$127:$X$146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0.05</c:v>
                      </c:pt>
                      <c:pt idx="1">
                        <c:v>0.1</c:v>
                      </c:pt>
                      <c:pt idx="2">
                        <c:v>0.15</c:v>
                      </c:pt>
                      <c:pt idx="3">
                        <c:v>0.2</c:v>
                      </c:pt>
                      <c:pt idx="4">
                        <c:v>0.25</c:v>
                      </c:pt>
                      <c:pt idx="5">
                        <c:v>0.3</c:v>
                      </c:pt>
                      <c:pt idx="6">
                        <c:v>0.35</c:v>
                      </c:pt>
                      <c:pt idx="7">
                        <c:v>0.4</c:v>
                      </c:pt>
                      <c:pt idx="8">
                        <c:v>0.45</c:v>
                      </c:pt>
                      <c:pt idx="9">
                        <c:v>0.5</c:v>
                      </c:pt>
                      <c:pt idx="10">
                        <c:v>0.55000000000000004</c:v>
                      </c:pt>
                      <c:pt idx="11">
                        <c:v>0.6</c:v>
                      </c:pt>
                      <c:pt idx="12">
                        <c:v>0.65</c:v>
                      </c:pt>
                      <c:pt idx="13">
                        <c:v>0.7</c:v>
                      </c:pt>
                      <c:pt idx="14">
                        <c:v>0.75</c:v>
                      </c:pt>
                      <c:pt idx="15">
                        <c:v>0.8</c:v>
                      </c:pt>
                      <c:pt idx="16">
                        <c:v>0.85</c:v>
                      </c:pt>
                      <c:pt idx="17">
                        <c:v>0.9</c:v>
                      </c:pt>
                      <c:pt idx="18">
                        <c:v>0.95</c:v>
                      </c:pt>
                      <c:pt idx="19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Sheet1!$Y$127:$Y$146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495-4127-90C0-A5402CF22862}"/>
                  </c:ext>
                </c:extLst>
              </c15:ser>
            </c15:filteredLineSeries>
          </c:ext>
        </c:extLst>
      </c:lineChart>
      <c:catAx>
        <c:axId val="2002241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Hight</a:t>
                </a:r>
                <a:r>
                  <a:rPr lang="en-GB" baseline="0"/>
                  <a:t> of Center of Gravity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749760"/>
        <c:crosses val="autoZero"/>
        <c:auto val="1"/>
        <c:lblAlgn val="ctr"/>
        <c:lblOffset val="100"/>
        <c:noMultiLvlLbl val="0"/>
      </c:catAx>
      <c:valAx>
        <c:axId val="204274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2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5186</xdr:colOff>
      <xdr:row>34</xdr:row>
      <xdr:rowOff>2604</xdr:rowOff>
    </xdr:from>
    <xdr:to>
      <xdr:col>14</xdr:col>
      <xdr:colOff>0</xdr:colOff>
      <xdr:row>49</xdr:row>
      <xdr:rowOff>165358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02F3A6B-CEBA-4815-B13E-DD38FBC97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600560</xdr:colOff>
      <xdr:row>51</xdr:row>
      <xdr:rowOff>3874</xdr:rowOff>
    </xdr:from>
    <xdr:to>
      <xdr:col>14</xdr:col>
      <xdr:colOff>0</xdr:colOff>
      <xdr:row>68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3FCE91A-5289-4ABD-B421-50B548807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10761</xdr:colOff>
      <xdr:row>34</xdr:row>
      <xdr:rowOff>2604</xdr:rowOff>
    </xdr:from>
    <xdr:to>
      <xdr:col>22</xdr:col>
      <xdr:colOff>596641</xdr:colOff>
      <xdr:row>49</xdr:row>
      <xdr:rowOff>165358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0BF211-D647-42E3-80EE-FAFF7DEAB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6456</xdr:colOff>
      <xdr:row>51</xdr:row>
      <xdr:rowOff>3874</xdr:rowOff>
    </xdr:from>
    <xdr:to>
      <xdr:col>22</xdr:col>
      <xdr:colOff>598714</xdr:colOff>
      <xdr:row>68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8E43D1A-78B9-493B-A9A3-B837C0CF64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1846</xdr:colOff>
      <xdr:row>34</xdr:row>
      <xdr:rowOff>3874</xdr:rowOff>
    </xdr:from>
    <xdr:to>
      <xdr:col>32</xdr:col>
      <xdr:colOff>0</xdr:colOff>
      <xdr:row>51</xdr:row>
      <xdr:rowOff>12914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80B9A27-9DE6-42EA-A81A-1AA0C72830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6457</xdr:colOff>
      <xdr:row>52</xdr:row>
      <xdr:rowOff>3875</xdr:rowOff>
    </xdr:from>
    <xdr:to>
      <xdr:col>32</xdr:col>
      <xdr:colOff>12916</xdr:colOff>
      <xdr:row>67</xdr:row>
      <xdr:rowOff>25831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5E89EB6-24F6-49E5-BC81-96FCAE2305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600559</xdr:colOff>
      <xdr:row>90</xdr:row>
      <xdr:rowOff>3874</xdr:rowOff>
    </xdr:from>
    <xdr:to>
      <xdr:col>14</xdr:col>
      <xdr:colOff>12914</xdr:colOff>
      <xdr:row>106</xdr:row>
      <xdr:rowOff>12916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9E2C261-A414-4DD3-8D03-38A4A9C874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605424</xdr:colOff>
      <xdr:row>106</xdr:row>
      <xdr:rowOff>183714</xdr:rowOff>
    </xdr:from>
    <xdr:to>
      <xdr:col>14</xdr:col>
      <xdr:colOff>0</xdr:colOff>
      <xdr:row>121</xdr:row>
      <xdr:rowOff>187889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FFA9B4EC-B1C8-4948-9391-C1C2AC77D1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1</xdr:colOff>
      <xdr:row>89</xdr:row>
      <xdr:rowOff>183715</xdr:rowOff>
    </xdr:from>
    <xdr:to>
      <xdr:col>23</xdr:col>
      <xdr:colOff>10439</xdr:colOff>
      <xdr:row>106</xdr:row>
      <xdr:rowOff>-1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F8BB8424-E56B-450C-AEF2-8BE78EB0CC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1</xdr:colOff>
      <xdr:row>106</xdr:row>
      <xdr:rowOff>183715</xdr:rowOff>
    </xdr:from>
    <xdr:to>
      <xdr:col>23</xdr:col>
      <xdr:colOff>10439</xdr:colOff>
      <xdr:row>122</xdr:row>
      <xdr:rowOff>10439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BEA6E31-5396-4F98-8E7F-144EA34139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699500</xdr:colOff>
      <xdr:row>67</xdr:row>
      <xdr:rowOff>107473</xdr:rowOff>
    </xdr:from>
    <xdr:to>
      <xdr:col>6</xdr:col>
      <xdr:colOff>547037</xdr:colOff>
      <xdr:row>85</xdr:row>
      <xdr:rowOff>129744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AB1C4433-AC4F-4E11-B9D1-D7CAEAC15D69}"/>
            </a:ext>
          </a:extLst>
        </xdr:cNvPr>
        <xdr:cNvGrpSpPr/>
      </xdr:nvGrpSpPr>
      <xdr:grpSpPr>
        <a:xfrm>
          <a:off x="2528300" y="12482353"/>
          <a:ext cx="3474657" cy="3603671"/>
          <a:chOff x="2698812" y="403934"/>
          <a:chExt cx="3485948" cy="3502240"/>
        </a:xfrm>
      </xdr:grpSpPr>
      <xdr:grpSp>
        <xdr:nvGrpSpPr>
          <xdr:cNvPr id="19" name="Group 18">
            <a:extLst>
              <a:ext uri="{FF2B5EF4-FFF2-40B4-BE49-F238E27FC236}">
                <a16:creationId xmlns:a16="http://schemas.microsoft.com/office/drawing/2014/main" id="{4ED3F474-CD5D-42C3-BC6D-163C3EBE18D5}"/>
              </a:ext>
            </a:extLst>
          </xdr:cNvPr>
          <xdr:cNvGrpSpPr/>
        </xdr:nvGrpSpPr>
        <xdr:grpSpPr>
          <a:xfrm>
            <a:off x="2698812" y="403934"/>
            <a:ext cx="3485948" cy="3502240"/>
            <a:chOff x="2698812" y="403934"/>
            <a:chExt cx="3485948" cy="3502240"/>
          </a:xfrm>
        </xdr:grpSpPr>
        <xdr:sp macro="" textlink="">
          <xdr:nvSpPr>
            <xdr:cNvPr id="22" name="Arc 21">
              <a:extLst>
                <a:ext uri="{FF2B5EF4-FFF2-40B4-BE49-F238E27FC236}">
                  <a16:creationId xmlns:a16="http://schemas.microsoft.com/office/drawing/2014/main" id="{D42412FA-A3EF-4D6E-BCB9-4A69D3C8B88E}"/>
                </a:ext>
              </a:extLst>
            </xdr:cNvPr>
            <xdr:cNvSpPr/>
          </xdr:nvSpPr>
          <xdr:spPr>
            <a:xfrm rot="14090679">
              <a:off x="5270360" y="2180340"/>
              <a:ext cx="914400" cy="914400"/>
            </a:xfrm>
            <a:prstGeom prst="arc">
              <a:avLst>
                <a:gd name="adj1" fmla="val 19460098"/>
                <a:gd name="adj2" fmla="val 20770281"/>
              </a:avLst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n-GB"/>
            </a:p>
          </xdr:txBody>
        </xdr:sp>
        <xdr:sp macro="" textlink="">
          <xdr:nvSpPr>
            <xdr:cNvPr id="23" name="TextBox 20">
              <a:extLst>
                <a:ext uri="{FF2B5EF4-FFF2-40B4-BE49-F238E27FC236}">
                  <a16:creationId xmlns:a16="http://schemas.microsoft.com/office/drawing/2014/main" id="{AE6EB67B-F26C-4B2D-BDD3-C2BB9F5D8ADF}"/>
                </a:ext>
              </a:extLst>
            </xdr:cNvPr>
            <xdr:cNvSpPr txBox="1"/>
          </xdr:nvSpPr>
          <xdr:spPr>
            <a:xfrm>
              <a:off x="4084574" y="1294889"/>
              <a:ext cx="327334" cy="27699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en-GB" sz="1200"/>
                <a:t>A°</a:t>
              </a:r>
            </a:p>
          </xdr:txBody>
        </xdr:sp>
        <xdr:grpSp>
          <xdr:nvGrpSpPr>
            <xdr:cNvPr id="24" name="Group 23">
              <a:extLst>
                <a:ext uri="{FF2B5EF4-FFF2-40B4-BE49-F238E27FC236}">
                  <a16:creationId xmlns:a16="http://schemas.microsoft.com/office/drawing/2014/main" id="{A958710E-94DA-4216-BA85-6E826636AE42}"/>
                </a:ext>
              </a:extLst>
            </xdr:cNvPr>
            <xdr:cNvGrpSpPr/>
          </xdr:nvGrpSpPr>
          <xdr:grpSpPr>
            <a:xfrm>
              <a:off x="2698812" y="403934"/>
              <a:ext cx="2840854" cy="3502240"/>
              <a:chOff x="2698812" y="403934"/>
              <a:chExt cx="2840854" cy="3502240"/>
            </a:xfrm>
          </xdr:grpSpPr>
          <xdr:sp macro="" textlink="">
            <xdr:nvSpPr>
              <xdr:cNvPr id="25" name="Oval 24">
                <a:extLst>
                  <a:ext uri="{FF2B5EF4-FFF2-40B4-BE49-F238E27FC236}">
                    <a16:creationId xmlns:a16="http://schemas.microsoft.com/office/drawing/2014/main" id="{69526563-0428-45F4-B056-789376F3CD39}"/>
                  </a:ext>
                </a:extLst>
              </xdr:cNvPr>
              <xdr:cNvSpPr/>
            </xdr:nvSpPr>
            <xdr:spPr>
              <a:xfrm>
                <a:off x="2698812" y="1065320"/>
                <a:ext cx="2840854" cy="2840854"/>
              </a:xfrm>
              <a:prstGeom prst="ellipse">
                <a:avLst/>
              </a:prstGeom>
              <a:noFill/>
              <a:ln w="3810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cxnSp macro="">
            <xdr:nvCxnSpPr>
              <xdr:cNvPr id="26" name="Straight Connector 25">
                <a:extLst>
                  <a:ext uri="{FF2B5EF4-FFF2-40B4-BE49-F238E27FC236}">
                    <a16:creationId xmlns:a16="http://schemas.microsoft.com/office/drawing/2014/main" id="{A1449E5A-85A0-46E2-A850-64AB467360A6}"/>
                  </a:ext>
                </a:extLst>
              </xdr:cNvPr>
              <xdr:cNvCxnSpPr>
                <a:cxnSpLocks/>
                <a:stCxn id="25" idx="0"/>
                <a:endCxn id="25" idx="4"/>
              </xdr:cNvCxnSpPr>
            </xdr:nvCxnSpPr>
            <xdr:spPr>
              <a:xfrm>
                <a:off x="4119239" y="1065320"/>
                <a:ext cx="0" cy="2840854"/>
              </a:xfrm>
              <a:prstGeom prst="line">
                <a:avLst/>
              </a:prstGeom>
              <a:ln w="19050"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Straight Connector 26">
                <a:extLst>
                  <a:ext uri="{FF2B5EF4-FFF2-40B4-BE49-F238E27FC236}">
                    <a16:creationId xmlns:a16="http://schemas.microsoft.com/office/drawing/2014/main" id="{5884846B-B4FB-4E62-95D4-94DC5EAD440C}"/>
                  </a:ext>
                </a:extLst>
              </xdr:cNvPr>
              <xdr:cNvCxnSpPr>
                <a:cxnSpLocks/>
                <a:stCxn id="25" idx="2"/>
                <a:endCxn id="25" idx="6"/>
              </xdr:cNvCxnSpPr>
            </xdr:nvCxnSpPr>
            <xdr:spPr>
              <a:xfrm>
                <a:off x="2698812" y="2485747"/>
                <a:ext cx="2840854" cy="0"/>
              </a:xfrm>
              <a:prstGeom prst="line">
                <a:avLst/>
              </a:prstGeom>
              <a:ln w="19050"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8" name="Right Triangle 27">
                <a:extLst>
                  <a:ext uri="{FF2B5EF4-FFF2-40B4-BE49-F238E27FC236}">
                    <a16:creationId xmlns:a16="http://schemas.microsoft.com/office/drawing/2014/main" id="{FCD385D0-A6C3-4397-BB0F-DD7BBD293F8F}"/>
                  </a:ext>
                </a:extLst>
              </xdr:cNvPr>
              <xdr:cNvSpPr/>
            </xdr:nvSpPr>
            <xdr:spPr>
              <a:xfrm>
                <a:off x="4119235" y="1065298"/>
                <a:ext cx="1420429" cy="1420408"/>
              </a:xfrm>
              <a:prstGeom prst="rtTriangle">
                <a:avLst/>
              </a:prstGeom>
              <a:noFill/>
              <a:ln w="190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29" name="Rectangle 28">
                <a:extLst>
                  <a:ext uri="{FF2B5EF4-FFF2-40B4-BE49-F238E27FC236}">
                    <a16:creationId xmlns:a16="http://schemas.microsoft.com/office/drawing/2014/main" id="{E91E2D50-78E2-4F79-BB9C-CCF90163E745}"/>
                  </a:ext>
                </a:extLst>
              </xdr:cNvPr>
              <xdr:cNvSpPr/>
            </xdr:nvSpPr>
            <xdr:spPr>
              <a:xfrm>
                <a:off x="4119235" y="2360738"/>
                <a:ext cx="114260" cy="124978"/>
              </a:xfrm>
              <a:prstGeom prst="rect">
                <a:avLst/>
              </a:pr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30" name="Arc 29">
                <a:extLst>
                  <a:ext uri="{FF2B5EF4-FFF2-40B4-BE49-F238E27FC236}">
                    <a16:creationId xmlns:a16="http://schemas.microsoft.com/office/drawing/2014/main" id="{B3C9DDD4-6E4A-4E6C-9A27-05439D272956}"/>
                  </a:ext>
                </a:extLst>
              </xdr:cNvPr>
              <xdr:cNvSpPr/>
            </xdr:nvSpPr>
            <xdr:spPr>
              <a:xfrm rot="5400000">
                <a:off x="3564220" y="403934"/>
                <a:ext cx="914400" cy="914400"/>
              </a:xfrm>
              <a:prstGeom prst="arc">
                <a:avLst>
                  <a:gd name="adj1" fmla="val 19460098"/>
                  <a:gd name="adj2" fmla="val 20770281"/>
                </a:avLst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31" name="TextBox 21">
                <a:extLst>
                  <a:ext uri="{FF2B5EF4-FFF2-40B4-BE49-F238E27FC236}">
                    <a16:creationId xmlns:a16="http://schemas.microsoft.com/office/drawing/2014/main" id="{7312CA2F-C1F7-44A9-B6F2-DEEDD466FFC5}"/>
                  </a:ext>
                </a:extLst>
              </xdr:cNvPr>
              <xdr:cNvSpPr txBox="1"/>
            </xdr:nvSpPr>
            <xdr:spPr>
              <a:xfrm>
                <a:off x="5025770" y="2227444"/>
                <a:ext cx="356188" cy="276999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r>
                  <a:rPr lang="en-GB" sz="1200"/>
                  <a:t>B °</a:t>
                </a:r>
              </a:p>
            </xdr:txBody>
          </xdr:sp>
          <xdr:sp macro="" textlink="">
            <xdr:nvSpPr>
              <xdr:cNvPr id="32" name="TextBox 22">
                <a:extLst>
                  <a:ext uri="{FF2B5EF4-FFF2-40B4-BE49-F238E27FC236}">
                    <a16:creationId xmlns:a16="http://schemas.microsoft.com/office/drawing/2014/main" id="{476D8A1A-4E90-47FB-AE5F-D19E0403CFC0}"/>
                  </a:ext>
                </a:extLst>
              </xdr:cNvPr>
              <xdr:cNvSpPr txBox="1"/>
            </xdr:nvSpPr>
            <xdr:spPr>
              <a:xfrm rot="2670748">
                <a:off x="4675143" y="1490284"/>
                <a:ext cx="433132" cy="369332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r>
                  <a:rPr lang="en-GB" sz="1200"/>
                  <a:t>1.5</a:t>
                </a:r>
                <a:r>
                  <a:rPr lang="en-GB"/>
                  <a:t> </a:t>
                </a:r>
              </a:p>
            </xdr:txBody>
          </xdr:sp>
        </xdr:grpSp>
      </xdr:grpSp>
      <xdr:sp macro="" textlink="">
        <xdr:nvSpPr>
          <xdr:cNvPr id="20" name="TextBox 1">
            <a:extLst>
              <a:ext uri="{FF2B5EF4-FFF2-40B4-BE49-F238E27FC236}">
                <a16:creationId xmlns:a16="http://schemas.microsoft.com/office/drawing/2014/main" id="{BCC2F78C-70DC-41E4-8339-23AE585D6978}"/>
              </a:ext>
            </a:extLst>
          </xdr:cNvPr>
          <xdr:cNvSpPr txBox="1"/>
        </xdr:nvSpPr>
        <xdr:spPr>
          <a:xfrm>
            <a:off x="3866060" y="1827813"/>
            <a:ext cx="310719" cy="27699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1200"/>
              <a:t>X</a:t>
            </a:r>
          </a:p>
        </xdr:txBody>
      </xdr:sp>
      <xdr:sp macro="" textlink="">
        <xdr:nvSpPr>
          <xdr:cNvPr id="21" name="TextBox 17">
            <a:extLst>
              <a:ext uri="{FF2B5EF4-FFF2-40B4-BE49-F238E27FC236}">
                <a16:creationId xmlns:a16="http://schemas.microsoft.com/office/drawing/2014/main" id="{5F8AD14F-AF18-49A4-A792-1E32F5BF7C83}"/>
              </a:ext>
            </a:extLst>
          </xdr:cNvPr>
          <xdr:cNvSpPr txBox="1"/>
        </xdr:nvSpPr>
        <xdr:spPr>
          <a:xfrm>
            <a:off x="4632987" y="2423227"/>
            <a:ext cx="310719" cy="27699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1200"/>
              <a:t>y</a:t>
            </a:r>
          </a:p>
        </xdr:txBody>
      </xdr:sp>
    </xdr:grpSp>
    <xdr:clientData/>
  </xdr:twoCellAnchor>
  <xdr:twoCellAnchor>
    <xdr:from>
      <xdr:col>5</xdr:col>
      <xdr:colOff>606788</xdr:colOff>
      <xdr:row>147</xdr:row>
      <xdr:rowOff>453</xdr:rowOff>
    </xdr:from>
    <xdr:to>
      <xdr:col>13</xdr:col>
      <xdr:colOff>680356</xdr:colOff>
      <xdr:row>162</xdr:row>
      <xdr:rowOff>181427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083C73-2048-4113-8126-F0DED1D96E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605518</xdr:colOff>
      <xdr:row>164</xdr:row>
      <xdr:rowOff>454</xdr:rowOff>
    </xdr:from>
    <xdr:to>
      <xdr:col>14</xdr:col>
      <xdr:colOff>34018</xdr:colOff>
      <xdr:row>179</xdr:row>
      <xdr:rowOff>170089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43752C-60A2-4119-9FCD-7A6239D5F5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608059</xdr:colOff>
      <xdr:row>147</xdr:row>
      <xdr:rowOff>10523</xdr:rowOff>
    </xdr:from>
    <xdr:to>
      <xdr:col>23</xdr:col>
      <xdr:colOff>11339</xdr:colOff>
      <xdr:row>163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66A745A-5171-4C23-8095-A439394021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608058</xdr:colOff>
      <xdr:row>164</xdr:row>
      <xdr:rowOff>1722</xdr:rowOff>
    </xdr:from>
    <xdr:to>
      <xdr:col>22</xdr:col>
      <xdr:colOff>600982</xdr:colOff>
      <xdr:row>179</xdr:row>
      <xdr:rowOff>170089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FFB203B-6EAA-4C68-B518-2CB2F25EDE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24</xdr:col>
      <xdr:colOff>1996</xdr:colOff>
      <xdr:row>147</xdr:row>
      <xdr:rowOff>1723</xdr:rowOff>
    </xdr:from>
    <xdr:to>
      <xdr:col>31</xdr:col>
      <xdr:colOff>0</xdr:colOff>
      <xdr:row>163</xdr:row>
      <xdr:rowOff>8799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B27EBE6-3429-40DD-BB39-521272AC00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1997</xdr:colOff>
      <xdr:row>164</xdr:row>
      <xdr:rowOff>1724</xdr:rowOff>
    </xdr:from>
    <xdr:to>
      <xdr:col>30</xdr:col>
      <xdr:colOff>600982</xdr:colOff>
      <xdr:row>180</xdr:row>
      <xdr:rowOff>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3AEA2A6-C711-492D-8B30-F874B3C2BA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K182"/>
  <sheetViews>
    <sheetView tabSelected="1" topLeftCell="B1" zoomScaleNormal="100" workbookViewId="0">
      <selection activeCell="E1" sqref="E1"/>
    </sheetView>
  </sheetViews>
  <sheetFormatPr defaultRowHeight="14.4" x14ac:dyDescent="0.3"/>
  <cols>
    <col min="4" max="4" width="35.109375" customWidth="1"/>
    <col min="8" max="8" width="10.33203125" customWidth="1"/>
    <col min="11" max="11" width="10.6640625" customWidth="1"/>
    <col min="12" max="12" width="11.109375" customWidth="1"/>
    <col min="13" max="13" width="11.6640625" customWidth="1"/>
    <col min="14" max="14" width="9.88671875" customWidth="1"/>
    <col min="15" max="15" width="12" bestFit="1" customWidth="1"/>
    <col min="16" max="16" width="10.88671875" customWidth="1"/>
    <col min="17" max="17" width="11.109375" customWidth="1"/>
    <col min="18" max="18" width="11.88671875" customWidth="1"/>
    <col min="19" max="19" width="11.33203125" bestFit="1" customWidth="1"/>
    <col min="20" max="20" width="11" bestFit="1" customWidth="1"/>
    <col min="21" max="21" width="11.33203125" bestFit="1" customWidth="1"/>
    <col min="22" max="22" width="11" bestFit="1" customWidth="1"/>
    <col min="24" max="24" width="9.6640625" customWidth="1"/>
    <col min="25" max="25" width="11.44140625" customWidth="1"/>
    <col min="26" max="26" width="10.6640625" customWidth="1"/>
    <col min="27" max="27" width="10.109375" customWidth="1"/>
  </cols>
  <sheetData>
    <row r="1" spans="4:25" ht="15" thickBot="1" x14ac:dyDescent="0.35"/>
    <row r="2" spans="4:25" ht="15" thickBot="1" x14ac:dyDescent="0.35">
      <c r="D2" s="41" t="s">
        <v>59</v>
      </c>
      <c r="H2" t="s">
        <v>23</v>
      </c>
    </row>
    <row r="4" spans="4:25" x14ac:dyDescent="0.3">
      <c r="D4" s="3"/>
      <c r="E4" s="3" t="s">
        <v>18</v>
      </c>
      <c r="F4" s="3" t="s">
        <v>17</v>
      </c>
      <c r="H4" s="6" t="s">
        <v>19</v>
      </c>
      <c r="I4" s="1" t="s">
        <v>20</v>
      </c>
      <c r="J4" s="1" t="s">
        <v>22</v>
      </c>
      <c r="K4" s="1" t="s">
        <v>21</v>
      </c>
    </row>
    <row r="5" spans="4:25" x14ac:dyDescent="0.3">
      <c r="D5" s="3" t="s">
        <v>1</v>
      </c>
      <c r="E5" s="2">
        <v>628</v>
      </c>
      <c r="F5" s="2" t="s">
        <v>9</v>
      </c>
      <c r="H5" s="8">
        <f>((47/100)*(E5*9.81))*(51/100)</f>
        <v>1476.7149960000002</v>
      </c>
      <c r="I5" s="8">
        <f>((47/100)*(E5*9.81))*(49/100)</f>
        <v>1418.8046039999999</v>
      </c>
      <c r="J5" s="8">
        <f>((53/100)*(E5*9.81))*(51/100)</f>
        <v>1665.2318040000002</v>
      </c>
      <c r="K5" s="8">
        <f>((53/100)*(E5*9.81))*(49/100)</f>
        <v>1599.928596</v>
      </c>
    </row>
    <row r="6" spans="4:25" x14ac:dyDescent="0.3">
      <c r="D6" s="3" t="s">
        <v>0</v>
      </c>
      <c r="E6" s="2">
        <v>2.8</v>
      </c>
      <c r="F6" s="2" t="s">
        <v>10</v>
      </c>
    </row>
    <row r="7" spans="4:25" x14ac:dyDescent="0.3">
      <c r="D7" s="3" t="s">
        <v>53</v>
      </c>
      <c r="E7" s="2">
        <v>0.36</v>
      </c>
      <c r="F7" s="2" t="s">
        <v>10</v>
      </c>
      <c r="H7" t="s">
        <v>24</v>
      </c>
    </row>
    <row r="8" spans="4:25" x14ac:dyDescent="0.3">
      <c r="D8" s="3" t="s">
        <v>3</v>
      </c>
      <c r="E8" s="2">
        <v>47</v>
      </c>
      <c r="F8" s="2" t="s">
        <v>11</v>
      </c>
    </row>
    <row r="9" spans="4:25" x14ac:dyDescent="0.3">
      <c r="D9" s="3" t="s">
        <v>2</v>
      </c>
      <c r="E9" s="2">
        <v>51</v>
      </c>
      <c r="F9" s="2" t="s">
        <v>12</v>
      </c>
      <c r="H9" s="6" t="s">
        <v>26</v>
      </c>
      <c r="I9" s="7">
        <f>$E$10*0.5*$E$12*$E$16^2*$E$11</f>
        <v>-409.46040000000005</v>
      </c>
    </row>
    <row r="10" spans="4:25" x14ac:dyDescent="0.3">
      <c r="D10" s="3" t="s">
        <v>4</v>
      </c>
      <c r="E10" s="2">
        <v>-0.62</v>
      </c>
      <c r="F10" s="2" t="s">
        <v>13</v>
      </c>
      <c r="K10" s="10"/>
      <c r="L10" s="10"/>
    </row>
    <row r="11" spans="4:25" ht="23.4" x14ac:dyDescent="0.45">
      <c r="D11" s="3" t="s">
        <v>5</v>
      </c>
      <c r="E11" s="2">
        <v>1.2</v>
      </c>
      <c r="F11" s="2" t="s">
        <v>14</v>
      </c>
      <c r="H11" t="s">
        <v>27</v>
      </c>
      <c r="Q11" s="36" t="s">
        <v>31</v>
      </c>
      <c r="R11" s="37"/>
      <c r="S11" s="37"/>
      <c r="T11" s="37"/>
    </row>
    <row r="12" spans="4:25" x14ac:dyDescent="0.3">
      <c r="D12" s="3" t="s">
        <v>6</v>
      </c>
      <c r="E12" s="2">
        <v>1.2230000000000001</v>
      </c>
      <c r="F12" s="2" t="s">
        <v>15</v>
      </c>
    </row>
    <row r="13" spans="4:25" x14ac:dyDescent="0.3">
      <c r="D13" s="3" t="s">
        <v>54</v>
      </c>
      <c r="E13" s="2">
        <v>42</v>
      </c>
      <c r="F13" s="2" t="s">
        <v>11</v>
      </c>
      <c r="H13" s="1" t="s">
        <v>28</v>
      </c>
      <c r="I13" s="1" t="s">
        <v>29</v>
      </c>
      <c r="J13" s="1" t="s">
        <v>30</v>
      </c>
      <c r="K13" s="1" t="s">
        <v>38</v>
      </c>
    </row>
    <row r="14" spans="4:25" x14ac:dyDescent="0.3">
      <c r="D14" s="3" t="s">
        <v>7</v>
      </c>
      <c r="E14" s="2">
        <v>1.62</v>
      </c>
      <c r="F14" s="2" t="s">
        <v>10</v>
      </c>
      <c r="H14" s="18">
        <f>$H$5+(($E$5*$E$18*$E$7/$E$14)*(47/100))+(($E$5*$E$18*$E$7/$E$6)*(51/100))-(($I$9/2)*0.42)</f>
        <v>3133.8217628571429</v>
      </c>
      <c r="I14" s="18">
        <f>$I$5-(($E$5*$E$18*$E$7/$E$14)*(47/100))+(($E$5*$E$18*$E$7/$E$6)*(49/100))-(($I$9/2)*0.42)</f>
        <v>1121.8023480000002</v>
      </c>
      <c r="J14" s="18">
        <f>$J$5+(($E$5*$E$18*$E$7/$E$14)*(53/100))+(($E$5*$E$18*$E$7/$E$6)*(51/100))-(($I$9/2)*((100-42)/100))</f>
        <v>3478.3090028571432</v>
      </c>
      <c r="K14" s="18">
        <f>$J$5-(($E$5*$E$18*$E$7/$E$14)*(53/100))+(($E$5*$E$18*$E$7/$E$6)*(49/100))-(($I$9/2)*((100-42)/100))</f>
        <v>1277.7727800000002</v>
      </c>
    </row>
    <row r="15" spans="4:25" x14ac:dyDescent="0.3">
      <c r="D15" s="3" t="s">
        <v>8</v>
      </c>
      <c r="E15" s="2">
        <v>1.5</v>
      </c>
      <c r="F15" s="2" t="s">
        <v>16</v>
      </c>
    </row>
    <row r="16" spans="4:25" x14ac:dyDescent="0.3">
      <c r="D16" s="4" t="s">
        <v>25</v>
      </c>
      <c r="E16" s="5">
        <v>30</v>
      </c>
      <c r="F16" s="5" t="s">
        <v>47</v>
      </c>
      <c r="K16" s="38" t="s">
        <v>55</v>
      </c>
      <c r="L16" s="38"/>
      <c r="P16" s="38" t="s">
        <v>56</v>
      </c>
      <c r="Q16" s="38"/>
      <c r="X16" s="38" t="s">
        <v>57</v>
      </c>
      <c r="Y16" s="38"/>
    </row>
    <row r="17" spans="2:27" x14ac:dyDescent="0.3">
      <c r="H17" s="34" t="s">
        <v>8</v>
      </c>
      <c r="I17" s="35"/>
      <c r="K17" s="1" t="s">
        <v>28</v>
      </c>
      <c r="L17" s="1" t="s">
        <v>29</v>
      </c>
      <c r="M17" s="1" t="s">
        <v>30</v>
      </c>
      <c r="N17" s="1" t="s">
        <v>38</v>
      </c>
      <c r="P17" s="1" t="s">
        <v>28</v>
      </c>
      <c r="Q17" s="1" t="s">
        <v>29</v>
      </c>
      <c r="R17" s="1" t="s">
        <v>30</v>
      </c>
      <c r="S17" s="1" t="s">
        <v>38</v>
      </c>
      <c r="U17" s="34" t="s">
        <v>50</v>
      </c>
      <c r="V17" s="35"/>
      <c r="X17" s="1" t="s">
        <v>28</v>
      </c>
      <c r="Y17" s="1" t="s">
        <v>29</v>
      </c>
      <c r="Z17" s="1" t="s">
        <v>30</v>
      </c>
      <c r="AA17" s="1" t="s">
        <v>38</v>
      </c>
    </row>
    <row r="18" spans="2:27" x14ac:dyDescent="0.3">
      <c r="D18" s="3" t="s">
        <v>34</v>
      </c>
      <c r="E18" s="2">
        <f>E15*9.81</f>
        <v>14.715</v>
      </c>
      <c r="F18" s="2" t="s">
        <v>16</v>
      </c>
      <c r="H18" s="24">
        <v>0</v>
      </c>
      <c r="I18" s="25"/>
      <c r="K18" s="18">
        <f>$H$5+(($E$5*0*$E$7/$E$14)*(47/100))+(($E$5*(H18*9.81)*$E$7/$E$6)*(51/100))-(($I$9/2)*0.42)</f>
        <v>1562.7016800000001</v>
      </c>
      <c r="L18" s="18">
        <f t="shared" ref="L18" si="0">$I$5-(($E$5*0*$E$7/$E$14)*(47/100))+(($E$5*(H18*9.81)*$E$7/$E$6)*(49/100))-(($I$9/2)*0.42)</f>
        <v>1504.7912879999999</v>
      </c>
      <c r="M18" s="18">
        <f>$J$5+(($E$5*0*$E$7/$E$14)*(53/100))+(($E$5*(H18*9.81)*$E$7/$E$6)*(51/100))-(($I$9/2)*((100-42)/100))</f>
        <v>1783.9753200000002</v>
      </c>
      <c r="N18" s="18">
        <f>$J$5-(($E$5*0*$E$7/$E$14)*(53/100))+(($E$5*(H18*9.81)*$E$7/$E$6)*(49/100))-(($I$9/2)*((100-42)/100))</f>
        <v>1783.9753200000002</v>
      </c>
      <c r="P18" s="18">
        <f>$H$5+(($E$5*(H18*9.81)*$E$7/$E$14)*(47/100))+(($E$5*0*$E$7/$E$6)*(51/100))-(($I$9/2)*0.42)</f>
        <v>1562.7016800000001</v>
      </c>
      <c r="Q18" s="18">
        <f t="shared" ref="Q18" si="1">$I$5-(($E$5*(H18*9.81)*$E$7/$E$14)*(47/100))+(($E$5*0*$E$7/$E$6)*(49/100))-(($I$9/2)*0.42)</f>
        <v>1504.7912879999999</v>
      </c>
      <c r="R18" s="18">
        <f>$J$5+(($E$5*(H18*9.81)*$E$7/$E$14)*(53/100))+(($E$5*0*$E$7/$E$6)*(51/100))-(($I$9/2)*((100-42)/100))</f>
        <v>1783.9753200000002</v>
      </c>
      <c r="S18" s="18">
        <f>$J$5-(($E$5*(H18*9.81)*$E$7/$E$14)*(53/100))+(($E$5*0*$E$7/$E$6)*(49/100))-(($I$9/2)*((100-42)/100))</f>
        <v>1783.9753200000002</v>
      </c>
      <c r="U18" s="24">
        <v>0</v>
      </c>
      <c r="V18" s="25"/>
      <c r="X18" s="18">
        <f>$H$5+(($E$5*0*$E$7/$E$14)*(47/100))+(($E$5*0*$E$7/$E$6)*(51/100))-((($E$10*0.5*$E$12*U18^2*$E$11)/2)*0.42)</f>
        <v>1476.7149960000002</v>
      </c>
      <c r="Y18" s="18">
        <f t="shared" ref="Y18" si="2">$I$5-(($E$5*0*$E$7/$E$14)*(47/100))+(($E$5*0*$E$7/$E$6)*(49/100))-((($E$10*0.5*$E$12*U18^2*$E$11)/2)*0.42)</f>
        <v>1418.8046039999999</v>
      </c>
      <c r="Z18" s="18">
        <f>$J$5+(($E$5*0*$E$7/$E$14)*(53/100))+(($E$5*0*$E$7/$E$6)*(51/100))-((($E$10*0.5*$E$12*U18^2*$E$11)/2)*((100-42)/100))</f>
        <v>1665.2318040000002</v>
      </c>
      <c r="AA18" s="18">
        <f>$J$5-(($E$5*0*$E$7/$E$14)*(53/100))+(($E$5*0*$E$7/$E$6)*(49/100))-((($E$10*0.5*$E$12*U18^2*$E$11)/2)*((100-42)/100))</f>
        <v>1665.2318040000002</v>
      </c>
    </row>
    <row r="19" spans="2:27" x14ac:dyDescent="0.3">
      <c r="B19" s="22" t="s">
        <v>58</v>
      </c>
      <c r="C19" s="22"/>
      <c r="D19" s="22"/>
      <c r="E19" s="22"/>
      <c r="F19" s="22"/>
      <c r="H19" s="28">
        <v>0.1</v>
      </c>
      <c r="I19" s="29"/>
      <c r="K19" s="18">
        <f t="shared" ref="K19:K33" si="3">$H$5+(($E$5*0*$E$7/$E$14)*(47/100))+(($E$5*(H19*9.81)*$E$7/$E$6)*(51/100))-(($I$9/2)*0.42)</f>
        <v>1603.0981388571429</v>
      </c>
      <c r="L19" s="18">
        <f t="shared" ref="L19:L33" si="4">$I$5-(($E$5*0*$E$7/$E$14)*(47/100))+(($E$5*(H19*9.81)*$E$7/$E$6)*(49/100))-(($I$9/2)*0.42)</f>
        <v>1543.603572</v>
      </c>
      <c r="M19" s="18">
        <f t="shared" ref="M19:M33" si="5">$J$5+(($E$5*0*$E$7/$E$14)*(53/100))+(($E$5*(H19*9.81)*$E$7/$E$6)*(51/100))-(($I$9/2)*((100-42)/100))</f>
        <v>1824.371778857143</v>
      </c>
      <c r="N19" s="18">
        <f t="shared" ref="N19:N33" si="6">$J$5-(($E$5*0*$E$7/$E$14)*(53/100))+(($E$5*(H19*9.81)*$E$7/$E$6)*(49/100))-(($I$9/2)*((100-42)/100))</f>
        <v>1822.7876040000003</v>
      </c>
      <c r="P19" s="18">
        <f t="shared" ref="P19:P33" si="7">$H$5+(($E$5*(H19*9.81)*$E$7/$E$14)*(47/100))+(($E$5*0*$E$7/$E$6)*(51/100))-(($I$9/2)*0.42)</f>
        <v>1627.0465600000002</v>
      </c>
      <c r="Q19" s="18">
        <f t="shared" ref="Q19:Q33" si="8">$I$5-(($E$5*(H19*9.81)*$E$7/$E$14)*(47/100))+(($E$5*0*$E$7/$E$6)*(49/100))-(($I$9/2)*0.42)</f>
        <v>1440.4464079999998</v>
      </c>
      <c r="R19" s="18">
        <f t="shared" ref="R19:R33" si="9">$J$5+(($E$5*(H19*9.81)*$E$7/$E$14)*(53/100))+(($E$5*0*$E$7/$E$6)*(51/100))-(($I$9/2)*((100-42)/100))</f>
        <v>1856.5344400000004</v>
      </c>
      <c r="S19" s="18">
        <f t="shared" ref="S19:S33" si="10">$J$5-(($E$5*(H19*9.81)*$E$7/$E$14)*(53/100))+(($E$5*0*$E$7/$E$6)*(49/100))-(($I$9/2)*((100-42)/100))</f>
        <v>1711.4162000000001</v>
      </c>
      <c r="U19" s="24">
        <v>2</v>
      </c>
      <c r="V19" s="25"/>
      <c r="X19" s="18">
        <f t="shared" ref="X19:X33" si="11">$H$5+(($E$5*0*$E$7/$E$14)*(47/100))+(($E$5*0*$E$7/$E$6)*(51/100))-((($E$10*0.5*$E$12*U19^2*$E$11)/2)*0.42)</f>
        <v>1477.0971590400002</v>
      </c>
      <c r="Y19" s="18">
        <f t="shared" ref="Y19:Y33" si="12">$I$5-(($E$5*0*$E$7/$E$14)*(47/100))+(($E$5*0*$E$7/$E$6)*(49/100))-((($E$10*0.5*$E$12*U19^2*$E$11)/2)*0.42)</f>
        <v>1419.1867670399999</v>
      </c>
      <c r="Z19" s="18">
        <f t="shared" ref="Z19:Z33" si="13">$J$5+(($E$5*0*$E$7/$E$14)*(53/100))+(($E$5*0*$E$7/$E$6)*(51/100))-((($E$10*0.5*$E$12*U19^2*$E$11)/2)*((100-42)/100))</f>
        <v>1665.7595529600003</v>
      </c>
      <c r="AA19" s="18">
        <f t="shared" ref="AA19:AA33" si="14">$J$5-(($E$5*0*$E$7/$E$14)*(53/100))+(($E$5*0*$E$7/$E$6)*(49/100))-((($E$10*0.5*$E$12*U19^2*$E$11)/2)*((100-42)/100))</f>
        <v>1665.7595529600003</v>
      </c>
    </row>
    <row r="20" spans="2:27" x14ac:dyDescent="0.3">
      <c r="B20" s="22"/>
      <c r="C20" s="22"/>
      <c r="D20" s="22"/>
      <c r="E20" s="22"/>
      <c r="F20" s="22"/>
      <c r="H20" s="28">
        <v>0.2</v>
      </c>
      <c r="I20" s="29"/>
      <c r="K20" s="18">
        <f t="shared" si="3"/>
        <v>1643.4945977142859</v>
      </c>
      <c r="L20" s="18">
        <f t="shared" si="4"/>
        <v>1582.4158559999998</v>
      </c>
      <c r="M20" s="18">
        <f t="shared" si="5"/>
        <v>1864.768237714286</v>
      </c>
      <c r="N20" s="18">
        <f t="shared" si="6"/>
        <v>1861.5998880000002</v>
      </c>
      <c r="P20" s="18">
        <f t="shared" si="7"/>
        <v>1691.3914400000001</v>
      </c>
      <c r="Q20" s="18">
        <f t="shared" si="8"/>
        <v>1376.1015279999999</v>
      </c>
      <c r="R20" s="18">
        <f t="shared" si="9"/>
        <v>1929.0935600000003</v>
      </c>
      <c r="S20" s="18">
        <f t="shared" si="10"/>
        <v>1638.8570800000002</v>
      </c>
      <c r="U20" s="24">
        <v>4</v>
      </c>
      <c r="V20" s="25"/>
      <c r="X20" s="18">
        <f t="shared" si="11"/>
        <v>1478.2436481600002</v>
      </c>
      <c r="Y20" s="18">
        <f t="shared" si="12"/>
        <v>1420.33325616</v>
      </c>
      <c r="Z20" s="18">
        <f t="shared" si="13"/>
        <v>1667.3427998400002</v>
      </c>
      <c r="AA20" s="18">
        <f t="shared" si="14"/>
        <v>1667.3427998400002</v>
      </c>
    </row>
    <row r="21" spans="2:27" x14ac:dyDescent="0.3">
      <c r="E21" s="9"/>
      <c r="F21" s="9"/>
      <c r="H21" s="28">
        <v>0.3</v>
      </c>
      <c r="I21" s="29"/>
      <c r="K21" s="18">
        <f t="shared" si="3"/>
        <v>1683.8910565714286</v>
      </c>
      <c r="L21" s="18">
        <f t="shared" si="4"/>
        <v>1621.2281399999999</v>
      </c>
      <c r="M21" s="18">
        <f t="shared" si="5"/>
        <v>1905.1646965714287</v>
      </c>
      <c r="N21" s="18">
        <f t="shared" si="6"/>
        <v>1900.4121720000003</v>
      </c>
      <c r="P21" s="18">
        <f t="shared" si="7"/>
        <v>1755.73632</v>
      </c>
      <c r="Q21" s="18">
        <f t="shared" si="8"/>
        <v>1311.756648</v>
      </c>
      <c r="R21" s="18">
        <f t="shared" si="9"/>
        <v>2001.6526800000001</v>
      </c>
      <c r="S21" s="18">
        <f t="shared" si="10"/>
        <v>1566.2979600000003</v>
      </c>
      <c r="U21" s="24">
        <v>6</v>
      </c>
      <c r="V21" s="25"/>
      <c r="X21" s="18">
        <f t="shared" si="11"/>
        <v>1480.1544633600001</v>
      </c>
      <c r="Y21" s="18">
        <f t="shared" si="12"/>
        <v>1422.2440713599999</v>
      </c>
      <c r="Z21" s="18">
        <f t="shared" si="13"/>
        <v>1669.9815446400003</v>
      </c>
      <c r="AA21" s="18">
        <f t="shared" si="14"/>
        <v>1669.9815446400003</v>
      </c>
    </row>
    <row r="22" spans="2:27" x14ac:dyDescent="0.3">
      <c r="D22" s="16" t="s">
        <v>39</v>
      </c>
      <c r="H22" s="28">
        <v>0.4</v>
      </c>
      <c r="I22" s="29"/>
      <c r="K22" s="18">
        <f t="shared" si="3"/>
        <v>1724.2875154285716</v>
      </c>
      <c r="L22" s="18">
        <f t="shared" si="4"/>
        <v>1660.0404239999998</v>
      </c>
      <c r="M22" s="18">
        <f t="shared" si="5"/>
        <v>1945.5611554285717</v>
      </c>
      <c r="N22" s="18">
        <f t="shared" si="6"/>
        <v>1939.2244560000004</v>
      </c>
      <c r="P22" s="18">
        <f t="shared" si="7"/>
        <v>1820.0812000000001</v>
      </c>
      <c r="Q22" s="18">
        <f t="shared" si="8"/>
        <v>1247.4117679999999</v>
      </c>
      <c r="R22" s="18">
        <f t="shared" si="9"/>
        <v>2074.2118</v>
      </c>
      <c r="S22" s="18">
        <f t="shared" si="10"/>
        <v>1493.7388400000002</v>
      </c>
      <c r="U22" s="24">
        <v>8</v>
      </c>
      <c r="V22" s="25"/>
      <c r="X22" s="18">
        <f t="shared" si="11"/>
        <v>1482.8296046400001</v>
      </c>
      <c r="Y22" s="18">
        <f t="shared" si="12"/>
        <v>1424.9192126399998</v>
      </c>
      <c r="Z22" s="18">
        <f t="shared" si="13"/>
        <v>1673.6757873600002</v>
      </c>
      <c r="AA22" s="18">
        <f t="shared" si="14"/>
        <v>1673.6757873600002</v>
      </c>
    </row>
    <row r="23" spans="2:27" x14ac:dyDescent="0.3">
      <c r="D23" s="16" t="s">
        <v>40</v>
      </c>
      <c r="H23" s="28">
        <v>0.5</v>
      </c>
      <c r="I23" s="29"/>
      <c r="K23" s="18">
        <f t="shared" si="3"/>
        <v>1764.6839742857144</v>
      </c>
      <c r="L23" s="18">
        <f t="shared" si="4"/>
        <v>1698.8527079999999</v>
      </c>
      <c r="M23" s="18">
        <f t="shared" si="5"/>
        <v>1985.9576142857145</v>
      </c>
      <c r="N23" s="18">
        <f t="shared" si="6"/>
        <v>1978.0367400000002</v>
      </c>
      <c r="P23" s="18">
        <f t="shared" si="7"/>
        <v>1884.4260800000002</v>
      </c>
      <c r="Q23" s="18">
        <f t="shared" si="8"/>
        <v>1183.0668879999998</v>
      </c>
      <c r="R23" s="18">
        <f t="shared" si="9"/>
        <v>2146.7709199999999</v>
      </c>
      <c r="S23" s="18">
        <f t="shared" si="10"/>
        <v>1421.1797200000003</v>
      </c>
      <c r="U23" s="24">
        <v>10</v>
      </c>
      <c r="V23" s="25"/>
      <c r="X23" s="18">
        <f t="shared" si="11"/>
        <v>1486.2690720000001</v>
      </c>
      <c r="Y23" s="18">
        <f t="shared" si="12"/>
        <v>1428.3586799999998</v>
      </c>
      <c r="Z23" s="18">
        <f t="shared" si="13"/>
        <v>1678.4255280000002</v>
      </c>
      <c r="AA23" s="18">
        <f t="shared" si="14"/>
        <v>1678.4255280000002</v>
      </c>
    </row>
    <row r="24" spans="2:27" x14ac:dyDescent="0.3">
      <c r="D24" s="16" t="s">
        <v>41</v>
      </c>
      <c r="H24" s="28">
        <v>0.6</v>
      </c>
      <c r="I24" s="29"/>
      <c r="K24" s="18">
        <f t="shared" si="3"/>
        <v>1805.0804331428574</v>
      </c>
      <c r="L24" s="18">
        <f t="shared" si="4"/>
        <v>1737.664992</v>
      </c>
      <c r="M24" s="18">
        <f t="shared" si="5"/>
        <v>2026.3540731428575</v>
      </c>
      <c r="N24" s="18">
        <f t="shared" si="6"/>
        <v>2016.8490240000003</v>
      </c>
      <c r="P24" s="18">
        <f t="shared" si="7"/>
        <v>1948.7709600000001</v>
      </c>
      <c r="Q24" s="18">
        <f t="shared" si="8"/>
        <v>1118.722008</v>
      </c>
      <c r="R24" s="18">
        <f t="shared" si="9"/>
        <v>2219.3300400000003</v>
      </c>
      <c r="S24" s="18">
        <f t="shared" si="10"/>
        <v>1348.6206000000002</v>
      </c>
      <c r="U24" s="24">
        <v>12</v>
      </c>
      <c r="V24" s="25"/>
      <c r="X24" s="18">
        <f t="shared" si="11"/>
        <v>1490.4728654400001</v>
      </c>
      <c r="Y24" s="18">
        <f t="shared" si="12"/>
        <v>1432.5624734399998</v>
      </c>
      <c r="Z24" s="18">
        <f t="shared" si="13"/>
        <v>1684.2307665600003</v>
      </c>
      <c r="AA24" s="18">
        <f t="shared" si="14"/>
        <v>1684.2307665600003</v>
      </c>
    </row>
    <row r="25" spans="2:27" x14ac:dyDescent="0.3">
      <c r="D25" s="16" t="s">
        <v>42</v>
      </c>
      <c r="H25" s="28">
        <v>0.7</v>
      </c>
      <c r="I25" s="29"/>
      <c r="K25" s="18">
        <f t="shared" si="3"/>
        <v>1845.4768920000001</v>
      </c>
      <c r="L25" s="18">
        <f t="shared" si="4"/>
        <v>1776.4772759999998</v>
      </c>
      <c r="M25" s="18">
        <f t="shared" si="5"/>
        <v>2066.750532</v>
      </c>
      <c r="N25" s="18">
        <f t="shared" si="6"/>
        <v>2055.6613080000002</v>
      </c>
      <c r="P25" s="18">
        <f t="shared" si="7"/>
        <v>2013.1158399999999</v>
      </c>
      <c r="Q25" s="18">
        <f t="shared" si="8"/>
        <v>1054.3771280000001</v>
      </c>
      <c r="R25" s="18">
        <f t="shared" si="9"/>
        <v>2291.8891600000002</v>
      </c>
      <c r="S25" s="18">
        <f t="shared" si="10"/>
        <v>1276.0614800000003</v>
      </c>
      <c r="U25" s="24">
        <v>14</v>
      </c>
      <c r="V25" s="25"/>
      <c r="X25" s="18">
        <f t="shared" si="11"/>
        <v>1495.4409849600002</v>
      </c>
      <c r="Y25" s="18">
        <f t="shared" si="12"/>
        <v>1437.5305929599999</v>
      </c>
      <c r="Z25" s="18">
        <f t="shared" si="13"/>
        <v>1691.0915030400001</v>
      </c>
      <c r="AA25" s="18">
        <f t="shared" si="14"/>
        <v>1691.0915030400001</v>
      </c>
    </row>
    <row r="26" spans="2:27" x14ac:dyDescent="0.3">
      <c r="D26" s="16"/>
      <c r="H26" s="28">
        <v>0.8</v>
      </c>
      <c r="I26" s="29"/>
      <c r="K26" s="18">
        <f t="shared" si="3"/>
        <v>1885.8733508571431</v>
      </c>
      <c r="L26" s="18">
        <f t="shared" si="4"/>
        <v>1815.2895599999999</v>
      </c>
      <c r="M26" s="18">
        <f t="shared" si="5"/>
        <v>2107.146990857143</v>
      </c>
      <c r="N26" s="18">
        <f t="shared" si="6"/>
        <v>2094.4735920000003</v>
      </c>
      <c r="P26" s="18">
        <f t="shared" si="7"/>
        <v>2077.46072</v>
      </c>
      <c r="Q26" s="18">
        <f t="shared" si="8"/>
        <v>990.03224799999998</v>
      </c>
      <c r="R26" s="18">
        <f t="shared" si="9"/>
        <v>2364.4482800000001</v>
      </c>
      <c r="S26" s="18">
        <f t="shared" si="10"/>
        <v>1203.5023600000002</v>
      </c>
      <c r="U26" s="24">
        <v>16</v>
      </c>
      <c r="V26" s="25"/>
      <c r="X26" s="18">
        <f t="shared" si="11"/>
        <v>1501.1734305600003</v>
      </c>
      <c r="Y26" s="18">
        <f t="shared" si="12"/>
        <v>1443.26303856</v>
      </c>
      <c r="Z26" s="18">
        <f t="shared" si="13"/>
        <v>1699.0077374400003</v>
      </c>
      <c r="AA26" s="18">
        <f t="shared" si="14"/>
        <v>1699.0077374400003</v>
      </c>
    </row>
    <row r="27" spans="2:27" x14ac:dyDescent="0.3">
      <c r="D27" s="16" t="s">
        <v>43</v>
      </c>
      <c r="H27" s="28">
        <v>0.9</v>
      </c>
      <c r="I27" s="29"/>
      <c r="K27" s="18">
        <f t="shared" si="3"/>
        <v>1926.2698097142859</v>
      </c>
      <c r="L27" s="18">
        <f t="shared" si="4"/>
        <v>1854.1018439999998</v>
      </c>
      <c r="M27" s="18">
        <f t="shared" si="5"/>
        <v>2147.543449714286</v>
      </c>
      <c r="N27" s="18">
        <f t="shared" si="6"/>
        <v>2133.2858760000004</v>
      </c>
      <c r="P27" s="18">
        <f t="shared" si="7"/>
        <v>2141.8056000000001</v>
      </c>
      <c r="Q27" s="18">
        <f t="shared" si="8"/>
        <v>925.68736799999999</v>
      </c>
      <c r="R27" s="18">
        <f t="shared" si="9"/>
        <v>2437.0074000000004</v>
      </c>
      <c r="S27" s="18">
        <f t="shared" si="10"/>
        <v>1130.9432400000001</v>
      </c>
      <c r="U27" s="24">
        <v>18</v>
      </c>
      <c r="V27" s="25"/>
      <c r="X27" s="18">
        <f t="shared" si="11"/>
        <v>1507.6702022400002</v>
      </c>
      <c r="Y27" s="18">
        <f t="shared" si="12"/>
        <v>1449.75981024</v>
      </c>
      <c r="Z27" s="18">
        <f t="shared" si="13"/>
        <v>1707.9794697600003</v>
      </c>
      <c r="AA27" s="18">
        <f t="shared" si="14"/>
        <v>1707.9794697600003</v>
      </c>
    </row>
    <row r="28" spans="2:27" x14ac:dyDescent="0.3">
      <c r="D28" s="16" t="s">
        <v>44</v>
      </c>
      <c r="H28" s="28">
        <v>1</v>
      </c>
      <c r="I28" s="29"/>
      <c r="K28" s="18">
        <f t="shared" si="3"/>
        <v>1966.6662685714286</v>
      </c>
      <c r="L28" s="18">
        <f t="shared" si="4"/>
        <v>1892.9141279999999</v>
      </c>
      <c r="M28" s="18">
        <f t="shared" si="5"/>
        <v>2187.939908571429</v>
      </c>
      <c r="N28" s="18">
        <f t="shared" si="6"/>
        <v>2172.09816</v>
      </c>
      <c r="P28" s="18">
        <f t="shared" si="7"/>
        <v>2206.1504799999998</v>
      </c>
      <c r="Q28" s="18">
        <f t="shared" si="8"/>
        <v>861.342488</v>
      </c>
      <c r="R28" s="18">
        <f t="shared" si="9"/>
        <v>2509.5665199999999</v>
      </c>
      <c r="S28" s="18">
        <f t="shared" si="10"/>
        <v>1058.3841200000004</v>
      </c>
      <c r="U28" s="24">
        <v>20</v>
      </c>
      <c r="V28" s="25"/>
      <c r="X28" s="18">
        <f t="shared" si="11"/>
        <v>1514.9313000000002</v>
      </c>
      <c r="Y28" s="18">
        <f t="shared" si="12"/>
        <v>1457.020908</v>
      </c>
      <c r="Z28" s="18">
        <f t="shared" si="13"/>
        <v>1718.0067000000001</v>
      </c>
      <c r="AA28" s="18">
        <f t="shared" si="14"/>
        <v>1718.0067000000001</v>
      </c>
    </row>
    <row r="29" spans="2:27" x14ac:dyDescent="0.3">
      <c r="D29" s="16" t="s">
        <v>46</v>
      </c>
      <c r="H29" s="28">
        <v>1.1000000000000001</v>
      </c>
      <c r="I29" s="29"/>
      <c r="K29" s="18">
        <f t="shared" si="3"/>
        <v>2007.0627274285716</v>
      </c>
      <c r="L29" s="18">
        <f t="shared" si="4"/>
        <v>1931.726412</v>
      </c>
      <c r="M29" s="18">
        <f t="shared" si="5"/>
        <v>2228.336367428572</v>
      </c>
      <c r="N29" s="18">
        <f t="shared" si="6"/>
        <v>2210.9104440000006</v>
      </c>
      <c r="P29" s="18">
        <f t="shared" si="7"/>
        <v>2270.4953600000003</v>
      </c>
      <c r="Q29" s="18">
        <f t="shared" si="8"/>
        <v>796.9976079999999</v>
      </c>
      <c r="R29" s="18">
        <f t="shared" si="9"/>
        <v>2582.1256400000007</v>
      </c>
      <c r="S29" s="18">
        <f t="shared" si="10"/>
        <v>985.82500000000005</v>
      </c>
      <c r="U29" s="24">
        <v>22</v>
      </c>
      <c r="V29" s="25"/>
      <c r="X29" s="18">
        <f t="shared" si="11"/>
        <v>1522.9567238400002</v>
      </c>
      <c r="Y29" s="18">
        <f t="shared" si="12"/>
        <v>1465.04633184</v>
      </c>
      <c r="Z29" s="18">
        <f t="shared" si="13"/>
        <v>1729.0894281600001</v>
      </c>
      <c r="AA29" s="18">
        <f t="shared" si="14"/>
        <v>1729.0894281600001</v>
      </c>
    </row>
    <row r="30" spans="2:27" x14ac:dyDescent="0.3">
      <c r="D30" s="16" t="s">
        <v>45</v>
      </c>
      <c r="H30" s="28">
        <v>1.2</v>
      </c>
      <c r="I30" s="29"/>
      <c r="K30" s="18">
        <f t="shared" si="3"/>
        <v>2047.4591862857144</v>
      </c>
      <c r="L30" s="18">
        <f t="shared" si="4"/>
        <v>1970.5386959999998</v>
      </c>
      <c r="M30" s="18">
        <f t="shared" si="5"/>
        <v>2268.7328262857145</v>
      </c>
      <c r="N30" s="18">
        <f t="shared" si="6"/>
        <v>2249.7227280000002</v>
      </c>
      <c r="P30" s="18">
        <f t="shared" si="7"/>
        <v>2334.84024</v>
      </c>
      <c r="Q30" s="18">
        <f t="shared" si="8"/>
        <v>732.65272800000002</v>
      </c>
      <c r="R30" s="18">
        <f t="shared" si="9"/>
        <v>2654.6847600000001</v>
      </c>
      <c r="S30" s="18">
        <f t="shared" si="10"/>
        <v>913.26588000000038</v>
      </c>
      <c r="U30" s="24">
        <v>24</v>
      </c>
      <c r="V30" s="25"/>
      <c r="X30" s="18">
        <f t="shared" si="11"/>
        <v>1531.7464737600001</v>
      </c>
      <c r="Y30" s="18">
        <f t="shared" si="12"/>
        <v>1473.8360817599998</v>
      </c>
      <c r="Z30" s="18">
        <f t="shared" si="13"/>
        <v>1741.2276542400002</v>
      </c>
      <c r="AA30" s="18">
        <f t="shared" si="14"/>
        <v>1741.2276542400002</v>
      </c>
    </row>
    <row r="31" spans="2:27" x14ac:dyDescent="0.3">
      <c r="H31" s="28">
        <v>1.3</v>
      </c>
      <c r="I31" s="29"/>
      <c r="K31" s="18">
        <f t="shared" si="3"/>
        <v>2087.8556451428576</v>
      </c>
      <c r="L31" s="18">
        <f t="shared" si="4"/>
        <v>2009.3509799999999</v>
      </c>
      <c r="M31" s="18">
        <f t="shared" si="5"/>
        <v>2309.1292851428575</v>
      </c>
      <c r="N31" s="18">
        <f t="shared" si="6"/>
        <v>2288.5350120000003</v>
      </c>
      <c r="P31" s="18">
        <f t="shared" si="7"/>
        <v>2399.1851200000001</v>
      </c>
      <c r="Q31" s="18">
        <f t="shared" si="8"/>
        <v>668.30784799999992</v>
      </c>
      <c r="R31" s="18">
        <f t="shared" si="9"/>
        <v>2727.2438800000004</v>
      </c>
      <c r="S31" s="18">
        <f t="shared" si="10"/>
        <v>840.70676000000026</v>
      </c>
      <c r="U31" s="24">
        <v>26</v>
      </c>
      <c r="V31" s="25"/>
      <c r="X31" s="18">
        <f t="shared" si="11"/>
        <v>1541.3005497600002</v>
      </c>
      <c r="Y31" s="18">
        <f t="shared" si="12"/>
        <v>1483.39015776</v>
      </c>
      <c r="Z31" s="18">
        <f t="shared" si="13"/>
        <v>1754.4213782400002</v>
      </c>
      <c r="AA31" s="18">
        <f t="shared" si="14"/>
        <v>1754.4213782400002</v>
      </c>
    </row>
    <row r="32" spans="2:27" x14ac:dyDescent="0.3">
      <c r="H32" s="28">
        <v>1.4</v>
      </c>
      <c r="I32" s="29"/>
      <c r="K32" s="18">
        <f t="shared" si="3"/>
        <v>2128.2521040000001</v>
      </c>
      <c r="L32" s="18">
        <f t="shared" si="4"/>
        <v>2048.1632639999998</v>
      </c>
      <c r="M32" s="18">
        <f t="shared" si="5"/>
        <v>2349.525744</v>
      </c>
      <c r="N32" s="18">
        <f t="shared" si="6"/>
        <v>2327.3472960000004</v>
      </c>
      <c r="P32" s="18">
        <f t="shared" si="7"/>
        <v>2463.5299999999997</v>
      </c>
      <c r="Q32" s="18">
        <f t="shared" si="8"/>
        <v>603.96296800000016</v>
      </c>
      <c r="R32" s="18">
        <f t="shared" si="9"/>
        <v>2799.8029999999999</v>
      </c>
      <c r="S32" s="18">
        <f t="shared" si="10"/>
        <v>768.14764000000048</v>
      </c>
      <c r="U32" s="24">
        <v>28</v>
      </c>
      <c r="V32" s="25"/>
      <c r="X32" s="18">
        <f t="shared" si="11"/>
        <v>1551.6189518400001</v>
      </c>
      <c r="Y32" s="18">
        <f t="shared" si="12"/>
        <v>1493.7085598399999</v>
      </c>
      <c r="Z32" s="18">
        <f t="shared" si="13"/>
        <v>1768.6706001600003</v>
      </c>
      <c r="AA32" s="18">
        <f t="shared" si="14"/>
        <v>1768.6706001600003</v>
      </c>
    </row>
    <row r="33" spans="6:34" x14ac:dyDescent="0.3">
      <c r="H33" s="28">
        <v>1.5</v>
      </c>
      <c r="I33" s="29"/>
      <c r="K33" s="18">
        <f t="shared" si="3"/>
        <v>2168.6485628571431</v>
      </c>
      <c r="L33" s="18">
        <f t="shared" si="4"/>
        <v>2086.9755479999999</v>
      </c>
      <c r="M33" s="18">
        <f t="shared" si="5"/>
        <v>2389.922202857143</v>
      </c>
      <c r="N33" s="18">
        <f t="shared" si="6"/>
        <v>2366.1595800000005</v>
      </c>
      <c r="P33" s="18">
        <f t="shared" si="7"/>
        <v>2527.8748799999998</v>
      </c>
      <c r="Q33" s="18">
        <f t="shared" si="8"/>
        <v>539.61808799999994</v>
      </c>
      <c r="R33" s="18">
        <f t="shared" si="9"/>
        <v>2872.3621200000002</v>
      </c>
      <c r="S33" s="18">
        <f t="shared" si="10"/>
        <v>695.58852000000024</v>
      </c>
      <c r="U33" s="24">
        <v>30</v>
      </c>
      <c r="V33" s="25"/>
      <c r="X33" s="18">
        <f t="shared" si="11"/>
        <v>1562.7016800000001</v>
      </c>
      <c r="Y33" s="18">
        <f t="shared" si="12"/>
        <v>1504.7912879999999</v>
      </c>
      <c r="Z33" s="18">
        <f t="shared" si="13"/>
        <v>1783.9753200000002</v>
      </c>
      <c r="AA33" s="18">
        <f t="shared" si="14"/>
        <v>1783.9753200000002</v>
      </c>
    </row>
    <row r="34" spans="6:34" x14ac:dyDescent="0.3">
      <c r="F34" s="17"/>
      <c r="X34" s="17"/>
    </row>
    <row r="35" spans="6:34" x14ac:dyDescent="0.3">
      <c r="F35" s="17"/>
      <c r="X35" s="17"/>
      <c r="AG35" s="17"/>
      <c r="AH35" s="17"/>
    </row>
    <row r="36" spans="6:34" x14ac:dyDescent="0.3">
      <c r="F36" s="17"/>
      <c r="H36" s="9"/>
      <c r="I36" s="9"/>
      <c r="J36" s="9"/>
      <c r="K36" s="9"/>
      <c r="L36" s="9"/>
      <c r="M36" s="9"/>
      <c r="N36" s="9"/>
      <c r="O36" s="9"/>
      <c r="P36" s="19"/>
      <c r="Q36" s="19"/>
      <c r="R36" s="19"/>
      <c r="S36" s="19"/>
      <c r="X36" s="17"/>
      <c r="AG36" s="17"/>
      <c r="AH36" s="17"/>
    </row>
    <row r="37" spans="6:34" ht="13.95" customHeight="1" x14ac:dyDescent="0.3">
      <c r="F37" s="17"/>
      <c r="X37" s="17"/>
      <c r="AG37" s="17"/>
      <c r="AH37" s="17"/>
    </row>
    <row r="38" spans="6:34" x14ac:dyDescent="0.3">
      <c r="F38" s="17"/>
      <c r="X38" s="17"/>
      <c r="AG38" s="17"/>
      <c r="AH38" s="17"/>
    </row>
    <row r="39" spans="6:34" x14ac:dyDescent="0.3">
      <c r="F39" s="17"/>
      <c r="X39" s="17"/>
      <c r="AG39" s="17"/>
      <c r="AH39" s="17"/>
    </row>
    <row r="40" spans="6:34" x14ac:dyDescent="0.3">
      <c r="F40" s="17"/>
      <c r="X40" s="17"/>
      <c r="AG40" s="17"/>
      <c r="AH40" s="17"/>
    </row>
    <row r="41" spans="6:34" x14ac:dyDescent="0.3">
      <c r="F41" s="17"/>
      <c r="X41" s="17"/>
      <c r="AG41" s="17"/>
      <c r="AH41" s="17"/>
    </row>
    <row r="42" spans="6:34" x14ac:dyDescent="0.3">
      <c r="F42" s="17"/>
      <c r="X42" s="17"/>
      <c r="AG42" s="17"/>
      <c r="AH42" s="17"/>
    </row>
    <row r="43" spans="6:34" x14ac:dyDescent="0.3">
      <c r="F43" s="17"/>
      <c r="X43" s="17"/>
      <c r="AG43" s="17"/>
      <c r="AH43" s="17"/>
    </row>
    <row r="44" spans="6:34" x14ac:dyDescent="0.3">
      <c r="F44" s="17"/>
      <c r="X44" s="17"/>
      <c r="AG44" s="17"/>
      <c r="AH44" s="17"/>
    </row>
    <row r="45" spans="6:34" x14ac:dyDescent="0.3">
      <c r="F45" s="17"/>
      <c r="X45" s="17"/>
      <c r="AG45" s="17"/>
      <c r="AH45" s="17"/>
    </row>
    <row r="46" spans="6:34" x14ac:dyDescent="0.3">
      <c r="F46" s="17"/>
      <c r="X46" s="17"/>
      <c r="AG46" s="17"/>
      <c r="AH46" s="17"/>
    </row>
    <row r="47" spans="6:34" x14ac:dyDescent="0.3">
      <c r="F47" s="17"/>
      <c r="X47" s="17"/>
      <c r="AG47" s="17"/>
      <c r="AH47" s="17"/>
    </row>
    <row r="48" spans="6:34" x14ac:dyDescent="0.3">
      <c r="F48" s="17"/>
      <c r="X48" s="17"/>
      <c r="AG48" s="17"/>
      <c r="AH48" s="17"/>
    </row>
    <row r="49" spans="5:35" x14ac:dyDescent="0.3">
      <c r="F49" s="17"/>
      <c r="X49" s="17"/>
      <c r="AG49" s="17"/>
      <c r="AH49" s="17"/>
    </row>
    <row r="50" spans="5:35" x14ac:dyDescent="0.3">
      <c r="F50" s="17"/>
      <c r="X50" s="17"/>
      <c r="AG50" s="17"/>
      <c r="AH50" s="17"/>
    </row>
    <row r="51" spans="5:35" x14ac:dyDescent="0.3">
      <c r="F51" s="17"/>
      <c r="X51" s="17"/>
      <c r="AG51" s="17"/>
      <c r="AH51" s="17"/>
    </row>
    <row r="52" spans="5:35" x14ac:dyDescent="0.3">
      <c r="F52" s="17"/>
      <c r="X52" s="17"/>
      <c r="AG52" s="17"/>
      <c r="AH52" s="17"/>
    </row>
    <row r="53" spans="5:35" x14ac:dyDescent="0.3">
      <c r="F53" s="17"/>
      <c r="X53" s="17"/>
      <c r="AG53" s="17"/>
      <c r="AH53" s="17"/>
    </row>
    <row r="54" spans="5:35" x14ac:dyDescent="0.3">
      <c r="F54" s="17"/>
      <c r="X54" s="17"/>
      <c r="AG54" s="17"/>
      <c r="AH54" s="17"/>
    </row>
    <row r="55" spans="5:35" x14ac:dyDescent="0.3">
      <c r="F55" s="17"/>
      <c r="X55" s="17"/>
      <c r="AG55" s="17"/>
      <c r="AH55" s="17"/>
    </row>
    <row r="56" spans="5:35" x14ac:dyDescent="0.3">
      <c r="F56" s="17"/>
      <c r="X56" s="17"/>
      <c r="AG56" s="17"/>
      <c r="AH56" s="17"/>
    </row>
    <row r="57" spans="5:35" x14ac:dyDescent="0.3">
      <c r="F57" s="17"/>
      <c r="X57" s="17"/>
      <c r="AG57" s="17"/>
      <c r="AH57" s="17"/>
    </row>
    <row r="58" spans="5:35" x14ac:dyDescent="0.3">
      <c r="F58" s="17"/>
      <c r="X58" s="17"/>
      <c r="AG58" s="17"/>
      <c r="AH58" s="17"/>
    </row>
    <row r="59" spans="5:35" x14ac:dyDescent="0.3">
      <c r="F59" s="17"/>
      <c r="X59" s="17"/>
      <c r="AG59" s="17"/>
      <c r="AH59" s="17"/>
    </row>
    <row r="60" spans="5:35" x14ac:dyDescent="0.3">
      <c r="F60" s="17"/>
      <c r="X60" s="17"/>
      <c r="AG60" s="17"/>
      <c r="AH60" s="17"/>
    </row>
    <row r="61" spans="5:35" x14ac:dyDescent="0.3">
      <c r="F61" s="17"/>
      <c r="X61" s="17"/>
      <c r="AG61" s="17"/>
      <c r="AH61" s="17"/>
    </row>
    <row r="62" spans="5:35" x14ac:dyDescent="0.3">
      <c r="F62" s="17"/>
      <c r="X62" s="17"/>
      <c r="AG62" s="17"/>
      <c r="AH62" s="17"/>
    </row>
    <row r="63" spans="5:35" x14ac:dyDescent="0.3">
      <c r="F63" s="17"/>
      <c r="X63" s="17"/>
      <c r="AG63" s="17"/>
      <c r="AH63" s="17"/>
    </row>
    <row r="64" spans="5:35" x14ac:dyDescent="0.3">
      <c r="F64" s="17"/>
      <c r="X64" s="17"/>
      <c r="AG64" s="17"/>
      <c r="AH64" s="17"/>
      <c r="AI64" s="13"/>
    </row>
    <row r="65" spans="6:37" x14ac:dyDescent="0.3">
      <c r="F65" s="17"/>
      <c r="X65" s="17"/>
      <c r="AG65" s="17"/>
      <c r="AH65" s="17"/>
    </row>
    <row r="66" spans="6:37" x14ac:dyDescent="0.3">
      <c r="F66" s="17"/>
      <c r="X66" s="17"/>
      <c r="AG66" s="17"/>
      <c r="AH66" s="17"/>
    </row>
    <row r="67" spans="6:37" x14ac:dyDescent="0.3">
      <c r="F67" s="17"/>
      <c r="X67" s="17"/>
      <c r="AG67" s="17"/>
      <c r="AH67" s="17"/>
    </row>
    <row r="68" spans="6:37" x14ac:dyDescent="0.3">
      <c r="F68" s="17"/>
      <c r="X68" s="17"/>
      <c r="AG68" s="17"/>
      <c r="AH68" s="17"/>
    </row>
    <row r="69" spans="6:37" x14ac:dyDescent="0.3">
      <c r="F69" s="17"/>
      <c r="X69" s="17"/>
      <c r="AG69" s="17"/>
      <c r="AH69" s="17"/>
    </row>
    <row r="70" spans="6:37" x14ac:dyDescent="0.3">
      <c r="H70" t="s">
        <v>35</v>
      </c>
      <c r="AK70" s="17"/>
    </row>
    <row r="72" spans="6:37" ht="37.200000000000003" customHeight="1" x14ac:dyDescent="0.3">
      <c r="H72" s="24" t="s">
        <v>36</v>
      </c>
      <c r="I72" s="25"/>
      <c r="J72" s="10"/>
      <c r="K72" s="32" t="s">
        <v>48</v>
      </c>
      <c r="L72" s="33"/>
      <c r="M72" s="10"/>
      <c r="N72" s="24" t="s">
        <v>37</v>
      </c>
      <c r="O72" s="25"/>
      <c r="P72" s="10"/>
      <c r="Q72" s="32" t="s">
        <v>49</v>
      </c>
      <c r="R72" s="33"/>
      <c r="T72" s="1" t="s">
        <v>28</v>
      </c>
      <c r="U72" s="1" t="s">
        <v>29</v>
      </c>
      <c r="V72" s="1" t="s">
        <v>30</v>
      </c>
      <c r="W72" s="1" t="s">
        <v>38</v>
      </c>
      <c r="AC72" s="20"/>
      <c r="AD72" s="20"/>
      <c r="AE72" s="9"/>
      <c r="AF72" s="21"/>
      <c r="AG72" s="21"/>
      <c r="AH72" s="21"/>
      <c r="AI72" s="21"/>
    </row>
    <row r="73" spans="6:37" x14ac:dyDescent="0.3">
      <c r="H73" s="24">
        <v>5</v>
      </c>
      <c r="I73" s="25"/>
      <c r="K73" s="26">
        <f>1.5*SIN(H73*PI()/180)</f>
        <v>0.13073361412148726</v>
      </c>
      <c r="L73" s="27"/>
      <c r="N73" s="24">
        <v>85</v>
      </c>
      <c r="O73" s="25"/>
      <c r="Q73" s="26">
        <f>1.5*SIN(N73*PI()/180)</f>
        <v>1.4942920471376184</v>
      </c>
      <c r="R73" s="27"/>
      <c r="T73" s="18">
        <f>$H$5+(($E$5*K73*$E$7/$E$14)*(47/100))+(($E$5*Q73*$E$7/$E$6)*(51/100))-(($I$9/2)*0.42)</f>
        <v>1632.8098817485873</v>
      </c>
      <c r="U73" s="18">
        <f>$I$5-(($E$5*K73*$E$7/$E$14)*(47/100))+(($E$5*Q73*$E$7/$E$6)*(49/100))-(($I$9/2)*0.42)</f>
        <v>1555.336495543153</v>
      </c>
      <c r="V73" s="18">
        <f>$J$5+(($E$5*K73*$E$7/$E$14)*(53/100))+(($E$5*Q73*$E$7/$E$6)*(51/100))-(($I$9/2)*((100-42)/100))</f>
        <v>1855.178197877498</v>
      </c>
      <c r="W73" s="18">
        <f>$J$5-(($E$5*K73*$E$7/$E$14)*(53/100))+(($E$5*Q73*$E$7/$E$6)*(49/100))-(($I$9/2)*((100-42)/100))</f>
        <v>1833.4258514142427</v>
      </c>
      <c r="Y73" s="15">
        <f>90+H73+N73</f>
        <v>180</v>
      </c>
      <c r="Z73" s="14">
        <f>K73^2+Q73^2</f>
        <v>2.25</v>
      </c>
      <c r="AA73" s="15">
        <f>SQRT(Z73)</f>
        <v>1.5</v>
      </c>
      <c r="AC73" s="23"/>
      <c r="AD73" s="23"/>
      <c r="AE73" s="9"/>
      <c r="AF73" s="19"/>
      <c r="AG73" s="19"/>
      <c r="AH73" s="19"/>
      <c r="AI73" s="19"/>
    </row>
    <row r="74" spans="6:37" x14ac:dyDescent="0.3">
      <c r="H74" s="24">
        <v>10</v>
      </c>
      <c r="I74" s="25"/>
      <c r="K74" s="26">
        <f t="shared" ref="K74:K89" si="15">1.5*SIN(H74*PI()/180)</f>
        <v>0.26047226650039551</v>
      </c>
      <c r="L74" s="27"/>
      <c r="N74" s="24">
        <v>80</v>
      </c>
      <c r="O74" s="25"/>
      <c r="Q74" s="26">
        <f t="shared" ref="Q74:Q89" si="16">1.5*SIN(N74*PI()/180)</f>
        <v>1.477211629518312</v>
      </c>
      <c r="R74" s="27"/>
      <c r="T74" s="18">
        <f t="shared" ref="T74:T89" si="17">$H$5+(($E$5*K74*$E$7/$E$14)*(47/100))+(($E$5*Q74*$E$7/$E$6)*(51/100))-(($I$9/2)*0.42)</f>
        <v>1640.6162320350923</v>
      </c>
      <c r="U74" s="18">
        <f t="shared" ref="U74:U89" si="18">$I$5-(($E$5*K74*$E$7/$E$14)*(47/100))+(($E$5*Q74*$E$7/$E$6)*(49/100))-(($I$9/2)*0.42)</f>
        <v>1546.1510235368719</v>
      </c>
      <c r="V74" s="18">
        <f t="shared" ref="V74:V89" si="19">$J$5+(($E$5*K74*$E$7/$E$14)*(53/100))+(($E$5*Q74*$E$7/$E$6)*(51/100))-(($I$9/2)*((100-42)/100))</f>
        <v>1864.070893146589</v>
      </c>
      <c r="W74" s="18">
        <f t="shared" ref="W74:W89" si="20">$J$5-(($E$5*K74*$E$7/$E$14)*(53/100))+(($E$5*Q74*$E$7/$E$6)*(49/100))-(($I$9/2)*((100-42)/100))</f>
        <v>1823.1540344253756</v>
      </c>
      <c r="Y74" s="15">
        <f t="shared" ref="Y74:Y88" si="21">90+H74+N74</f>
        <v>180</v>
      </c>
      <c r="Z74" s="14">
        <f t="shared" ref="Z74:Z88" si="22">K74^2+Q74^2</f>
        <v>2.2499999999999996</v>
      </c>
      <c r="AA74" s="15">
        <f t="shared" ref="AA74:AA88" si="23">SQRT(Z74)</f>
        <v>1.4999999999999998</v>
      </c>
      <c r="AC74" s="23"/>
      <c r="AD74" s="23"/>
      <c r="AE74" s="9"/>
      <c r="AF74" s="19"/>
      <c r="AG74" s="19"/>
      <c r="AH74" s="19"/>
      <c r="AI74" s="19"/>
    </row>
    <row r="75" spans="6:37" x14ac:dyDescent="0.3">
      <c r="H75" s="24">
        <v>15</v>
      </c>
      <c r="I75" s="25"/>
      <c r="K75" s="26">
        <f t="shared" si="15"/>
        <v>0.38822856765378111</v>
      </c>
      <c r="L75" s="27"/>
      <c r="N75" s="24">
        <v>75</v>
      </c>
      <c r="O75" s="25"/>
      <c r="Q75" s="26">
        <f t="shared" si="16"/>
        <v>1.4488887394336025</v>
      </c>
      <c r="R75" s="27"/>
      <c r="T75" s="18">
        <f t="shared" si="17"/>
        <v>1647.8296055345174</v>
      </c>
      <c r="U75" s="18">
        <f t="shared" si="18"/>
        <v>1536.6507789694645</v>
      </c>
      <c r="V75" s="18">
        <f t="shared" si="19"/>
        <v>1872.3540127410054</v>
      </c>
      <c r="W75" s="18">
        <f t="shared" si="20"/>
        <v>1812.584043762977</v>
      </c>
      <c r="Y75" s="15">
        <f t="shared" si="21"/>
        <v>180</v>
      </c>
      <c r="Z75" s="14">
        <f t="shared" si="22"/>
        <v>2.2500000000000004</v>
      </c>
      <c r="AA75" s="15">
        <f t="shared" si="23"/>
        <v>1.5000000000000002</v>
      </c>
      <c r="AC75" s="23"/>
      <c r="AD75" s="23"/>
      <c r="AE75" s="9"/>
      <c r="AF75" s="19"/>
      <c r="AG75" s="19"/>
      <c r="AH75" s="19"/>
      <c r="AI75" s="19"/>
    </row>
    <row r="76" spans="6:37" x14ac:dyDescent="0.3">
      <c r="H76" s="24">
        <v>20</v>
      </c>
      <c r="I76" s="25"/>
      <c r="K76" s="26">
        <f t="shared" si="15"/>
        <v>0.5130302149885031</v>
      </c>
      <c r="L76" s="27"/>
      <c r="N76" s="24">
        <v>70</v>
      </c>
      <c r="O76" s="25"/>
      <c r="Q76" s="26">
        <f t="shared" si="16"/>
        <v>1.4095389311788624</v>
      </c>
      <c r="R76" s="27"/>
      <c r="T76" s="18">
        <f t="shared" si="17"/>
        <v>1654.3951041189782</v>
      </c>
      <c r="U76" s="18">
        <f t="shared" si="18"/>
        <v>1526.9080644384921</v>
      </c>
      <c r="V76" s="18">
        <f t="shared" si="19"/>
        <v>1879.9645171191487</v>
      </c>
      <c r="W76" s="18">
        <f t="shared" si="20"/>
        <v>1801.7963234383221</v>
      </c>
      <c r="Y76" s="15">
        <f t="shared" si="21"/>
        <v>180</v>
      </c>
      <c r="Z76" s="14">
        <f t="shared" si="22"/>
        <v>2.2499999999999996</v>
      </c>
      <c r="AA76" s="15">
        <f t="shared" si="23"/>
        <v>1.4999999999999998</v>
      </c>
      <c r="AC76" s="23"/>
      <c r="AD76" s="23"/>
      <c r="AE76" s="9"/>
      <c r="AF76" s="19"/>
      <c r="AG76" s="19"/>
      <c r="AH76" s="19"/>
      <c r="AI76" s="19"/>
    </row>
    <row r="77" spans="6:37" x14ac:dyDescent="0.3">
      <c r="H77" s="24">
        <v>25</v>
      </c>
      <c r="I77" s="25"/>
      <c r="K77" s="26">
        <f t="shared" si="15"/>
        <v>0.63392739261104913</v>
      </c>
      <c r="L77" s="27"/>
      <c r="N77" s="24">
        <v>65</v>
      </c>
      <c r="O77" s="25"/>
      <c r="Q77" s="26">
        <f t="shared" si="16"/>
        <v>1.3594616805549748</v>
      </c>
      <c r="R77" s="27"/>
      <c r="T77" s="18">
        <f t="shared" si="17"/>
        <v>1660.2627603798903</v>
      </c>
      <c r="U77" s="18">
        <f t="shared" si="18"/>
        <v>1516.9970278843487</v>
      </c>
      <c r="V77" s="18">
        <f t="shared" si="19"/>
        <v>1886.8444857473535</v>
      </c>
      <c r="W77" s="18">
        <f t="shared" si="20"/>
        <v>1790.872974516886</v>
      </c>
      <c r="Y77" s="15">
        <f t="shared" si="21"/>
        <v>180</v>
      </c>
      <c r="Z77" s="14">
        <f t="shared" si="22"/>
        <v>2.2499999999999996</v>
      </c>
      <c r="AA77" s="15">
        <f t="shared" si="23"/>
        <v>1.4999999999999998</v>
      </c>
      <c r="AC77" s="23"/>
      <c r="AD77" s="23"/>
      <c r="AE77" s="9"/>
      <c r="AF77" s="19"/>
      <c r="AG77" s="19"/>
      <c r="AH77" s="19"/>
      <c r="AI77" s="19"/>
    </row>
    <row r="78" spans="6:37" x14ac:dyDescent="0.3">
      <c r="H78" s="24">
        <v>30</v>
      </c>
      <c r="I78" s="25"/>
      <c r="K78" s="26">
        <f t="shared" si="15"/>
        <v>0.74999999999999989</v>
      </c>
      <c r="L78" s="27"/>
      <c r="N78" s="24">
        <v>60</v>
      </c>
      <c r="O78" s="25"/>
      <c r="Q78" s="26">
        <f t="shared" si="16"/>
        <v>1.299038105676658</v>
      </c>
      <c r="R78" s="27"/>
      <c r="T78" s="18">
        <f t="shared" si="17"/>
        <v>1665.3879179101204</v>
      </c>
      <c r="U78" s="18">
        <f t="shared" si="18"/>
        <v>1506.9930982796577</v>
      </c>
      <c r="V78" s="18">
        <f t="shared" si="19"/>
        <v>1892.9415579101205</v>
      </c>
      <c r="W78" s="18">
        <f t="shared" si="20"/>
        <v>1779.8971302796581</v>
      </c>
      <c r="Y78" s="15">
        <f t="shared" si="21"/>
        <v>180</v>
      </c>
      <c r="Z78" s="14">
        <f t="shared" si="22"/>
        <v>2.25</v>
      </c>
      <c r="AA78" s="15">
        <f t="shared" si="23"/>
        <v>1.5</v>
      </c>
      <c r="AC78" s="23"/>
      <c r="AD78" s="23"/>
      <c r="AE78" s="9"/>
      <c r="AF78" s="19"/>
      <c r="AG78" s="19"/>
      <c r="AH78" s="19"/>
      <c r="AI78" s="19"/>
    </row>
    <row r="79" spans="6:37" x14ac:dyDescent="0.3">
      <c r="H79" s="24">
        <v>35</v>
      </c>
      <c r="I79" s="25"/>
      <c r="K79" s="26">
        <f t="shared" si="15"/>
        <v>0.86036465452656907</v>
      </c>
      <c r="L79" s="27"/>
      <c r="N79" s="24">
        <v>55</v>
      </c>
      <c r="O79" s="25"/>
      <c r="Q79" s="26">
        <f t="shared" si="16"/>
        <v>1.2287280664334876</v>
      </c>
      <c r="R79" s="27"/>
      <c r="T79" s="18">
        <f t="shared" si="17"/>
        <v>1669.7315711662086</v>
      </c>
      <c r="U79" s="18">
        <f t="shared" si="18"/>
        <v>1496.9724115692495</v>
      </c>
      <c r="V79" s="18">
        <f t="shared" si="19"/>
        <v>1898.209331206778</v>
      </c>
      <c r="W79" s="18">
        <f t="shared" si="20"/>
        <v>1768.9523235286806</v>
      </c>
      <c r="Y79" s="15">
        <f t="shared" si="21"/>
        <v>180</v>
      </c>
      <c r="Z79" s="14">
        <f t="shared" si="22"/>
        <v>2.25</v>
      </c>
      <c r="AA79" s="15">
        <f t="shared" si="23"/>
        <v>1.5</v>
      </c>
      <c r="AC79" s="23"/>
      <c r="AD79" s="23"/>
      <c r="AE79" s="9"/>
      <c r="AF79" s="19"/>
      <c r="AG79" s="19"/>
      <c r="AH79" s="19"/>
      <c r="AI79" s="19"/>
    </row>
    <row r="80" spans="6:37" x14ac:dyDescent="0.3">
      <c r="H80" s="24">
        <v>40</v>
      </c>
      <c r="I80" s="25"/>
      <c r="K80" s="26">
        <f t="shared" si="15"/>
        <v>0.96418141452980888</v>
      </c>
      <c r="L80" s="27"/>
      <c r="N80" s="24">
        <v>50</v>
      </c>
      <c r="O80" s="25"/>
      <c r="Q80" s="26">
        <f t="shared" si="16"/>
        <v>1.1490666646784671</v>
      </c>
      <c r="R80" s="27"/>
      <c r="T80" s="18">
        <f t="shared" si="17"/>
        <v>1673.260662324107</v>
      </c>
      <c r="U80" s="18">
        <f t="shared" si="18"/>
        <v>1487.011231229646</v>
      </c>
      <c r="V80" s="18">
        <f t="shared" si="19"/>
        <v>1902.6077147017702</v>
      </c>
      <c r="W80" s="18">
        <f t="shared" si="20"/>
        <v>1758.1218508519833</v>
      </c>
      <c r="Y80" s="15">
        <f>90+H80+N80</f>
        <v>180</v>
      </c>
      <c r="Z80" s="14">
        <f t="shared" si="22"/>
        <v>2.25</v>
      </c>
      <c r="AA80" s="15">
        <f t="shared" si="23"/>
        <v>1.5</v>
      </c>
      <c r="AC80" s="23"/>
      <c r="AD80" s="23"/>
      <c r="AE80" s="9"/>
      <c r="AF80" s="19"/>
      <c r="AG80" s="19"/>
      <c r="AH80" s="19"/>
      <c r="AI80" s="19"/>
    </row>
    <row r="81" spans="5:35" x14ac:dyDescent="0.3">
      <c r="H81" s="24">
        <v>45</v>
      </c>
      <c r="I81" s="25"/>
      <c r="K81" s="26">
        <f t="shared" si="15"/>
        <v>1.0606601717798212</v>
      </c>
      <c r="L81" s="27"/>
      <c r="N81" s="24">
        <v>45</v>
      </c>
      <c r="O81" s="25"/>
      <c r="Q81" s="26">
        <f t="shared" si="16"/>
        <v>1.0606601717798212</v>
      </c>
      <c r="R81" s="27"/>
      <c r="T81" s="18">
        <f t="shared" si="17"/>
        <v>1675.9483328691801</v>
      </c>
      <c r="U81" s="18">
        <f t="shared" si="18"/>
        <v>1477.1853678579564</v>
      </c>
      <c r="V81" s="18">
        <f t="shared" si="19"/>
        <v>1906.1032340408833</v>
      </c>
      <c r="W81" s="18">
        <f t="shared" si="20"/>
        <v>1747.4881386862537</v>
      </c>
      <c r="Y81" s="15">
        <f t="shared" si="21"/>
        <v>180</v>
      </c>
      <c r="Z81" s="14">
        <f t="shared" si="22"/>
        <v>2.2499999999999996</v>
      </c>
      <c r="AA81" s="15">
        <f t="shared" si="23"/>
        <v>1.4999999999999998</v>
      </c>
      <c r="AC81" s="23"/>
      <c r="AD81" s="23"/>
      <c r="AE81" s="9"/>
      <c r="AF81" s="19"/>
      <c r="AG81" s="19"/>
      <c r="AH81" s="19"/>
      <c r="AI81" s="19"/>
    </row>
    <row r="82" spans="5:35" x14ac:dyDescent="0.3">
      <c r="H82" s="24">
        <v>50</v>
      </c>
      <c r="I82" s="25"/>
      <c r="K82" s="26">
        <f t="shared" si="15"/>
        <v>1.1490666646784671</v>
      </c>
      <c r="L82" s="27"/>
      <c r="N82" s="24">
        <v>40</v>
      </c>
      <c r="O82" s="25"/>
      <c r="Q82" s="26">
        <f t="shared" si="16"/>
        <v>0.96418141452980888</v>
      </c>
      <c r="R82" s="27"/>
      <c r="T82" s="18">
        <f t="shared" si="17"/>
        <v>1677.7741280057203</v>
      </c>
      <c r="U82" s="18">
        <f t="shared" si="18"/>
        <v>1467.569602207458</v>
      </c>
      <c r="V82" s="18">
        <f t="shared" si="19"/>
        <v>1908.6692862112945</v>
      </c>
      <c r="W82" s="18">
        <f t="shared" si="20"/>
        <v>1737.132116001884</v>
      </c>
      <c r="Y82" s="15">
        <f t="shared" si="21"/>
        <v>180</v>
      </c>
      <c r="Z82" s="14">
        <f t="shared" si="22"/>
        <v>2.25</v>
      </c>
      <c r="AA82" s="15">
        <f t="shared" si="23"/>
        <v>1.5</v>
      </c>
      <c r="AC82" s="23"/>
      <c r="AD82" s="23"/>
      <c r="AE82" s="9"/>
      <c r="AF82" s="19"/>
      <c r="AG82" s="19"/>
      <c r="AH82" s="19"/>
      <c r="AI82" s="19"/>
    </row>
    <row r="83" spans="5:35" x14ac:dyDescent="0.3">
      <c r="H83" s="24">
        <v>55</v>
      </c>
      <c r="I83" s="25"/>
      <c r="K83" s="26">
        <f t="shared" si="15"/>
        <v>1.2287280664334876</v>
      </c>
      <c r="L83" s="27"/>
      <c r="N83" s="24">
        <v>35</v>
      </c>
      <c r="O83" s="25"/>
      <c r="Q83" s="26">
        <f t="shared" si="16"/>
        <v>0.86036465452656907</v>
      </c>
      <c r="R83" s="27"/>
      <c r="T83" s="18">
        <f t="shared" si="17"/>
        <v>1678.724152330293</v>
      </c>
      <c r="U83" s="18">
        <f t="shared" si="18"/>
        <v>1458.2371160609096</v>
      </c>
      <c r="V83" s="18">
        <f t="shared" si="19"/>
        <v>1910.2863420065628</v>
      </c>
      <c r="W83" s="18">
        <f t="shared" si="20"/>
        <v>1727.1325983846402</v>
      </c>
      <c r="Y83" s="15">
        <f t="shared" si="21"/>
        <v>180</v>
      </c>
      <c r="Z83" s="14">
        <f t="shared" si="22"/>
        <v>2.25</v>
      </c>
      <c r="AA83" s="15">
        <f t="shared" si="23"/>
        <v>1.5</v>
      </c>
      <c r="AC83" s="23"/>
      <c r="AD83" s="23"/>
      <c r="AE83" s="9"/>
      <c r="AF83" s="19"/>
      <c r="AG83" s="19"/>
      <c r="AH83" s="19"/>
      <c r="AI83" s="19"/>
    </row>
    <row r="84" spans="5:35" x14ac:dyDescent="0.3">
      <c r="H84" s="24">
        <v>60</v>
      </c>
      <c r="I84" s="25"/>
      <c r="K84" s="26">
        <f t="shared" si="15"/>
        <v>1.299038105676658</v>
      </c>
      <c r="L84" s="27"/>
      <c r="N84" s="24">
        <v>30</v>
      </c>
      <c r="O84" s="25"/>
      <c r="Q84" s="26">
        <f t="shared" si="16"/>
        <v>0.74999999999999989</v>
      </c>
      <c r="R84" s="27"/>
      <c r="T84" s="18">
        <f t="shared" si="17"/>
        <v>1678.791175584148</v>
      </c>
      <c r="U84" s="18">
        <f t="shared" si="18"/>
        <v>1449.2589352729949</v>
      </c>
      <c r="V84" s="18">
        <f t="shared" si="19"/>
        <v>1910.9420946556806</v>
      </c>
      <c r="W84" s="18">
        <f t="shared" si="20"/>
        <v>1717.5656882014628</v>
      </c>
      <c r="Y84" s="15">
        <f t="shared" si="21"/>
        <v>180</v>
      </c>
      <c r="Z84" s="14">
        <f t="shared" si="22"/>
        <v>2.25</v>
      </c>
      <c r="AA84" s="15">
        <f t="shared" si="23"/>
        <v>1.5</v>
      </c>
      <c r="AC84" s="23"/>
      <c r="AD84" s="23"/>
      <c r="AE84" s="9"/>
      <c r="AF84" s="19"/>
      <c r="AG84" s="19"/>
      <c r="AH84" s="19"/>
      <c r="AI84" s="19"/>
    </row>
    <row r="85" spans="5:35" x14ac:dyDescent="0.3">
      <c r="H85" s="24">
        <v>65</v>
      </c>
      <c r="I85" s="25"/>
      <c r="K85" s="26">
        <f t="shared" si="15"/>
        <v>1.3594616805549748</v>
      </c>
      <c r="L85" s="27"/>
      <c r="N85" s="24">
        <v>25</v>
      </c>
      <c r="O85" s="25"/>
      <c r="Q85" s="26">
        <f t="shared" si="16"/>
        <v>0.63392739261104913</v>
      </c>
      <c r="R85" s="27"/>
      <c r="T85" s="18">
        <f t="shared" si="17"/>
        <v>1677.9746876798536</v>
      </c>
      <c r="U85" s="18">
        <f t="shared" si="18"/>
        <v>1440.7033892206844</v>
      </c>
      <c r="V85" s="18">
        <f t="shared" si="19"/>
        <v>1910.6315534850339</v>
      </c>
      <c r="W85" s="18">
        <f t="shared" si="20"/>
        <v>1708.5041954155045</v>
      </c>
      <c r="Y85" s="15">
        <f t="shared" si="21"/>
        <v>180</v>
      </c>
      <c r="Z85" s="14">
        <f t="shared" si="22"/>
        <v>2.2499999999999996</v>
      </c>
      <c r="AA85" s="15">
        <f t="shared" si="23"/>
        <v>1.4999999999999998</v>
      </c>
      <c r="AC85" s="23"/>
      <c r="AD85" s="23"/>
      <c r="AE85" s="9"/>
      <c r="AF85" s="19"/>
      <c r="AG85" s="19"/>
      <c r="AH85" s="19"/>
      <c r="AI85" s="19"/>
    </row>
    <row r="86" spans="5:35" x14ac:dyDescent="0.3">
      <c r="H86" s="24">
        <v>70</v>
      </c>
      <c r="I86" s="25"/>
      <c r="K86" s="26">
        <f t="shared" si="15"/>
        <v>1.4095389311788624</v>
      </c>
      <c r="L86" s="27"/>
      <c r="N86" s="24">
        <v>20</v>
      </c>
      <c r="O86" s="25"/>
      <c r="Q86" s="26">
        <f t="shared" si="16"/>
        <v>0.5130302149885031</v>
      </c>
      <c r="R86" s="27"/>
      <c r="T86" s="18">
        <f t="shared" si="17"/>
        <v>1676.2809025833706</v>
      </c>
      <c r="U86" s="18">
        <f t="shared" si="18"/>
        <v>1432.6355907754155</v>
      </c>
      <c r="V86" s="18">
        <f t="shared" si="19"/>
        <v>1909.3570819004417</v>
      </c>
      <c r="W86" s="18">
        <f t="shared" si="20"/>
        <v>1700.0170834583448</v>
      </c>
      <c r="Y86" s="15">
        <f t="shared" si="21"/>
        <v>180</v>
      </c>
      <c r="Z86" s="14">
        <f t="shared" si="22"/>
        <v>2.2499999999999996</v>
      </c>
      <c r="AA86" s="15">
        <f t="shared" si="23"/>
        <v>1.4999999999999998</v>
      </c>
      <c r="AC86" s="23"/>
      <c r="AD86" s="23"/>
      <c r="AE86" s="9"/>
      <c r="AF86" s="19"/>
      <c r="AG86" s="19"/>
      <c r="AH86" s="19"/>
      <c r="AI86" s="19"/>
    </row>
    <row r="87" spans="5:35" x14ac:dyDescent="0.3">
      <c r="H87" s="24">
        <v>75</v>
      </c>
      <c r="I87" s="25"/>
      <c r="K87" s="26">
        <f t="shared" si="15"/>
        <v>1.4488887394336025</v>
      </c>
      <c r="L87" s="27"/>
      <c r="N87" s="24">
        <v>15</v>
      </c>
      <c r="O87" s="25"/>
      <c r="Q87" s="26">
        <f t="shared" si="16"/>
        <v>0.38822856765378111</v>
      </c>
      <c r="R87" s="27"/>
      <c r="T87" s="18">
        <f t="shared" si="17"/>
        <v>1673.7227110220183</v>
      </c>
      <c r="U87" s="18">
        <f t="shared" si="18"/>
        <v>1425.1169407548271</v>
      </c>
      <c r="V87" s="18">
        <f t="shared" si="19"/>
        <v>1907.1283794002093</v>
      </c>
      <c r="W87" s="18">
        <f t="shared" si="20"/>
        <v>1692.1689443766365</v>
      </c>
      <c r="Y87" s="15">
        <f t="shared" si="21"/>
        <v>180</v>
      </c>
      <c r="Z87" s="14">
        <f t="shared" si="22"/>
        <v>2.2500000000000004</v>
      </c>
      <c r="AA87" s="15">
        <f t="shared" si="23"/>
        <v>1.5000000000000002</v>
      </c>
      <c r="AC87" s="23"/>
      <c r="AD87" s="23"/>
      <c r="AE87" s="9"/>
      <c r="AF87" s="19"/>
      <c r="AG87" s="19"/>
      <c r="AH87" s="19"/>
      <c r="AI87" s="19"/>
    </row>
    <row r="88" spans="5:35" x14ac:dyDescent="0.3">
      <c r="H88" s="24">
        <v>80</v>
      </c>
      <c r="I88" s="25"/>
      <c r="K88" s="26">
        <f t="shared" si="15"/>
        <v>1.477211629518312</v>
      </c>
      <c r="L88" s="27"/>
      <c r="N88" s="24">
        <v>10</v>
      </c>
      <c r="O88" s="25"/>
      <c r="Q88" s="26">
        <f t="shared" si="16"/>
        <v>0.26047226650039551</v>
      </c>
      <c r="R88" s="27"/>
      <c r="T88" s="18">
        <f t="shared" si="17"/>
        <v>1670.3195823782571</v>
      </c>
      <c r="U88" s="18">
        <f t="shared" si="18"/>
        <v>1418.2046606254605</v>
      </c>
      <c r="V88" s="18">
        <f t="shared" si="19"/>
        <v>1903.9624077560907</v>
      </c>
      <c r="W88" s="18">
        <f t="shared" si="20"/>
        <v>1685.0195072476274</v>
      </c>
      <c r="Y88" s="15">
        <f t="shared" si="21"/>
        <v>180</v>
      </c>
      <c r="Z88" s="14">
        <f t="shared" si="22"/>
        <v>2.2499999999999996</v>
      </c>
      <c r="AA88" s="15">
        <f t="shared" si="23"/>
        <v>1.4999999999999998</v>
      </c>
      <c r="AC88" s="23"/>
      <c r="AD88" s="23"/>
      <c r="AE88" s="9"/>
      <c r="AF88" s="19"/>
      <c r="AG88" s="19"/>
      <c r="AH88" s="19"/>
      <c r="AI88" s="19"/>
    </row>
    <row r="89" spans="5:35" x14ac:dyDescent="0.3">
      <c r="H89" s="24">
        <v>85</v>
      </c>
      <c r="I89" s="25"/>
      <c r="K89" s="26">
        <f t="shared" si="15"/>
        <v>1.4942920471376184</v>
      </c>
      <c r="L89" s="27"/>
      <c r="N89" s="24">
        <v>5</v>
      </c>
      <c r="O89" s="25"/>
      <c r="Q89" s="26">
        <f t="shared" si="16"/>
        <v>0.13073361412148726</v>
      </c>
      <c r="R89" s="27"/>
      <c r="T89" s="18">
        <f t="shared" si="17"/>
        <v>1666.0974165159316</v>
      </c>
      <c r="U89" s="18">
        <f t="shared" si="18"/>
        <v>1411.9513570128493</v>
      </c>
      <c r="V89" s="18">
        <f t="shared" si="19"/>
        <v>1899.883261923964</v>
      </c>
      <c r="W89" s="18">
        <f t="shared" si="20"/>
        <v>1678.6231836048173</v>
      </c>
      <c r="Y89" s="15">
        <f>90+H89+N89</f>
        <v>180</v>
      </c>
      <c r="Z89" s="14">
        <f>K89^2+Q89^2</f>
        <v>2.25</v>
      </c>
      <c r="AA89" s="15">
        <f>SQRT(Z89)</f>
        <v>1.5</v>
      </c>
      <c r="AC89" s="23"/>
      <c r="AD89" s="23"/>
      <c r="AE89" s="9"/>
      <c r="AF89" s="19"/>
      <c r="AG89" s="19"/>
      <c r="AH89" s="19"/>
      <c r="AI89" s="19"/>
    </row>
    <row r="90" spans="5:35" x14ac:dyDescent="0.3">
      <c r="F90" s="17"/>
      <c r="O90" s="17"/>
      <c r="X90" s="17"/>
      <c r="AC90" s="9"/>
      <c r="AD90" s="9"/>
      <c r="AE90" s="9"/>
      <c r="AF90" s="9"/>
      <c r="AG90" s="9"/>
      <c r="AH90" s="9"/>
      <c r="AI90" s="9"/>
    </row>
    <row r="91" spans="5:35" x14ac:dyDescent="0.3">
      <c r="F91" s="17"/>
      <c r="G91" s="17"/>
      <c r="O91" s="17"/>
      <c r="X91" s="17"/>
    </row>
    <row r="92" spans="5:35" x14ac:dyDescent="0.3">
      <c r="F92" s="17"/>
      <c r="O92" s="17"/>
      <c r="X92" s="17"/>
    </row>
    <row r="93" spans="5:35" x14ac:dyDescent="0.3">
      <c r="F93" s="17"/>
      <c r="O93" s="17"/>
      <c r="X93" s="17"/>
    </row>
    <row r="94" spans="5:35" x14ac:dyDescent="0.3">
      <c r="F94" s="17"/>
      <c r="O94" s="17"/>
      <c r="X94" s="17"/>
    </row>
    <row r="95" spans="5:35" x14ac:dyDescent="0.3">
      <c r="F95" s="17"/>
      <c r="O95" s="17"/>
      <c r="X95" s="17"/>
    </row>
    <row r="96" spans="5:35" x14ac:dyDescent="0.3">
      <c r="F96" s="17"/>
      <c r="O96" s="17"/>
      <c r="X96" s="17"/>
    </row>
    <row r="97" spans="6:36" x14ac:dyDescent="0.3">
      <c r="F97" s="17"/>
      <c r="O97" s="17"/>
      <c r="X97" s="17"/>
    </row>
    <row r="98" spans="6:36" x14ac:dyDescent="0.3">
      <c r="F98" s="17"/>
      <c r="O98" s="17"/>
      <c r="X98" s="17"/>
    </row>
    <row r="99" spans="6:36" x14ac:dyDescent="0.3">
      <c r="F99" s="17"/>
      <c r="O99" s="17"/>
      <c r="X99" s="17"/>
    </row>
    <row r="100" spans="6:36" x14ac:dyDescent="0.3">
      <c r="F100" s="17"/>
      <c r="O100" s="17"/>
      <c r="X100" s="17"/>
    </row>
    <row r="101" spans="6:36" x14ac:dyDescent="0.3">
      <c r="F101" s="17"/>
      <c r="O101" s="17"/>
      <c r="X101" s="17"/>
    </row>
    <row r="102" spans="6:36" x14ac:dyDescent="0.3">
      <c r="F102" s="17"/>
      <c r="O102" s="17"/>
      <c r="X102" s="17"/>
    </row>
    <row r="103" spans="6:36" x14ac:dyDescent="0.3">
      <c r="F103" s="17"/>
      <c r="O103" s="17"/>
      <c r="X103" s="17"/>
    </row>
    <row r="104" spans="6:36" x14ac:dyDescent="0.3">
      <c r="F104" s="17"/>
      <c r="O104" s="17"/>
      <c r="X104" s="17"/>
    </row>
    <row r="105" spans="6:36" x14ac:dyDescent="0.3">
      <c r="F105" s="17"/>
      <c r="O105" s="17"/>
      <c r="X105" s="17"/>
    </row>
    <row r="106" spans="6:36" x14ac:dyDescent="0.3">
      <c r="F106" s="17"/>
      <c r="G106" s="17"/>
      <c r="O106" s="17"/>
      <c r="X106" s="17"/>
    </row>
    <row r="107" spans="6:36" x14ac:dyDescent="0.3">
      <c r="F107" s="17"/>
      <c r="O107" s="17"/>
      <c r="X107" s="17"/>
    </row>
    <row r="108" spans="6:36" x14ac:dyDescent="0.3">
      <c r="F108" s="17"/>
      <c r="O108" s="17"/>
      <c r="X108" s="17"/>
    </row>
    <row r="109" spans="6:36" x14ac:dyDescent="0.3">
      <c r="F109" s="17"/>
      <c r="O109" s="17"/>
      <c r="X109" s="17"/>
    </row>
    <row r="110" spans="6:36" x14ac:dyDescent="0.3">
      <c r="F110" s="17"/>
      <c r="O110" s="17"/>
      <c r="X110" s="17"/>
    </row>
    <row r="111" spans="6:36" x14ac:dyDescent="0.3">
      <c r="F111" s="17"/>
      <c r="O111" s="17"/>
      <c r="X111" s="17"/>
    </row>
    <row r="112" spans="6:36" x14ac:dyDescent="0.3">
      <c r="F112" s="17"/>
      <c r="O112" s="17"/>
      <c r="X112" s="17"/>
      <c r="AJ112" s="17"/>
    </row>
    <row r="113" spans="6:30" x14ac:dyDescent="0.3">
      <c r="F113" s="17"/>
      <c r="O113" s="17"/>
      <c r="X113" s="17"/>
    </row>
    <row r="114" spans="6:30" x14ac:dyDescent="0.3">
      <c r="F114" s="17"/>
      <c r="O114" s="17"/>
      <c r="X114" s="17"/>
    </row>
    <row r="115" spans="6:30" x14ac:dyDescent="0.3">
      <c r="F115" s="17"/>
      <c r="O115" s="17"/>
      <c r="X115" s="17"/>
    </row>
    <row r="116" spans="6:30" x14ac:dyDescent="0.3">
      <c r="F116" s="17"/>
      <c r="O116" s="17"/>
      <c r="X116" s="17"/>
    </row>
    <row r="117" spans="6:30" x14ac:dyDescent="0.3">
      <c r="F117" s="17"/>
      <c r="O117" s="17"/>
      <c r="X117" s="17"/>
    </row>
    <row r="118" spans="6:30" x14ac:dyDescent="0.3">
      <c r="F118" s="17"/>
      <c r="O118" s="17"/>
      <c r="X118" s="17"/>
    </row>
    <row r="119" spans="6:30" x14ac:dyDescent="0.3">
      <c r="F119" s="17"/>
      <c r="O119" s="17"/>
      <c r="X119" s="17"/>
    </row>
    <row r="120" spans="6:30" x14ac:dyDescent="0.3">
      <c r="F120" s="17"/>
      <c r="O120" s="17"/>
      <c r="X120" s="17"/>
    </row>
    <row r="121" spans="6:30" x14ac:dyDescent="0.3">
      <c r="F121" s="17"/>
      <c r="O121" s="17"/>
      <c r="X121" s="17"/>
    </row>
    <row r="122" spans="6:30" x14ac:dyDescent="0.3">
      <c r="F122" s="17"/>
      <c r="O122" s="17"/>
      <c r="X122" s="17"/>
    </row>
    <row r="123" spans="6:30" x14ac:dyDescent="0.3">
      <c r="F123" s="17"/>
      <c r="O123" s="17"/>
      <c r="X123" s="17"/>
    </row>
    <row r="124" spans="6:30" x14ac:dyDescent="0.3">
      <c r="F124" s="17"/>
      <c r="H124" t="s">
        <v>32</v>
      </c>
    </row>
    <row r="125" spans="6:30" x14ac:dyDescent="0.3">
      <c r="J125" s="12"/>
      <c r="K125" s="12"/>
      <c r="L125" s="11"/>
    </row>
    <row r="126" spans="6:30" ht="28.95" customHeight="1" x14ac:dyDescent="0.3">
      <c r="H126" s="24" t="s">
        <v>33</v>
      </c>
      <c r="I126" s="25"/>
      <c r="K126" s="1" t="s">
        <v>28</v>
      </c>
      <c r="L126" s="1" t="s">
        <v>29</v>
      </c>
      <c r="M126" s="1" t="s">
        <v>30</v>
      </c>
      <c r="N126" s="1" t="s">
        <v>38</v>
      </c>
      <c r="P126" s="24" t="s">
        <v>51</v>
      </c>
      <c r="Q126" s="25"/>
      <c r="S126" s="1" t="s">
        <v>28</v>
      </c>
      <c r="T126" s="1" t="s">
        <v>29</v>
      </c>
      <c r="U126" s="1" t="s">
        <v>30</v>
      </c>
      <c r="V126" s="1" t="s">
        <v>38</v>
      </c>
      <c r="X126" s="39" t="s">
        <v>52</v>
      </c>
      <c r="Y126" s="40"/>
      <c r="AA126" s="1" t="s">
        <v>28</v>
      </c>
      <c r="AB126" s="1" t="s">
        <v>29</v>
      </c>
      <c r="AC126" s="1" t="s">
        <v>30</v>
      </c>
      <c r="AD126" s="1" t="s">
        <v>38</v>
      </c>
    </row>
    <row r="127" spans="6:30" x14ac:dyDescent="0.3">
      <c r="H127" s="24">
        <v>0.2</v>
      </c>
      <c r="I127" s="25"/>
      <c r="K127" s="18">
        <f>$H$5+(($E$5*$E$18*$E$7/$E$14)*(47/100))+(($E$5*$E$18*$E$7/H127)*(51/100))-(($I$9/2)*0.42)</f>
        <v>11011.131239999999</v>
      </c>
      <c r="L127" s="18">
        <f>$I$5-(($E$5*$E$18*$E$7/$E$14)*(47/100))+(($E$5*$E$18*$E$7/H127)*(49/100))-(($I$9/2)*0.42)</f>
        <v>8690.1977279999992</v>
      </c>
      <c r="M127" s="18">
        <f>$J$5+(($E$5*$E$18*$E$7/$E$14)*(53/100))+(($E$5*$E$18*$E$7/H127)*(51/100))-(($I$9/2)*((100-42)/100))</f>
        <v>11355.618479999999</v>
      </c>
      <c r="N127" s="18">
        <f>$J$5-(($E$5*$E$18*$E$7/$E$14)*(53/100))+(($E$5*$E$18*$E$7/H127)*(49/100))-(($I$9/2)*((100-42)/100))</f>
        <v>8846.1681600000011</v>
      </c>
      <c r="P127" s="30">
        <v>0.1</v>
      </c>
      <c r="Q127" s="31"/>
      <c r="S127" s="18">
        <f>$H$5+(($E$5*$E$18*$E$7/P127)*(47/100))+(($E$5*$E$18*$E$7/$E$6)*(51/100))-(($I$9/2)*0.42)</f>
        <v>17804.454402857144</v>
      </c>
      <c r="T127" s="18">
        <f>$I$5-(($E$5*$E$18*$E$7/P127)*(47/100))+(($E$5*$E$18*$E$7/$E$6)*(49/100))-(($I$9/2)*0.42)</f>
        <v>-13548.830292000001</v>
      </c>
      <c r="U127" s="18">
        <f>$J$5+(($E$5*$E$18*$E$7/P127)*(53/100))+(($E$5*$E$18*$E$7/$E$6)*(51/100))-(($I$9/2)*((100-42)/100))</f>
        <v>20021.788362857144</v>
      </c>
      <c r="V127" s="18">
        <f>$J$5-(($E$5*$E$18*$E$7/P127)*(53/100))+(($E$5*$E$18*$E$7/$E$6)*(49/100))-(($I$9/2)*((100-42)/100))</f>
        <v>-15265.70658</v>
      </c>
      <c r="X127" s="30">
        <v>0.05</v>
      </c>
      <c r="Y127" s="31"/>
      <c r="AA127" s="18">
        <f>$H$5+(($E$5*$E$18*X127/$E$14)*(47/100))+(($E$5*$E$18*X127/$E$6)*(51/100))-(($I$9/2)*0.42)</f>
        <v>1780.9128026190479</v>
      </c>
      <c r="AB127" s="18">
        <f>$I$5-(($E$5*$E$18*X127/$E$14)*(47/100))+(($E$5*$E$18*X127/$E$6)*(49/100))-(($I$9/2)*0.42)</f>
        <v>1451.5983796666665</v>
      </c>
      <c r="AC127" s="18">
        <f>$J$5+(($E$5*$E$18*X127/$E$14)*(53/100))+(($E$5*$E$18*X127/$E$6)*(51/100))-(($I$9/2)*((100-42)/100))</f>
        <v>2019.2994426190478</v>
      </c>
      <c r="AD127" s="18">
        <f>$J$5-(($E$5*$E$18*X127/$E$14)*(53/100))+(($E$5*$E$18*X127/$E$6)*(49/100))-(($I$9/2)*((100-42)/100))</f>
        <v>1713.669411666667</v>
      </c>
    </row>
    <row r="128" spans="6:30" x14ac:dyDescent="0.3">
      <c r="H128" s="24">
        <v>0.4</v>
      </c>
      <c r="I128" s="25"/>
      <c r="K128" s="18">
        <f t="shared" ref="K128:K146" si="24">$H$5+(($E$5*$E$18*$E$7/$E$14)*(47/100))+(($E$5*$E$18*$E$7/H128)*(51/100))-(($I$9/2)*0.42)</f>
        <v>6769.50306</v>
      </c>
      <c r="L128" s="18">
        <f t="shared" ref="L128:L146" si="25">$I$5-(($E$5*$E$18*$E$7/$E$14)*(47/100))+(($E$5*$E$18*$E$7/H128)*(49/100))-(($I$9/2)*0.42)</f>
        <v>4614.9079080000001</v>
      </c>
      <c r="M128" s="18">
        <f t="shared" ref="M128:M146" si="26">$J$5+(($E$5*$E$18*$E$7/$E$14)*(53/100))+(($E$5*$E$18*$E$7/H128)*(51/100))-(($I$9/2)*((100-42)/100))</f>
        <v>7113.9902999999995</v>
      </c>
      <c r="N128" s="18">
        <f t="shared" ref="N128:N146" si="27">$J$5-(($E$5*$E$18*$E$7/$E$14)*(53/100))+(($E$5*$E$18*$E$7/H128)*(49/100))-(($I$9/2)*((100-42)/100))</f>
        <v>4770.8783400000011</v>
      </c>
      <c r="P128" s="30">
        <v>0.2</v>
      </c>
      <c r="Q128" s="31"/>
      <c r="S128" s="18">
        <f t="shared" ref="S128:S146" si="28">$H$5+(($E$5*$E$18*$E$7/P128)*(47/100))+(($E$5*$E$18*$E$7/$E$6)*(51/100))-(($I$9/2)*0.42)</f>
        <v>9986.5514828571413</v>
      </c>
      <c r="T128" s="18">
        <f t="shared" ref="T128:T146" si="29">$I$5-(($E$5*$E$18*$E$7/P128)*(47/100))+(($E$5*$E$18*$E$7/$E$6)*(49/100))-(($I$9/2)*0.42)</f>
        <v>-5730.9273719999992</v>
      </c>
      <c r="U128" s="18">
        <f t="shared" ref="U128:U146" si="30">$J$5+(($E$5*$E$18*$E$7/P128)*(53/100))+(($E$5*$E$18*$E$7/$E$6)*(51/100))-(($I$9/2)*((100-42)/100))</f>
        <v>11205.855282857145</v>
      </c>
      <c r="V128" s="18">
        <f t="shared" ref="V128:V146" si="31">$J$5-(($E$5*$E$18*$E$7/P128)*(53/100))+(($E$5*$E$18*$E$7/$E$6)*(49/100))-(($I$9/2)*((100-42)/100))</f>
        <v>-6449.7735000000011</v>
      </c>
      <c r="X128" s="30">
        <v>0.1</v>
      </c>
      <c r="Y128" s="31"/>
      <c r="AA128" s="18">
        <f t="shared" ref="AA128:AA146" si="32">$H$5+(($E$5*$E$18*X128/$E$14)*(47/100))+(($E$5*$E$18*X128/$E$6)*(51/100))-(($I$9/2)*0.42)</f>
        <v>1999.1239252380954</v>
      </c>
      <c r="AB128" s="18">
        <f t="shared" ref="AB128:AB146" si="33">$I$5-(($E$5*$E$18*X128/$E$14)*(47/100))+(($E$5*$E$18*X128/$E$6)*(49/100))-(($I$9/2)*0.42)</f>
        <v>1398.4054713333333</v>
      </c>
      <c r="AC128" s="18">
        <f t="shared" ref="AC128:AC146" si="34">$J$5+(($E$5*$E$18*X128/$E$14)*(53/100))+(($E$5*$E$18*X128/$E$6)*(51/100))-(($I$9/2)*((100-42)/100))</f>
        <v>2254.6235652380956</v>
      </c>
      <c r="AD128" s="18">
        <f t="shared" ref="AD128:AD146" si="35">$J$5-(($E$5*$E$18*X128/$E$14)*(53/100))+(($E$5*$E$18*X128/$E$6)*(49/100))-(($I$9/2)*((100-42)/100))</f>
        <v>1643.3635033333335</v>
      </c>
    </row>
    <row r="129" spans="8:30" x14ac:dyDescent="0.3">
      <c r="H129" s="24">
        <v>0.6</v>
      </c>
      <c r="I129" s="25"/>
      <c r="K129" s="18">
        <f t="shared" si="24"/>
        <v>5355.6270000000013</v>
      </c>
      <c r="L129" s="18">
        <f t="shared" si="25"/>
        <v>3256.4779680000006</v>
      </c>
      <c r="M129" s="18">
        <f t="shared" si="26"/>
        <v>5700.1142400000008</v>
      </c>
      <c r="N129" s="18">
        <f t="shared" si="27"/>
        <v>3412.4484000000007</v>
      </c>
      <c r="P129" s="30">
        <v>0.3</v>
      </c>
      <c r="Q129" s="31"/>
      <c r="S129" s="18">
        <f t="shared" si="28"/>
        <v>7380.5838428571433</v>
      </c>
      <c r="T129" s="18">
        <f t="shared" si="29"/>
        <v>-3124.9597320000007</v>
      </c>
      <c r="U129" s="18">
        <f t="shared" si="30"/>
        <v>8267.2109228571444</v>
      </c>
      <c r="V129" s="18">
        <f t="shared" si="31"/>
        <v>-3511.1291400000014</v>
      </c>
      <c r="X129" s="30">
        <v>0.15</v>
      </c>
      <c r="Y129" s="31"/>
      <c r="AA129" s="18">
        <f t="shared" si="32"/>
        <v>2217.3350478571429</v>
      </c>
      <c r="AB129" s="18">
        <f t="shared" si="33"/>
        <v>1345.212563</v>
      </c>
      <c r="AC129" s="18">
        <f t="shared" si="34"/>
        <v>2489.9476878571431</v>
      </c>
      <c r="AD129" s="18">
        <f t="shared" si="35"/>
        <v>1573.0575950000002</v>
      </c>
    </row>
    <row r="130" spans="8:30" x14ac:dyDescent="0.3">
      <c r="H130" s="24">
        <v>0.8</v>
      </c>
      <c r="I130" s="25"/>
      <c r="K130" s="18">
        <f t="shared" si="24"/>
        <v>4648.6889700000002</v>
      </c>
      <c r="L130" s="18">
        <f t="shared" si="25"/>
        <v>2577.2629979999997</v>
      </c>
      <c r="M130" s="18">
        <f t="shared" si="26"/>
        <v>4993.1762099999996</v>
      </c>
      <c r="N130" s="18">
        <f t="shared" si="27"/>
        <v>2733.2334300000002</v>
      </c>
      <c r="P130" s="30">
        <v>0.4</v>
      </c>
      <c r="Q130" s="31"/>
      <c r="S130" s="18">
        <f t="shared" si="28"/>
        <v>6077.6000228571429</v>
      </c>
      <c r="T130" s="18">
        <f t="shared" si="29"/>
        <v>-1821.9759119999999</v>
      </c>
      <c r="U130" s="18">
        <f t="shared" si="30"/>
        <v>6797.8887428571434</v>
      </c>
      <c r="V130" s="18">
        <f t="shared" si="31"/>
        <v>-2041.8069600000003</v>
      </c>
      <c r="X130" s="30">
        <v>0.2</v>
      </c>
      <c r="Y130" s="31"/>
      <c r="AA130" s="18">
        <f t="shared" si="32"/>
        <v>2435.5461704761906</v>
      </c>
      <c r="AB130" s="18">
        <f t="shared" si="33"/>
        <v>1292.0196546666666</v>
      </c>
      <c r="AC130" s="18">
        <f t="shared" si="34"/>
        <v>2725.2718104761907</v>
      </c>
      <c r="AD130" s="18">
        <f t="shared" si="35"/>
        <v>1502.751686666667</v>
      </c>
    </row>
    <row r="131" spans="8:30" x14ac:dyDescent="0.3">
      <c r="H131" s="28">
        <v>1</v>
      </c>
      <c r="I131" s="29"/>
      <c r="K131" s="18">
        <f t="shared" si="24"/>
        <v>4224.5261520000004</v>
      </c>
      <c r="L131" s="18">
        <f t="shared" si="25"/>
        <v>2169.7340159999999</v>
      </c>
      <c r="M131" s="18">
        <f t="shared" si="26"/>
        <v>4569.0133920000007</v>
      </c>
      <c r="N131" s="18">
        <f t="shared" si="27"/>
        <v>2325.7044480000004</v>
      </c>
      <c r="P131" s="30">
        <v>0.5</v>
      </c>
      <c r="Q131" s="31"/>
      <c r="S131" s="18">
        <f t="shared" si="28"/>
        <v>5295.8097308571432</v>
      </c>
      <c r="T131" s="18">
        <f t="shared" si="29"/>
        <v>-1040.1856200000002</v>
      </c>
      <c r="U131" s="18">
        <f t="shared" si="30"/>
        <v>5916.2954348571438</v>
      </c>
      <c r="V131" s="18">
        <f t="shared" si="31"/>
        <v>-1160.2136519999999</v>
      </c>
      <c r="X131" s="30">
        <v>0.25</v>
      </c>
      <c r="Y131" s="31"/>
      <c r="AA131" s="18">
        <f t="shared" si="32"/>
        <v>2653.7572930952383</v>
      </c>
      <c r="AB131" s="18">
        <f t="shared" si="33"/>
        <v>1238.8267463333332</v>
      </c>
      <c r="AC131" s="18">
        <f t="shared" si="34"/>
        <v>2960.5959330952383</v>
      </c>
      <c r="AD131" s="18">
        <f t="shared" si="35"/>
        <v>1432.4457783333337</v>
      </c>
    </row>
    <row r="132" spans="8:30" x14ac:dyDescent="0.3">
      <c r="H132" s="24">
        <v>1.2</v>
      </c>
      <c r="I132" s="25"/>
      <c r="K132" s="18">
        <f t="shared" si="24"/>
        <v>3941.7509400000004</v>
      </c>
      <c r="L132" s="18">
        <f t="shared" si="25"/>
        <v>1898.0480280000002</v>
      </c>
      <c r="M132" s="18">
        <f t="shared" si="26"/>
        <v>4286.2381800000003</v>
      </c>
      <c r="N132" s="18">
        <f t="shared" si="27"/>
        <v>2054.0184600000002</v>
      </c>
      <c r="P132" s="30">
        <v>0.6</v>
      </c>
      <c r="Q132" s="31"/>
      <c r="S132" s="18">
        <f t="shared" si="28"/>
        <v>4774.6162028571434</v>
      </c>
      <c r="T132" s="18">
        <f t="shared" si="29"/>
        <v>-518.9920920000003</v>
      </c>
      <c r="U132" s="18">
        <f t="shared" si="30"/>
        <v>5328.5665628571442</v>
      </c>
      <c r="V132" s="18">
        <f t="shared" si="31"/>
        <v>-572.48478000000034</v>
      </c>
      <c r="X132" s="30">
        <v>0.3</v>
      </c>
      <c r="Y132" s="31"/>
      <c r="AA132" s="18">
        <f t="shared" si="32"/>
        <v>2871.968415714286</v>
      </c>
      <c r="AB132" s="18">
        <f t="shared" si="33"/>
        <v>1185.633838</v>
      </c>
      <c r="AC132" s="18">
        <f t="shared" si="34"/>
        <v>3195.9200557142863</v>
      </c>
      <c r="AD132" s="18">
        <f t="shared" si="35"/>
        <v>1362.1398700000002</v>
      </c>
    </row>
    <row r="133" spans="8:30" x14ac:dyDescent="0.3">
      <c r="H133" s="24">
        <v>1.4</v>
      </c>
      <c r="I133" s="25"/>
      <c r="K133" s="18">
        <f t="shared" si="24"/>
        <v>3739.7686457142859</v>
      </c>
      <c r="L133" s="18">
        <f t="shared" si="25"/>
        <v>1703.9866080000002</v>
      </c>
      <c r="M133" s="18">
        <f t="shared" si="26"/>
        <v>4084.2558857142863</v>
      </c>
      <c r="N133" s="18">
        <f t="shared" si="27"/>
        <v>1859.9570400000005</v>
      </c>
      <c r="P133" s="30">
        <v>0.7</v>
      </c>
      <c r="Q133" s="31"/>
      <c r="S133" s="18">
        <f t="shared" si="28"/>
        <v>4402.3351114285724</v>
      </c>
      <c r="T133" s="18">
        <f t="shared" si="29"/>
        <v>-146.71100057142877</v>
      </c>
      <c r="U133" s="18">
        <f t="shared" si="30"/>
        <v>4908.7602257142862</v>
      </c>
      <c r="V133" s="18">
        <f t="shared" si="31"/>
        <v>-152.67844285714284</v>
      </c>
      <c r="X133" s="30">
        <v>0.35</v>
      </c>
      <c r="Y133" s="31"/>
      <c r="AA133" s="18">
        <f t="shared" si="32"/>
        <v>3090.1795383333333</v>
      </c>
      <c r="AB133" s="18">
        <f t="shared" si="33"/>
        <v>1132.4409296666668</v>
      </c>
      <c r="AC133" s="18">
        <f t="shared" si="34"/>
        <v>3431.2441783333338</v>
      </c>
      <c r="AD133" s="18">
        <f t="shared" si="35"/>
        <v>1291.8339616666669</v>
      </c>
    </row>
    <row r="134" spans="8:30" x14ac:dyDescent="0.3">
      <c r="H134" s="24">
        <v>1.6</v>
      </c>
      <c r="I134" s="25"/>
      <c r="K134" s="18">
        <f t="shared" si="24"/>
        <v>3588.2819249999998</v>
      </c>
      <c r="L134" s="18">
        <f t="shared" si="25"/>
        <v>1558.4405429999999</v>
      </c>
      <c r="M134" s="18">
        <f t="shared" si="26"/>
        <v>3932.7691650000002</v>
      </c>
      <c r="N134" s="18">
        <f t="shared" si="27"/>
        <v>1714.4109750000002</v>
      </c>
      <c r="P134" s="30">
        <v>0.8</v>
      </c>
      <c r="Q134" s="31"/>
      <c r="S134" s="18">
        <f t="shared" si="28"/>
        <v>4123.1242928571428</v>
      </c>
      <c r="T134" s="18">
        <f t="shared" si="29"/>
        <v>132.49981800000018</v>
      </c>
      <c r="U134" s="18">
        <f t="shared" si="30"/>
        <v>4593.9054728571427</v>
      </c>
      <c r="V134" s="18">
        <f t="shared" si="31"/>
        <v>162.17631000000017</v>
      </c>
      <c r="X134" s="30">
        <v>0.4</v>
      </c>
      <c r="Y134" s="31"/>
      <c r="AA134" s="18">
        <f t="shared" si="32"/>
        <v>3308.3906609523815</v>
      </c>
      <c r="AB134" s="18">
        <f t="shared" si="33"/>
        <v>1079.2480213333333</v>
      </c>
      <c r="AC134" s="18">
        <f t="shared" si="34"/>
        <v>3666.5683009523814</v>
      </c>
      <c r="AD134" s="18">
        <f t="shared" si="35"/>
        <v>1221.5280533333334</v>
      </c>
    </row>
    <row r="135" spans="8:30" x14ac:dyDescent="0.3">
      <c r="H135" s="24">
        <v>1.8</v>
      </c>
      <c r="I135" s="25"/>
      <c r="K135" s="18">
        <f t="shared" si="24"/>
        <v>3470.45892</v>
      </c>
      <c r="L135" s="18">
        <f t="shared" si="25"/>
        <v>1445.2380480000002</v>
      </c>
      <c r="M135" s="18">
        <f t="shared" si="26"/>
        <v>3814.9461600000004</v>
      </c>
      <c r="N135" s="18">
        <f t="shared" si="27"/>
        <v>1601.2084800000002</v>
      </c>
      <c r="P135" s="30">
        <v>0.9</v>
      </c>
      <c r="Q135" s="31"/>
      <c r="S135" s="18">
        <f t="shared" si="28"/>
        <v>3905.9603228571432</v>
      </c>
      <c r="T135" s="18">
        <f t="shared" si="29"/>
        <v>349.66378800000001</v>
      </c>
      <c r="U135" s="18">
        <f t="shared" si="30"/>
        <v>4349.0184428571429</v>
      </c>
      <c r="V135" s="18">
        <f t="shared" si="31"/>
        <v>407.06334000000004</v>
      </c>
      <c r="X135" s="30">
        <v>0.45</v>
      </c>
      <c r="Y135" s="31"/>
      <c r="AA135" s="18">
        <f t="shared" si="32"/>
        <v>3526.6017835714288</v>
      </c>
      <c r="AB135" s="18">
        <f t="shared" si="33"/>
        <v>1026.0551130000001</v>
      </c>
      <c r="AC135" s="18">
        <f t="shared" si="34"/>
        <v>3901.8924235714289</v>
      </c>
      <c r="AD135" s="18">
        <f t="shared" si="35"/>
        <v>1151.2221450000002</v>
      </c>
    </row>
    <row r="136" spans="8:30" x14ac:dyDescent="0.3">
      <c r="H136" s="28">
        <v>2</v>
      </c>
      <c r="I136" s="29"/>
      <c r="K136" s="18">
        <f t="shared" si="24"/>
        <v>3376.2005159999999</v>
      </c>
      <c r="L136" s="18">
        <f t="shared" si="25"/>
        <v>1354.676052</v>
      </c>
      <c r="M136" s="18">
        <f t="shared" si="26"/>
        <v>3720.6877560000003</v>
      </c>
      <c r="N136" s="18">
        <f t="shared" si="27"/>
        <v>1510.6464840000003</v>
      </c>
      <c r="P136" s="30">
        <v>1</v>
      </c>
      <c r="Q136" s="31"/>
      <c r="S136" s="18">
        <f t="shared" si="28"/>
        <v>3732.229146857143</v>
      </c>
      <c r="T136" s="18">
        <f t="shared" si="29"/>
        <v>523.39496399999996</v>
      </c>
      <c r="U136" s="18">
        <f t="shared" si="30"/>
        <v>4153.108818857143</v>
      </c>
      <c r="V136" s="18">
        <f t="shared" si="31"/>
        <v>602.97296400000016</v>
      </c>
      <c r="X136" s="30">
        <v>0.5</v>
      </c>
      <c r="Y136" s="31"/>
      <c r="AA136" s="18">
        <f t="shared" si="32"/>
        <v>3744.812906190476</v>
      </c>
      <c r="AB136" s="18">
        <f t="shared" si="33"/>
        <v>972.86220466666668</v>
      </c>
      <c r="AC136" s="18">
        <f t="shared" si="34"/>
        <v>4137.2165461904769</v>
      </c>
      <c r="AD136" s="18">
        <f t="shared" si="35"/>
        <v>1080.9162366666669</v>
      </c>
    </row>
    <row r="137" spans="8:30" x14ac:dyDescent="0.3">
      <c r="H137" s="24">
        <v>2.2000000000000002</v>
      </c>
      <c r="I137" s="25"/>
      <c r="K137" s="18">
        <f t="shared" si="24"/>
        <v>3299.0800036363635</v>
      </c>
      <c r="L137" s="18">
        <f t="shared" si="25"/>
        <v>1280.5798734545453</v>
      </c>
      <c r="M137" s="18">
        <f t="shared" si="26"/>
        <v>3643.5672436363639</v>
      </c>
      <c r="N137" s="18">
        <f t="shared" si="27"/>
        <v>1436.5503054545457</v>
      </c>
      <c r="P137" s="30">
        <v>1.1000000000000001</v>
      </c>
      <c r="Q137" s="31"/>
      <c r="S137" s="18">
        <f t="shared" si="28"/>
        <v>3590.0854574025975</v>
      </c>
      <c r="T137" s="18">
        <f t="shared" si="29"/>
        <v>665.53865345454562</v>
      </c>
      <c r="U137" s="18">
        <f t="shared" si="30"/>
        <v>3992.8191264935067</v>
      </c>
      <c r="V137" s="18">
        <f t="shared" si="31"/>
        <v>763.26265636363667</v>
      </c>
      <c r="X137" s="30">
        <v>0.55000000000000004</v>
      </c>
      <c r="Y137" s="31"/>
      <c r="AA137" s="18">
        <f t="shared" si="32"/>
        <v>3963.0240288095242</v>
      </c>
      <c r="AB137" s="18">
        <f t="shared" si="33"/>
        <v>919.66929633333336</v>
      </c>
      <c r="AC137" s="18">
        <f t="shared" si="34"/>
        <v>4372.5406688095245</v>
      </c>
      <c r="AD137" s="18">
        <f t="shared" si="35"/>
        <v>1010.6103283333333</v>
      </c>
    </row>
    <row r="138" spans="8:30" x14ac:dyDescent="0.3">
      <c r="H138" s="24">
        <v>2.4</v>
      </c>
      <c r="I138" s="25"/>
      <c r="K138" s="18">
        <f t="shared" si="24"/>
        <v>3234.8129100000001</v>
      </c>
      <c r="L138" s="18">
        <f t="shared" si="25"/>
        <v>1218.8330580000002</v>
      </c>
      <c r="M138" s="18">
        <f t="shared" si="26"/>
        <v>3579.3001500000005</v>
      </c>
      <c r="N138" s="18">
        <f t="shared" si="27"/>
        <v>1374.8034900000002</v>
      </c>
      <c r="P138" s="30">
        <v>1.2</v>
      </c>
      <c r="Q138" s="31"/>
      <c r="S138" s="18">
        <f t="shared" si="28"/>
        <v>3471.6323828571431</v>
      </c>
      <c r="T138" s="18">
        <f t="shared" si="29"/>
        <v>783.99172799999985</v>
      </c>
      <c r="U138" s="18">
        <f t="shared" si="30"/>
        <v>3859.2443828571436</v>
      </c>
      <c r="V138" s="18">
        <f t="shared" si="31"/>
        <v>896.8374</v>
      </c>
      <c r="X138" s="30">
        <v>0.6</v>
      </c>
      <c r="Y138" s="31"/>
      <c r="AA138" s="18">
        <f t="shared" si="32"/>
        <v>4181.235151428572</v>
      </c>
      <c r="AB138" s="18">
        <f t="shared" si="33"/>
        <v>866.47638800000004</v>
      </c>
      <c r="AC138" s="18">
        <f t="shared" si="34"/>
        <v>4607.8647914285721</v>
      </c>
      <c r="AD138" s="18">
        <f t="shared" si="35"/>
        <v>940.30442000000016</v>
      </c>
    </row>
    <row r="139" spans="8:30" x14ac:dyDescent="0.3">
      <c r="H139" s="24">
        <v>2.6</v>
      </c>
      <c r="I139" s="25"/>
      <c r="K139" s="18">
        <f t="shared" si="24"/>
        <v>3180.4330615384615</v>
      </c>
      <c r="L139" s="18">
        <f t="shared" si="25"/>
        <v>1166.5857526153845</v>
      </c>
      <c r="M139" s="18">
        <f t="shared" si="26"/>
        <v>3524.9203015384619</v>
      </c>
      <c r="N139" s="18">
        <f t="shared" si="27"/>
        <v>1322.5561846153851</v>
      </c>
      <c r="P139" s="30">
        <v>1.3</v>
      </c>
      <c r="Q139" s="31"/>
      <c r="S139" s="18">
        <f t="shared" si="28"/>
        <v>3371.4028582417586</v>
      </c>
      <c r="T139" s="18">
        <f t="shared" si="29"/>
        <v>884.22125261538451</v>
      </c>
      <c r="U139" s="18">
        <f t="shared" si="30"/>
        <v>3746.2195997802201</v>
      </c>
      <c r="V139" s="18">
        <f t="shared" si="31"/>
        <v>1009.8621830769233</v>
      </c>
      <c r="X139" s="30">
        <v>0.65</v>
      </c>
      <c r="Y139" s="31"/>
      <c r="AA139" s="18">
        <f t="shared" si="32"/>
        <v>4399.4462740476201</v>
      </c>
      <c r="AB139" s="18">
        <f t="shared" si="33"/>
        <v>813.28347966666661</v>
      </c>
      <c r="AC139" s="18">
        <f t="shared" si="34"/>
        <v>4843.1889140476196</v>
      </c>
      <c r="AD139" s="18">
        <f t="shared" si="35"/>
        <v>869.9985116666669</v>
      </c>
    </row>
    <row r="140" spans="8:30" x14ac:dyDescent="0.3">
      <c r="H140" s="24">
        <v>2.8</v>
      </c>
      <c r="I140" s="25"/>
      <c r="K140" s="18">
        <f t="shared" si="24"/>
        <v>3133.8217628571429</v>
      </c>
      <c r="L140" s="18">
        <f t="shared" si="25"/>
        <v>1121.8023480000002</v>
      </c>
      <c r="M140" s="18">
        <f t="shared" si="26"/>
        <v>3478.3090028571432</v>
      </c>
      <c r="N140" s="18">
        <f t="shared" si="27"/>
        <v>1277.7727800000002</v>
      </c>
      <c r="P140" s="30">
        <v>1.4</v>
      </c>
      <c r="Q140" s="31"/>
      <c r="S140" s="18">
        <f t="shared" si="28"/>
        <v>3285.4918371428575</v>
      </c>
      <c r="T140" s="18">
        <f t="shared" si="29"/>
        <v>970.13227371428559</v>
      </c>
      <c r="U140" s="18">
        <f t="shared" si="30"/>
        <v>3649.3412142857151</v>
      </c>
      <c r="V140" s="18">
        <f t="shared" si="31"/>
        <v>1106.7405685714289</v>
      </c>
      <c r="X140" s="30">
        <v>0.7</v>
      </c>
      <c r="Y140" s="31"/>
      <c r="AA140" s="18">
        <f t="shared" si="32"/>
        <v>4617.6573966666665</v>
      </c>
      <c r="AB140" s="18">
        <f t="shared" si="33"/>
        <v>760.09057133333363</v>
      </c>
      <c r="AC140" s="18">
        <f t="shared" si="34"/>
        <v>5078.5130366666672</v>
      </c>
      <c r="AD140" s="18">
        <f t="shared" si="35"/>
        <v>799.69260333333364</v>
      </c>
    </row>
    <row r="141" spans="8:30" x14ac:dyDescent="0.3">
      <c r="H141" s="28">
        <v>3</v>
      </c>
      <c r="I141" s="29"/>
      <c r="K141" s="18">
        <f t="shared" si="24"/>
        <v>3093.4253039999999</v>
      </c>
      <c r="L141" s="18">
        <f t="shared" si="25"/>
        <v>1082.9900640000001</v>
      </c>
      <c r="M141" s="18">
        <f t="shared" si="26"/>
        <v>3437.9125440000003</v>
      </c>
      <c r="N141" s="18">
        <f t="shared" si="27"/>
        <v>1238.9604960000001</v>
      </c>
      <c r="P141" s="30">
        <v>1.5</v>
      </c>
      <c r="Q141" s="31"/>
      <c r="S141" s="18">
        <f t="shared" si="28"/>
        <v>3211.0356188571432</v>
      </c>
      <c r="T141" s="18">
        <f t="shared" si="29"/>
        <v>1044.5884920000001</v>
      </c>
      <c r="U141" s="18">
        <f t="shared" si="30"/>
        <v>3565.3799468571433</v>
      </c>
      <c r="V141" s="18">
        <f t="shared" si="31"/>
        <v>1190.7018360000002</v>
      </c>
      <c r="X141" s="30">
        <v>0.75</v>
      </c>
      <c r="Y141" s="31"/>
      <c r="AA141" s="18">
        <f t="shared" si="32"/>
        <v>4835.8685192857147</v>
      </c>
      <c r="AB141" s="18">
        <f t="shared" si="33"/>
        <v>706.89766299999997</v>
      </c>
      <c r="AC141" s="18">
        <f t="shared" si="34"/>
        <v>5313.8371592857147</v>
      </c>
      <c r="AD141" s="18">
        <f t="shared" si="35"/>
        <v>729.38669499999992</v>
      </c>
    </row>
    <row r="142" spans="8:30" x14ac:dyDescent="0.3">
      <c r="H142" s="24">
        <v>3.2</v>
      </c>
      <c r="I142" s="25"/>
      <c r="K142" s="18">
        <f t="shared" si="24"/>
        <v>3058.0784024999998</v>
      </c>
      <c r="L142" s="18">
        <f t="shared" si="25"/>
        <v>1049.0293154999999</v>
      </c>
      <c r="M142" s="18">
        <f t="shared" si="26"/>
        <v>3402.5656425000002</v>
      </c>
      <c r="N142" s="18">
        <f t="shared" si="27"/>
        <v>1204.9997475000002</v>
      </c>
      <c r="P142" s="30">
        <v>1.6</v>
      </c>
      <c r="Q142" s="31"/>
      <c r="S142" s="18">
        <f t="shared" si="28"/>
        <v>3145.8864278571432</v>
      </c>
      <c r="T142" s="18">
        <f t="shared" si="29"/>
        <v>1109.7376830000001</v>
      </c>
      <c r="U142" s="18">
        <f t="shared" si="30"/>
        <v>3491.9138378571433</v>
      </c>
      <c r="V142" s="18">
        <f t="shared" si="31"/>
        <v>1264.1679450000001</v>
      </c>
      <c r="X142" s="30">
        <v>0.8</v>
      </c>
      <c r="Y142" s="31"/>
      <c r="AA142" s="18">
        <f t="shared" si="32"/>
        <v>5054.0796419047629</v>
      </c>
      <c r="AB142" s="18">
        <f t="shared" si="33"/>
        <v>653.70475466666653</v>
      </c>
      <c r="AC142" s="18">
        <f t="shared" si="34"/>
        <v>5549.1612819047623</v>
      </c>
      <c r="AD142" s="18">
        <f t="shared" si="35"/>
        <v>659.08078666666688</v>
      </c>
    </row>
    <row r="143" spans="8:30" x14ac:dyDescent="0.3">
      <c r="H143" s="24">
        <v>3.4</v>
      </c>
      <c r="I143" s="25"/>
      <c r="K143" s="18">
        <f t="shared" si="24"/>
        <v>3026.88996</v>
      </c>
      <c r="L143" s="18">
        <f t="shared" si="25"/>
        <v>1019.0639491764705</v>
      </c>
      <c r="M143" s="18">
        <f t="shared" si="26"/>
        <v>3371.3772000000004</v>
      </c>
      <c r="N143" s="18">
        <f t="shared" si="27"/>
        <v>1175.0343811764708</v>
      </c>
      <c r="P143" s="30">
        <v>1.7</v>
      </c>
      <c r="Q143" s="31"/>
      <c r="S143" s="18">
        <f t="shared" si="28"/>
        <v>3088.4018475630255</v>
      </c>
      <c r="T143" s="18">
        <f t="shared" si="29"/>
        <v>1167.2222632941175</v>
      </c>
      <c r="U143" s="18">
        <f t="shared" si="30"/>
        <v>3427.090800504202</v>
      </c>
      <c r="V143" s="18">
        <f t="shared" si="31"/>
        <v>1328.9909823529415</v>
      </c>
      <c r="X143" s="30">
        <v>0.85</v>
      </c>
      <c r="Y143" s="31"/>
      <c r="AA143" s="18">
        <f t="shared" si="32"/>
        <v>5272.2907645238101</v>
      </c>
      <c r="AB143" s="18">
        <f t="shared" si="33"/>
        <v>600.51184633333332</v>
      </c>
      <c r="AC143" s="18">
        <f t="shared" si="34"/>
        <v>5784.4854045238098</v>
      </c>
      <c r="AD143" s="18">
        <f t="shared" si="35"/>
        <v>588.77487833333339</v>
      </c>
    </row>
    <row r="144" spans="8:30" x14ac:dyDescent="0.3">
      <c r="H144" s="24">
        <v>3.6</v>
      </c>
      <c r="I144" s="25"/>
      <c r="K144" s="18">
        <f t="shared" si="24"/>
        <v>2999.1668999999997</v>
      </c>
      <c r="L144" s="18">
        <f t="shared" si="25"/>
        <v>992.42806799999994</v>
      </c>
      <c r="M144" s="18">
        <f t="shared" si="26"/>
        <v>3343.6541400000001</v>
      </c>
      <c r="N144" s="18">
        <f t="shared" si="27"/>
        <v>1148.3985000000002</v>
      </c>
      <c r="P144" s="30">
        <v>1.8</v>
      </c>
      <c r="Q144" s="31"/>
      <c r="S144" s="18">
        <f t="shared" si="28"/>
        <v>3037.3044428571429</v>
      </c>
      <c r="T144" s="18">
        <f t="shared" si="29"/>
        <v>1218.3196680000001</v>
      </c>
      <c r="U144" s="18">
        <f t="shared" si="30"/>
        <v>3369.4703228571434</v>
      </c>
      <c r="V144" s="18">
        <f t="shared" si="31"/>
        <v>1386.6114600000001</v>
      </c>
      <c r="X144" s="30">
        <v>0.9</v>
      </c>
      <c r="Y144" s="31"/>
      <c r="AA144" s="18">
        <f t="shared" si="32"/>
        <v>5490.5018871428583</v>
      </c>
      <c r="AB144" s="18">
        <f t="shared" si="33"/>
        <v>547.31893800000012</v>
      </c>
      <c r="AC144" s="18">
        <f t="shared" si="34"/>
        <v>6019.8095271428574</v>
      </c>
      <c r="AD144" s="18">
        <f t="shared" si="35"/>
        <v>518.4689699999999</v>
      </c>
    </row>
    <row r="145" spans="6:32" x14ac:dyDescent="0.3">
      <c r="H145" s="24">
        <v>3.8</v>
      </c>
      <c r="I145" s="25"/>
      <c r="K145" s="18">
        <f t="shared" si="24"/>
        <v>2974.3620568421052</v>
      </c>
      <c r="L145" s="18">
        <f t="shared" si="25"/>
        <v>968.59596378947367</v>
      </c>
      <c r="M145" s="18">
        <f t="shared" si="26"/>
        <v>3318.8492968421056</v>
      </c>
      <c r="N145" s="18">
        <f t="shared" si="27"/>
        <v>1124.566395789474</v>
      </c>
      <c r="P145" s="30">
        <v>1.9</v>
      </c>
      <c r="Q145" s="31"/>
      <c r="S145" s="18">
        <f t="shared" si="28"/>
        <v>2991.5857123308274</v>
      </c>
      <c r="T145" s="18">
        <f t="shared" si="29"/>
        <v>1264.0383985263156</v>
      </c>
      <c r="U145" s="18">
        <f t="shared" si="30"/>
        <v>3317.9151586466169</v>
      </c>
      <c r="V145" s="18">
        <f t="shared" si="31"/>
        <v>1438.1666242105266</v>
      </c>
      <c r="X145" s="30">
        <v>0.95</v>
      </c>
      <c r="Y145" s="31"/>
      <c r="AA145" s="18">
        <f t="shared" si="32"/>
        <v>5708.7130097619047</v>
      </c>
      <c r="AB145" s="18">
        <f t="shared" si="33"/>
        <v>494.12602966666674</v>
      </c>
      <c r="AC145" s="18">
        <f t="shared" si="34"/>
        <v>6255.133649761905</v>
      </c>
      <c r="AD145" s="18">
        <f t="shared" si="35"/>
        <v>448.16306166666709</v>
      </c>
    </row>
    <row r="146" spans="6:32" x14ac:dyDescent="0.3">
      <c r="H146" s="28">
        <v>4</v>
      </c>
      <c r="I146" s="29"/>
      <c r="K146" s="18">
        <f t="shared" si="24"/>
        <v>2952.0376979999996</v>
      </c>
      <c r="L146" s="18">
        <f t="shared" si="25"/>
        <v>947.14706999999999</v>
      </c>
      <c r="M146" s="18">
        <f t="shared" si="26"/>
        <v>3296.524938</v>
      </c>
      <c r="N146" s="18">
        <f t="shared" si="27"/>
        <v>1103.1175020000003</v>
      </c>
      <c r="P146" s="30">
        <v>2</v>
      </c>
      <c r="Q146" s="31"/>
      <c r="S146" s="18">
        <f t="shared" si="28"/>
        <v>2950.4388548571433</v>
      </c>
      <c r="T146" s="18">
        <f t="shared" si="29"/>
        <v>1305.185256</v>
      </c>
      <c r="U146" s="18">
        <f t="shared" si="30"/>
        <v>3271.5155108571435</v>
      </c>
      <c r="V146" s="18">
        <f t="shared" si="31"/>
        <v>1484.5662720000003</v>
      </c>
      <c r="X146" s="30">
        <v>1</v>
      </c>
      <c r="Y146" s="31"/>
      <c r="AA146" s="18">
        <f t="shared" si="32"/>
        <v>5926.9241323809529</v>
      </c>
      <c r="AB146" s="18">
        <f t="shared" si="33"/>
        <v>440.93312133333353</v>
      </c>
      <c r="AC146" s="18">
        <f t="shared" si="34"/>
        <v>6490.4577723809525</v>
      </c>
      <c r="AD146" s="18">
        <f t="shared" si="35"/>
        <v>377.8571533333336</v>
      </c>
    </row>
    <row r="147" spans="6:32" x14ac:dyDescent="0.3">
      <c r="F147" s="17"/>
      <c r="O147" s="17"/>
      <c r="AF147" s="17"/>
    </row>
    <row r="148" spans="6:32" x14ac:dyDescent="0.3">
      <c r="F148" s="17"/>
      <c r="O148" s="17"/>
      <c r="X148" s="17"/>
      <c r="AF148" s="17"/>
    </row>
    <row r="149" spans="6:32" x14ac:dyDescent="0.3">
      <c r="F149" s="17"/>
      <c r="O149" s="17"/>
      <c r="X149" s="17"/>
      <c r="AF149" s="17"/>
    </row>
    <row r="150" spans="6:32" x14ac:dyDescent="0.3">
      <c r="F150" s="17"/>
      <c r="O150" s="17"/>
      <c r="X150" s="17"/>
      <c r="AF150" s="17"/>
    </row>
    <row r="151" spans="6:32" x14ac:dyDescent="0.3">
      <c r="F151" s="17"/>
      <c r="O151" s="17"/>
      <c r="X151" s="17"/>
      <c r="AF151" s="17"/>
    </row>
    <row r="152" spans="6:32" x14ac:dyDescent="0.3">
      <c r="F152" s="17"/>
      <c r="O152" s="17"/>
      <c r="X152" s="17"/>
      <c r="AF152" s="17"/>
    </row>
    <row r="153" spans="6:32" x14ac:dyDescent="0.3">
      <c r="F153" s="17"/>
      <c r="O153" s="17"/>
      <c r="X153" s="17"/>
      <c r="AF153" s="17"/>
    </row>
    <row r="154" spans="6:32" x14ac:dyDescent="0.3">
      <c r="F154" s="17"/>
      <c r="O154" s="17"/>
      <c r="X154" s="17"/>
      <c r="AF154" s="17"/>
    </row>
    <row r="155" spans="6:32" x14ac:dyDescent="0.3">
      <c r="F155" s="17"/>
      <c r="O155" s="17"/>
      <c r="X155" s="17"/>
      <c r="AF155" s="17"/>
    </row>
    <row r="156" spans="6:32" x14ac:dyDescent="0.3">
      <c r="F156" s="17"/>
      <c r="O156" s="17"/>
      <c r="X156" s="17"/>
      <c r="AF156" s="17"/>
    </row>
    <row r="157" spans="6:32" x14ac:dyDescent="0.3">
      <c r="F157" s="17"/>
      <c r="O157" s="17"/>
      <c r="X157" s="17"/>
      <c r="AF157" s="17"/>
    </row>
    <row r="158" spans="6:32" x14ac:dyDescent="0.3">
      <c r="F158" s="17"/>
      <c r="O158" s="17"/>
      <c r="X158" s="17"/>
      <c r="AF158" s="17"/>
    </row>
    <row r="159" spans="6:32" x14ac:dyDescent="0.3">
      <c r="F159" s="17"/>
      <c r="O159" s="17"/>
      <c r="X159" s="17"/>
      <c r="AF159" s="17"/>
    </row>
    <row r="160" spans="6:32" x14ac:dyDescent="0.3">
      <c r="F160" s="17"/>
      <c r="O160" s="17"/>
      <c r="X160" s="17"/>
      <c r="AF160" s="17"/>
    </row>
    <row r="161" spans="6:32" x14ac:dyDescent="0.3">
      <c r="F161" s="17"/>
      <c r="O161" s="17"/>
      <c r="X161" s="17"/>
      <c r="AF161" s="17"/>
    </row>
    <row r="162" spans="6:32" x14ac:dyDescent="0.3">
      <c r="F162" s="17"/>
      <c r="O162" s="17"/>
      <c r="X162" s="17"/>
      <c r="AF162" s="17"/>
    </row>
    <row r="163" spans="6:32" x14ac:dyDescent="0.3">
      <c r="F163" s="17"/>
      <c r="O163" s="17"/>
      <c r="X163" s="17"/>
      <c r="AF163" s="17"/>
    </row>
    <row r="164" spans="6:32" x14ac:dyDescent="0.3">
      <c r="F164" s="17"/>
      <c r="O164" s="17"/>
      <c r="X164" s="17"/>
      <c r="AF164" s="17"/>
    </row>
    <row r="165" spans="6:32" x14ac:dyDescent="0.3">
      <c r="F165" s="17"/>
      <c r="O165" s="17"/>
      <c r="X165" s="17"/>
      <c r="AF165" s="17"/>
    </row>
    <row r="166" spans="6:32" x14ac:dyDescent="0.3">
      <c r="F166" s="17"/>
      <c r="O166" s="17"/>
      <c r="X166" s="17"/>
      <c r="AF166" s="17"/>
    </row>
    <row r="167" spans="6:32" x14ac:dyDescent="0.3">
      <c r="F167" s="17"/>
      <c r="O167" s="17"/>
      <c r="X167" s="17"/>
      <c r="AF167" s="17"/>
    </row>
    <row r="168" spans="6:32" x14ac:dyDescent="0.3">
      <c r="F168" s="17"/>
      <c r="O168" s="17"/>
      <c r="X168" s="17"/>
      <c r="AF168" s="17"/>
    </row>
    <row r="169" spans="6:32" x14ac:dyDescent="0.3">
      <c r="F169" s="17"/>
      <c r="O169" s="17"/>
      <c r="X169" s="17"/>
      <c r="AF169" s="17"/>
    </row>
    <row r="170" spans="6:32" x14ac:dyDescent="0.3">
      <c r="F170" s="17"/>
      <c r="O170" s="17"/>
      <c r="X170" s="17"/>
      <c r="AF170" s="17"/>
    </row>
    <row r="171" spans="6:32" x14ac:dyDescent="0.3">
      <c r="F171" s="17"/>
      <c r="O171" s="17"/>
      <c r="X171" s="17"/>
      <c r="AF171" s="17"/>
    </row>
    <row r="172" spans="6:32" x14ac:dyDescent="0.3">
      <c r="F172" s="17"/>
      <c r="O172" s="17"/>
      <c r="X172" s="17"/>
      <c r="AF172" s="17"/>
    </row>
    <row r="173" spans="6:32" x14ac:dyDescent="0.3">
      <c r="F173" s="17"/>
      <c r="O173" s="17"/>
      <c r="X173" s="17"/>
      <c r="AF173" s="17"/>
    </row>
    <row r="174" spans="6:32" x14ac:dyDescent="0.3">
      <c r="F174" s="17"/>
      <c r="O174" s="17"/>
      <c r="X174" s="17"/>
      <c r="AF174" s="17"/>
    </row>
    <row r="175" spans="6:32" x14ac:dyDescent="0.3">
      <c r="F175" s="17"/>
      <c r="O175" s="17"/>
      <c r="X175" s="17"/>
      <c r="AF175" s="17"/>
    </row>
    <row r="176" spans="6:32" x14ac:dyDescent="0.3">
      <c r="F176" s="17"/>
      <c r="O176" s="17"/>
      <c r="X176" s="17"/>
      <c r="AF176" s="17"/>
    </row>
    <row r="177" spans="6:32" x14ac:dyDescent="0.3">
      <c r="F177" s="17"/>
      <c r="O177" s="17"/>
      <c r="X177" s="17"/>
      <c r="AF177" s="17"/>
    </row>
    <row r="178" spans="6:32" x14ac:dyDescent="0.3">
      <c r="F178" s="17"/>
      <c r="O178" s="17"/>
      <c r="X178" s="17"/>
      <c r="AF178" s="17"/>
    </row>
    <row r="179" spans="6:32" x14ac:dyDescent="0.3">
      <c r="F179" s="17"/>
      <c r="O179" s="17"/>
      <c r="X179" s="17"/>
      <c r="AF179" s="17"/>
    </row>
    <row r="180" spans="6:32" x14ac:dyDescent="0.3">
      <c r="F180" s="17"/>
      <c r="O180" s="17"/>
      <c r="X180" s="17"/>
      <c r="AF180" s="17"/>
    </row>
    <row r="181" spans="6:32" x14ac:dyDescent="0.3">
      <c r="F181" s="17"/>
      <c r="O181" s="17"/>
      <c r="AF181" s="17"/>
    </row>
    <row r="182" spans="6:32" x14ac:dyDescent="0.3">
      <c r="F182" s="17"/>
      <c r="O182" s="17"/>
    </row>
  </sheetData>
  <mergeCells count="191">
    <mergeCell ref="P132:Q132"/>
    <mergeCell ref="P133:Q133"/>
    <mergeCell ref="P134:Q134"/>
    <mergeCell ref="H21:I21"/>
    <mergeCell ref="H20:I20"/>
    <mergeCell ref="H19:I19"/>
    <mergeCell ref="U28:V28"/>
    <mergeCell ref="H18:I18"/>
    <mergeCell ref="H32:I32"/>
    <mergeCell ref="H26:I26"/>
    <mergeCell ref="U29:V29"/>
    <mergeCell ref="H33:I33"/>
    <mergeCell ref="U33:V33"/>
    <mergeCell ref="U32:V32"/>
    <mergeCell ref="U30:V30"/>
    <mergeCell ref="U27:V27"/>
    <mergeCell ref="U26:V26"/>
    <mergeCell ref="U25:V25"/>
    <mergeCell ref="U24:V24"/>
    <mergeCell ref="U23:V23"/>
    <mergeCell ref="U22:V22"/>
    <mergeCell ref="U21:V21"/>
    <mergeCell ref="U20:V20"/>
    <mergeCell ref="U19:V19"/>
    <mergeCell ref="U18:V18"/>
    <mergeCell ref="U17:V17"/>
    <mergeCell ref="Q11:T11"/>
    <mergeCell ref="X16:Y16"/>
    <mergeCell ref="P16:Q16"/>
    <mergeCell ref="H27:I27"/>
    <mergeCell ref="H135:I135"/>
    <mergeCell ref="H136:I136"/>
    <mergeCell ref="H137:I137"/>
    <mergeCell ref="K16:L16"/>
    <mergeCell ref="H25:I25"/>
    <mergeCell ref="H24:I24"/>
    <mergeCell ref="H23:I23"/>
    <mergeCell ref="H22:I22"/>
    <mergeCell ref="H31:I31"/>
    <mergeCell ref="H30:I30"/>
    <mergeCell ref="H29:I29"/>
    <mergeCell ref="H28:I28"/>
    <mergeCell ref="X135:Y135"/>
    <mergeCell ref="X136:Y136"/>
    <mergeCell ref="X137:Y137"/>
    <mergeCell ref="X126:Y126"/>
    <mergeCell ref="X127:Y127"/>
    <mergeCell ref="X128:Y128"/>
    <mergeCell ref="X129:Y129"/>
    <mergeCell ref="H17:I17"/>
    <mergeCell ref="U31:V31"/>
    <mergeCell ref="K72:L72"/>
    <mergeCell ref="H139:I139"/>
    <mergeCell ref="H140:I140"/>
    <mergeCell ref="H141:I141"/>
    <mergeCell ref="H138:I138"/>
    <mergeCell ref="X146:Y146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46:Q146"/>
    <mergeCell ref="X138:Y138"/>
    <mergeCell ref="X139:Y139"/>
    <mergeCell ref="X140:Y140"/>
    <mergeCell ref="X141:Y141"/>
    <mergeCell ref="X142:Y142"/>
    <mergeCell ref="X143:Y143"/>
    <mergeCell ref="X144:Y144"/>
    <mergeCell ref="X145:Y145"/>
    <mergeCell ref="X130:Y130"/>
    <mergeCell ref="Q81:R81"/>
    <mergeCell ref="Q82:R82"/>
    <mergeCell ref="Q83:R83"/>
    <mergeCell ref="Q84:R84"/>
    <mergeCell ref="Q85:R85"/>
    <mergeCell ref="Q86:R86"/>
    <mergeCell ref="Q87:R87"/>
    <mergeCell ref="Q88:R88"/>
    <mergeCell ref="Q89:R89"/>
    <mergeCell ref="P135:Q135"/>
    <mergeCell ref="P136:Q136"/>
    <mergeCell ref="P137:Q137"/>
    <mergeCell ref="X131:Y131"/>
    <mergeCell ref="X132:Y132"/>
    <mergeCell ref="X133:Y133"/>
    <mergeCell ref="X134:Y134"/>
    <mergeCell ref="P126:Q126"/>
    <mergeCell ref="P127:Q127"/>
    <mergeCell ref="P128:Q128"/>
    <mergeCell ref="P129:Q129"/>
    <mergeCell ref="P130:Q130"/>
    <mergeCell ref="P131:Q131"/>
    <mergeCell ref="Q72:R72"/>
    <mergeCell ref="Q73:R73"/>
    <mergeCell ref="Q74:R74"/>
    <mergeCell ref="Q75:R75"/>
    <mergeCell ref="Q76:R76"/>
    <mergeCell ref="Q77:R77"/>
    <mergeCell ref="Q78:R78"/>
    <mergeCell ref="Q79:R79"/>
    <mergeCell ref="Q80:R80"/>
    <mergeCell ref="H142:I142"/>
    <mergeCell ref="H143:I143"/>
    <mergeCell ref="H144:I144"/>
    <mergeCell ref="H145:I145"/>
    <mergeCell ref="K86:L86"/>
    <mergeCell ref="K87:L87"/>
    <mergeCell ref="K88:L88"/>
    <mergeCell ref="K89:L89"/>
    <mergeCell ref="H146:I146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N72:O72"/>
    <mergeCell ref="N73:O73"/>
    <mergeCell ref="N74:O74"/>
    <mergeCell ref="N75:O75"/>
    <mergeCell ref="N76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H85:I85"/>
    <mergeCell ref="H86:I86"/>
    <mergeCell ref="H87:I87"/>
    <mergeCell ref="H88:I88"/>
    <mergeCell ref="H89:I89"/>
    <mergeCell ref="K82:L82"/>
    <mergeCell ref="K83:L83"/>
    <mergeCell ref="K84:L84"/>
    <mergeCell ref="K85:L8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B19:F20"/>
    <mergeCell ref="AC82:AD82"/>
    <mergeCell ref="AC83:AD83"/>
    <mergeCell ref="AC84:AD84"/>
    <mergeCell ref="AC85:AD85"/>
    <mergeCell ref="AC86:AD86"/>
    <mergeCell ref="AC87:AD87"/>
    <mergeCell ref="AC88:AD88"/>
    <mergeCell ref="AC89:AD89"/>
    <mergeCell ref="AC73:AD73"/>
    <mergeCell ref="AC74:AD74"/>
    <mergeCell ref="AC75:AD75"/>
    <mergeCell ref="AC76:AD76"/>
    <mergeCell ref="AC77:AD77"/>
    <mergeCell ref="AC78:AD78"/>
    <mergeCell ref="AC79:AD79"/>
    <mergeCell ref="AC80:AD80"/>
    <mergeCell ref="AC81:AD81"/>
    <mergeCell ref="N88:O88"/>
    <mergeCell ref="N89:O89"/>
    <mergeCell ref="H72:I72"/>
    <mergeCell ref="H73:I73"/>
    <mergeCell ref="H74:I74"/>
    <mergeCell ref="H75:I75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Sangster</dc:creator>
  <cp:lastModifiedBy>kerry</cp:lastModifiedBy>
  <dcterms:created xsi:type="dcterms:W3CDTF">2020-02-21T14:15:00Z</dcterms:created>
  <dcterms:modified xsi:type="dcterms:W3CDTF">2020-06-02T09:56:02Z</dcterms:modified>
</cp:coreProperties>
</file>