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15"/>
  <workbookPr/>
  <xr:revisionPtr revIDLastSave="0" documentId="8_{F722DB06-9D3C-4243-A8F3-C90A53B61E36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5" i="1"/>
  <c r="L7" i="1"/>
  <c r="L8" i="1"/>
  <c r="L4" i="1"/>
  <c r="J4" i="1"/>
  <c r="H5" i="1"/>
  <c r="I5" i="1" s="1"/>
  <c r="H6" i="1"/>
  <c r="I6" i="1" s="1"/>
  <c r="H7" i="1"/>
  <c r="I7" i="1" s="1"/>
  <c r="H8" i="1"/>
  <c r="I8" i="1" s="1"/>
  <c r="H4" i="1"/>
  <c r="I4" i="1" s="1"/>
  <c r="J5" i="1"/>
  <c r="J6" i="1"/>
  <c r="J7" i="1"/>
  <c r="J8" i="1"/>
  <c r="G8" i="1"/>
  <c r="G7" i="1"/>
  <c r="G6" i="1"/>
  <c r="G5" i="1"/>
  <c r="G4" i="1"/>
  <c r="D8" i="1"/>
  <c r="D7" i="1"/>
  <c r="D6" i="1"/>
  <c r="D5" i="1"/>
  <c r="D4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<sst xmlns="http://schemas.openxmlformats.org/spreadsheetml/2006/main" count="31" uniqueCount="28">
  <si>
    <t>Mass</t>
  </si>
  <si>
    <t>Tt</t>
  </si>
  <si>
    <t xml:space="preserve">Initial PE  </t>
  </si>
  <si>
    <t>h2</t>
  </si>
  <si>
    <t>mg</t>
  </si>
  <si>
    <t>PE loss adjusted</t>
  </si>
  <si>
    <t>Tf</t>
  </si>
  <si>
    <t>Acceleration</t>
  </si>
  <si>
    <t>v</t>
  </si>
  <si>
    <t>w</t>
  </si>
  <si>
    <t>Torque</t>
  </si>
  <si>
    <t>a</t>
  </si>
  <si>
    <t>KE</t>
  </si>
  <si>
    <t>kg</t>
  </si>
  <si>
    <t>s</t>
  </si>
  <si>
    <t>J</t>
  </si>
  <si>
    <t>m</t>
  </si>
  <si>
    <t>N</t>
  </si>
  <si>
    <t>m/s2</t>
  </si>
  <si>
    <t>m/s</t>
  </si>
  <si>
    <t>rad/s</t>
  </si>
  <si>
    <t>Nm</t>
  </si>
  <si>
    <t>rad/s2</t>
  </si>
  <si>
    <t>mgh</t>
  </si>
  <si>
    <t>mgh1-mgh2</t>
  </si>
  <si>
    <t>2piV/c</t>
  </si>
  <si>
    <t>t=Fr</t>
  </si>
  <si>
    <t>=2PI(0.986)/360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</si>
</sst>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b/>
      <sz val="11"/>
      <color theme="1"/>
      <name val="Aptos Narrow"/>
      <family val="2"/>
      <scheme val="minor"/>
    </font>
    <font>
      <i/>
      <sz val="11"/>
      <color rgb="FF000000"/>
      <name val="Aptos Narrow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data for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Sheet1!$B$3:$H$3</c:f>
              <c:numCache>
                <c:formatCode>General</c:formatCode>
                <c:ptCount val="7"/>
                <c:pt idx="0">
                  <c:v>0</c:v>
                </c:pt>
                <c:pt idx="2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DE-471D-8C8E-F3B22189933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Sheet1!$B$4:$H$4</c:f>
              <c:numCache>
                <c:formatCode>General</c:formatCode>
                <c:ptCount val="7"/>
                <c:pt idx="0">
                  <c:v>0.1</c:v>
                </c:pt>
                <c:pt idx="1">
                  <c:v>4.16</c:v>
                </c:pt>
                <c:pt idx="2">
                  <c:v>0.27468000000000004</c:v>
                </c:pt>
                <c:pt idx="3">
                  <c:v>0.23599999999999999</c:v>
                </c:pt>
                <c:pt idx="4">
                  <c:v>0.98100000000000009</c:v>
                </c:pt>
                <c:pt idx="5">
                  <c:v>4.3164000000000036E-2</c:v>
                </c:pt>
                <c:pt idx="6">
                  <c:v>3.9240000000000004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DE-471D-8C8E-F3B221899333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Sheet1!$B$5:$H$5</c:f>
              <c:numCache>
                <c:formatCode>General</c:formatCode>
                <c:ptCount val="7"/>
                <c:pt idx="0">
                  <c:v>0.2</c:v>
                </c:pt>
                <c:pt idx="1">
                  <c:v>3.22</c:v>
                </c:pt>
                <c:pt idx="2">
                  <c:v>0.54936000000000007</c:v>
                </c:pt>
                <c:pt idx="3">
                  <c:v>0.25</c:v>
                </c:pt>
                <c:pt idx="4">
                  <c:v>1.9620000000000002</c:v>
                </c:pt>
                <c:pt idx="5">
                  <c:v>5.8860000000000023E-2</c:v>
                </c:pt>
                <c:pt idx="6">
                  <c:v>2.97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6DE-471D-8C8E-F3B221899333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Sheet1!$B$6:$H$6</c:f>
              <c:numCache>
                <c:formatCode>General</c:formatCode>
                <c:ptCount val="7"/>
                <c:pt idx="0">
                  <c:v>0.3</c:v>
                </c:pt>
                <c:pt idx="1">
                  <c:v>2.46</c:v>
                </c:pt>
                <c:pt idx="2">
                  <c:v>0.82404000000000011</c:v>
                </c:pt>
                <c:pt idx="3">
                  <c:v>0.252</c:v>
                </c:pt>
                <c:pt idx="4">
                  <c:v>2.9430000000000001</c:v>
                </c:pt>
                <c:pt idx="5">
                  <c:v>8.2404000000000033E-2</c:v>
                </c:pt>
                <c:pt idx="6">
                  <c:v>2.2080000000000002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6DE-471D-8C8E-F3B221899333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Sheet1!$B$7:$H$7</c:f>
              <c:numCache>
                <c:formatCode>General</c:formatCode>
                <c:ptCount val="7"/>
                <c:pt idx="0">
                  <c:v>0.4</c:v>
                </c:pt>
                <c:pt idx="1">
                  <c:v>2.16</c:v>
                </c:pt>
                <c:pt idx="2">
                  <c:v>1.0987200000000001</c:v>
                </c:pt>
                <c:pt idx="3">
                  <c:v>0.25</c:v>
                </c:pt>
                <c:pt idx="4">
                  <c:v>3.9240000000000004</c:v>
                </c:pt>
                <c:pt idx="5">
                  <c:v>0.11772000000000005</c:v>
                </c:pt>
                <c:pt idx="6">
                  <c:v>1.9100000000000001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6DE-471D-8C8E-F3B221899333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Sheet1!$B$1:$H$2</c:f>
              <c:multiLvlStrCache>
                <c:ptCount val="7"/>
                <c:lvl>
                  <c:pt idx="0">
                    <c:v>kg</c:v>
                  </c:pt>
                  <c:pt idx="1">
                    <c:v>s</c:v>
                  </c:pt>
                  <c:pt idx="2">
                    <c:v>J</c:v>
                  </c:pt>
                  <c:pt idx="3">
                    <c:v>m</c:v>
                  </c:pt>
                  <c:pt idx="4">
                    <c:v>N</c:v>
                  </c:pt>
                  <c:pt idx="5">
                    <c:v>J</c:v>
                  </c:pt>
                  <c:pt idx="6">
                    <c:v>s</c:v>
                  </c:pt>
                </c:lvl>
                <c:lvl>
                  <c:pt idx="0">
                    <c:v>Mass</c:v>
                  </c:pt>
                  <c:pt idx="1">
                    <c:v>Tt</c:v>
                  </c:pt>
                  <c:pt idx="2">
                    <c:v>Initial PE  </c:v>
                  </c:pt>
                  <c:pt idx="3">
                    <c:v>h2</c:v>
                  </c:pt>
                  <c:pt idx="4">
                    <c:v>mg</c:v>
                  </c:pt>
                  <c:pt idx="5">
                    <c:v>PE loss adjusted</c:v>
                  </c:pt>
                  <c:pt idx="6">
                    <c:v>Tf</c:v>
                  </c:pt>
                </c:lvl>
              </c:multiLvlStrCache>
            </c:multiLvlStrRef>
          </c:cat>
          <c:val>
            <c:numRef>
              <c:f>Sheet1!$B$8:$H$8</c:f>
              <c:numCache>
                <c:formatCode>General</c:formatCode>
                <c:ptCount val="7"/>
                <c:pt idx="0">
                  <c:v>0.5</c:v>
                </c:pt>
                <c:pt idx="1">
                  <c:v>1.99</c:v>
                </c:pt>
                <c:pt idx="2">
                  <c:v>1.3734000000000002</c:v>
                </c:pt>
                <c:pt idx="3">
                  <c:v>0.24</c:v>
                </c:pt>
                <c:pt idx="4">
                  <c:v>4.9050000000000002</c:v>
                </c:pt>
                <c:pt idx="5">
                  <c:v>0.19620000000000015</c:v>
                </c:pt>
                <c:pt idx="6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A6DE-471D-8C8E-F3B221899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9650183"/>
        <c:axId val="1489652231"/>
      </c:lineChart>
      <c:catAx>
        <c:axId val="1489650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652231"/>
        <c:crosses val="autoZero"/>
        <c:auto val="1"/>
        <c:lblAlgn val="ctr"/>
        <c:lblOffset val="100"/>
        <c:noMultiLvlLbl val="0"/>
      </c:catAx>
      <c:valAx>
        <c:axId val="1489652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650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Sheet1!$B$3:$B$8</c:f>
              <c:numCache>
                <c:formatCode>General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D8-4E30-9F3C-D125A1262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9863431"/>
        <c:axId val="1789865479"/>
      </c:barChart>
      <c:catAx>
        <c:axId val="17898634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865479"/>
        <c:crosses val="autoZero"/>
        <c:auto val="1"/>
        <c:lblAlgn val="ctr"/>
        <c:lblOffset val="100"/>
        <c:noMultiLvlLbl val="0"/>
      </c:catAx>
      <c:valAx>
        <c:axId val="1789865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8634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 graph to show the weight compared to the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Sheet1!$B$1:$B$2</c:f>
              <c:strCache>
                <c:ptCount val="2"/>
                <c:pt idx="0">
                  <c:v>Mass</c:v>
                </c:pt>
                <c:pt idx="1">
                  <c:v>kg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Sheet1!$B$3:$B$8</c:f>
              <c:numCache>
                <c:formatCode>General</c:formatCode>
                <c:ptCount val="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31-4530-A21E-713BEB3D7F58}"/>
            </c:ext>
          </c:extLst>
        </c:ser>
        <c:ser>
          <c:idx val="1"/>
          <c:order val="1"/>
          <c:tx>
            <c:strRef>
              <c:f>Sheet1!$C$1:$C$2</c:f>
              <c:strCache>
                <c:ptCount val="2"/>
                <c:pt idx="0">
                  <c:v>Tt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Sheet1!$C$3:$C$8</c:f>
              <c:numCache>
                <c:formatCode>General</c:formatCode>
                <c:ptCount val="6"/>
                <c:pt idx="1">
                  <c:v>4.16</c:v>
                </c:pt>
                <c:pt idx="2">
                  <c:v>3.22</c:v>
                </c:pt>
                <c:pt idx="3">
                  <c:v>2.46</c:v>
                </c:pt>
                <c:pt idx="4">
                  <c:v>2.16</c:v>
                </c:pt>
                <c:pt idx="5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31-4530-A21E-713BEB3D7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81810183"/>
        <c:axId val="1781812231"/>
      </c:lineChart>
      <c:catAx>
        <c:axId val="178181018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812231"/>
        <c:crosses val="autoZero"/>
        <c:auto val="1"/>
        <c:lblAlgn val="ctr"/>
        <c:lblOffset val="100"/>
        <c:noMultiLvlLbl val="0"/>
      </c:catAx>
      <c:valAx>
        <c:axId val="1781812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810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9</xdr:row>
      <xdr:rowOff>47625</xdr:rowOff>
    </xdr:from>
    <xdr:to>
      <xdr:col>8</xdr:col>
      <xdr:colOff>371475</xdr:colOff>
      <xdr:row>23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76B380-22FB-9135-2E97-3812E3ACE8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466725</xdr:colOff>
      <xdr:row>9</xdr:row>
      <xdr:rowOff>28575</xdr:rowOff>
    </xdr:from>
    <xdr:to>
      <xdr:col>17</xdr:col>
      <xdr:colOff>371475</xdr:colOff>
      <xdr:row>23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71A9D8-FC03-B384-124A-BBEE5C2A6864}"/>
            </a:ext>
            <a:ext uri="{147F2762-F138-4A5C-976F-8EAC2B608ADB}">
              <a16:predDERef xmlns:a16="http://schemas.microsoft.com/office/drawing/2014/main" pred="{2D76B380-22FB-9135-2E97-3812E3ACE8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1076325</xdr:colOff>
      <xdr:row>3</xdr:row>
      <xdr:rowOff>85725</xdr:rowOff>
    </xdr:from>
    <xdr:to>
      <xdr:col>13</xdr:col>
      <xdr:colOff>114300</xdr:colOff>
      <xdr:row>17</xdr:row>
      <xdr:rowOff>161925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4150CD6-6131-687F-62FA-7268D1BEACAE}"/>
            </a:ext>
            <a:ext uri="{147F2762-F138-4A5C-976F-8EAC2B608ADB}">
              <a16:predDERef xmlns:a16="http://schemas.microsoft.com/office/drawing/2014/main" pred="{B271A9D8-FC03-B384-124A-BBEE5C2A68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workbookViewId="0">
      <selection activeCell="B1" sqref="B1:C8"/>
    </sheetView>
  </sheetViews>
  <sheetFormatPr defaultRowHeight="15"/>
  <cols>
    <col min="7" max="7" width="19.5703125" bestFit="1" customWidth="1"/>
    <col min="9" max="9" width="11.7109375" bestFit="1" customWidth="1"/>
    <col min="11" max="11" width="15.140625" bestFit="1" customWidth="1"/>
  </cols>
  <sheetData>
    <row r="1" spans="1:14">
      <c r="A1" s="2"/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1" t="s">
        <v>12</v>
      </c>
    </row>
    <row r="2" spans="1:14">
      <c r="B2" s="4" t="s">
        <v>13</v>
      </c>
      <c r="C2" s="4" t="s">
        <v>14</v>
      </c>
      <c r="D2" s="3" t="s">
        <v>15</v>
      </c>
      <c r="E2" s="4" t="s">
        <v>16</v>
      </c>
      <c r="F2" s="4" t="s">
        <v>17</v>
      </c>
      <c r="G2" s="4" t="s">
        <v>15</v>
      </c>
      <c r="H2" s="4" t="s">
        <v>14</v>
      </c>
      <c r="I2" s="4" t="s">
        <v>18</v>
      </c>
      <c r="J2" s="4" t="s">
        <v>19</v>
      </c>
      <c r="K2" s="4" t="s">
        <v>20</v>
      </c>
      <c r="L2" s="4" t="s">
        <v>21</v>
      </c>
      <c r="M2" s="4" t="s">
        <v>22</v>
      </c>
      <c r="N2" s="4" t="s">
        <v>15</v>
      </c>
    </row>
    <row r="3" spans="1:14">
      <c r="B3">
        <v>0</v>
      </c>
      <c r="D3" t="s">
        <v>23</v>
      </c>
      <c r="G3" t="s">
        <v>24</v>
      </c>
      <c r="K3" t="s">
        <v>25</v>
      </c>
      <c r="L3" t="s">
        <v>26</v>
      </c>
    </row>
    <row r="4" spans="1:14">
      <c r="B4">
        <v>0.1</v>
      </c>
      <c r="C4">
        <v>4.16</v>
      </c>
      <c r="D4">
        <f>0.1*9.81*0.28</f>
        <v>0.27468000000000004</v>
      </c>
      <c r="E4">
        <v>0.23599999999999999</v>
      </c>
      <c r="F4">
        <f>0.1*9.81</f>
        <v>0.98100000000000009</v>
      </c>
      <c r="G4">
        <f>0.1*9.81*0.28-0.1*9.81*0.236</f>
        <v>4.3164000000000036E-2</v>
      </c>
      <c r="H4">
        <f>C4*0.28/0.28-E4</f>
        <v>3.9240000000000004</v>
      </c>
      <c r="I4">
        <f>0.28/H4^2</f>
        <v>1.8184444298968889E-2</v>
      </c>
      <c r="J4">
        <f>E4*C4</f>
        <v>0.98175999999999997</v>
      </c>
      <c r="K4" t="s">
        <v>27</v>
      </c>
      <c r="L4">
        <f>B4*0.0065</f>
        <v>6.4999999999999997E-4</v>
      </c>
    </row>
    <row r="5" spans="1:14">
      <c r="B5">
        <v>0.2</v>
      </c>
      <c r="C5">
        <v>3.22</v>
      </c>
      <c r="D5">
        <f>0.2*9.81*0.28</f>
        <v>0.54936000000000007</v>
      </c>
      <c r="E5">
        <v>0.25</v>
      </c>
      <c r="F5">
        <f>0.2*9.81</f>
        <v>1.9620000000000002</v>
      </c>
      <c r="G5">
        <f>0.2*9.81*0.28-0.2*9.81*E5</f>
        <v>5.8860000000000023E-2</v>
      </c>
      <c r="H5">
        <f>C5*0.28/0.28-E5</f>
        <v>2.97</v>
      </c>
      <c r="I5">
        <f>2*0.28/H5^2</f>
        <v>6.3485585371107253E-2</v>
      </c>
      <c r="J5">
        <f>E5*C5</f>
        <v>0.80500000000000005</v>
      </c>
      <c r="L5">
        <f>B5*0.0065</f>
        <v>1.2999999999999999E-3</v>
      </c>
    </row>
    <row r="6" spans="1:14">
      <c r="B6">
        <v>0.3</v>
      </c>
      <c r="C6">
        <v>2.46</v>
      </c>
      <c r="D6">
        <f>0.3*9.81*0.28</f>
        <v>0.82404000000000011</v>
      </c>
      <c r="E6">
        <v>0.252</v>
      </c>
      <c r="F6">
        <f>0.3*9.81</f>
        <v>2.9430000000000001</v>
      </c>
      <c r="G6">
        <f>B6*9.81*0.28-B6*9.81*E6</f>
        <v>8.2404000000000033E-2</v>
      </c>
      <c r="H6">
        <f>C6*0.28/0.28-E6</f>
        <v>2.2080000000000002</v>
      </c>
      <c r="I6">
        <f>2*0.28/H6^2</f>
        <v>0.11486557445914723</v>
      </c>
      <c r="J6">
        <f>E6*C6</f>
        <v>0.61992000000000003</v>
      </c>
      <c r="L6">
        <f>B6*0.0065</f>
        <v>1.9499999999999999E-3</v>
      </c>
    </row>
    <row r="7" spans="1:14">
      <c r="B7">
        <v>0.4</v>
      </c>
      <c r="C7">
        <v>2.16</v>
      </c>
      <c r="D7">
        <f>0.4*9.81*0.28</f>
        <v>1.0987200000000001</v>
      </c>
      <c r="E7">
        <v>0.25</v>
      </c>
      <c r="F7">
        <f>0.4*9.81</f>
        <v>3.9240000000000004</v>
      </c>
      <c r="G7">
        <f>B7*9.81*0.28-B7*9.81*E7</f>
        <v>0.11772000000000005</v>
      </c>
      <c r="H7">
        <f>C7*0.28/0.28-E7</f>
        <v>1.9100000000000001</v>
      </c>
      <c r="I7">
        <f t="shared" ref="I5:I8" si="0">2*0.28/H7^2</f>
        <v>0.15350456401962664</v>
      </c>
      <c r="J7">
        <f>E7*C7</f>
        <v>0.54</v>
      </c>
      <c r="L7">
        <f t="shared" ref="L5:L8" si="1">B7*0.0065</f>
        <v>2.5999999999999999E-3</v>
      </c>
    </row>
    <row r="8" spans="1:14">
      <c r="B8">
        <v>0.5</v>
      </c>
      <c r="C8">
        <v>1.99</v>
      </c>
      <c r="D8">
        <f>0.5*9.81*0.28</f>
        <v>1.3734000000000002</v>
      </c>
      <c r="E8">
        <v>0.24</v>
      </c>
      <c r="F8">
        <f>0.5*9.81</f>
        <v>4.9050000000000002</v>
      </c>
      <c r="G8">
        <f>B8*9.81*0.28-B8*9.81*E8</f>
        <v>0.19620000000000015</v>
      </c>
      <c r="H8">
        <f>C8*0.28/0.28-E8</f>
        <v>1.75</v>
      </c>
      <c r="I8">
        <f t="shared" si="0"/>
        <v>0.18285714285714288</v>
      </c>
      <c r="J8">
        <f>E8*C8</f>
        <v>0.47759999999999997</v>
      </c>
      <c r="L8">
        <f t="shared" si="1"/>
        <v>3.2499999999999999E-3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2025-03-17T14:08:33Z</dcterms:created>
  <dcterms:modified xsi:type="dcterms:W3CDTF">2025-03-23T22:01:01Z</dcterms:modified>
  <cp:category/>
  <cp:contentStatus/>
</cp:coreProperties>
</file>