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UWTSD\Downloads\"/>
    </mc:Choice>
  </mc:AlternateContent>
  <xr:revisionPtr revIDLastSave="0" documentId="13_ncr:1_{3C479E02-850D-463D-8DA4-4DE6DC85FD47}" xr6:coauthVersionLast="47" xr6:coauthVersionMax="47" xr10:uidLastSave="{00000000-0000-0000-0000-000000000000}"/>
  <bookViews>
    <workbookView xWindow="-120" yWindow="-120" windowWidth="23280" windowHeight="15000" tabRatio="500" xr2:uid="{00000000-000D-0000-FFFF-FFFF00000000}"/>
  </bookViews>
  <sheets>
    <sheet name="Ratios_5yr" sheetId="1" r:id="rId1"/>
    <sheet name="CF_5yr" sheetId="2" r:id="rId2"/>
    <sheet name="BS_5yr" sheetId="3" r:id="rId3"/>
    <sheet name="IS_5yr" sheetId="4" r:id="rId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20" i="4" l="1"/>
  <c r="E20" i="4"/>
  <c r="E24" i="1" s="1"/>
  <c r="B20" i="4"/>
  <c r="F17" i="4"/>
  <c r="E17" i="4"/>
  <c r="D17" i="4"/>
  <c r="D20" i="4" s="1"/>
  <c r="C17" i="4"/>
  <c r="C20" i="4" s="1"/>
  <c r="B17" i="4"/>
  <c r="E53" i="3"/>
  <c r="C53" i="3"/>
  <c r="C25" i="1" s="1"/>
  <c r="B53" i="3"/>
  <c r="B11" i="1" s="1"/>
  <c r="F51" i="3"/>
  <c r="F53" i="3" s="1"/>
  <c r="E51" i="3"/>
  <c r="D51" i="3"/>
  <c r="D53" i="3" s="1"/>
  <c r="C51" i="3"/>
  <c r="B51" i="3"/>
  <c r="C43" i="3"/>
  <c r="B43" i="3"/>
  <c r="B54" i="3" s="1"/>
  <c r="F37" i="3"/>
  <c r="F43" i="3" s="1"/>
  <c r="E37" i="3"/>
  <c r="E43" i="3" s="1"/>
  <c r="E54" i="3" s="1"/>
  <c r="D37" i="3"/>
  <c r="D15" i="1" s="1"/>
  <c r="C37" i="3"/>
  <c r="B37" i="3"/>
  <c r="F26" i="3"/>
  <c r="F19" i="1" s="1"/>
  <c r="F16" i="3"/>
  <c r="E16" i="3"/>
  <c r="E26" i="3" s="1"/>
  <c r="E19" i="1" s="1"/>
  <c r="D16" i="3"/>
  <c r="D26" i="3" s="1"/>
  <c r="D19" i="1" s="1"/>
  <c r="C16" i="3"/>
  <c r="C26" i="3" s="1"/>
  <c r="C19" i="1" s="1"/>
  <c r="B16" i="3"/>
  <c r="B26" i="3" s="1"/>
  <c r="B19" i="1" s="1"/>
  <c r="E25" i="1"/>
  <c r="F24" i="1"/>
  <c r="B24" i="1"/>
  <c r="F20" i="1"/>
  <c r="E20" i="1"/>
  <c r="D20" i="1"/>
  <c r="C20" i="1"/>
  <c r="B20" i="1"/>
  <c r="F16" i="1"/>
  <c r="C16" i="1"/>
  <c r="B16" i="1"/>
  <c r="C15" i="1"/>
  <c r="B15" i="1"/>
  <c r="E11" i="1"/>
  <c r="F10" i="1"/>
  <c r="E10" i="1"/>
  <c r="D10" i="1"/>
  <c r="C10" i="1"/>
  <c r="B10" i="1"/>
  <c r="F8" i="1"/>
  <c r="B8" i="1"/>
  <c r="F11" i="1" l="1"/>
  <c r="F25" i="1"/>
  <c r="C24" i="1"/>
  <c r="C8" i="1"/>
  <c r="F54" i="3"/>
  <c r="D24" i="1"/>
  <c r="D8" i="1"/>
  <c r="D11" i="1"/>
  <c r="D25" i="1"/>
  <c r="D16" i="1"/>
  <c r="C14" i="1"/>
  <c r="E16" i="1"/>
  <c r="D14" i="1"/>
  <c r="E14" i="1"/>
  <c r="D43" i="3"/>
  <c r="D54" i="3" s="1"/>
  <c r="C11" i="1"/>
  <c r="E15" i="1"/>
  <c r="F15" i="1"/>
  <c r="B14" i="1"/>
  <c r="E8" i="1"/>
  <c r="F14" i="1"/>
  <c r="B25" i="1"/>
  <c r="C54" i="3"/>
</calcChain>
</file>

<file path=xl/sharedStrings.xml><?xml version="1.0" encoding="utf-8"?>
<sst xmlns="http://schemas.openxmlformats.org/spreadsheetml/2006/main" count="169" uniqueCount="139">
  <si>
    <t>Hyatt Hotels — Key Financial Ratios (FY2021–FY2025)</t>
  </si>
  <si>
    <t>$ in millions unless noted. Sourced from CF_5yr, BS_5yr, and IS_5yr tabs in this workbook.</t>
  </si>
  <si>
    <t>Ratio</t>
  </si>
  <si>
    <t>FY2021</t>
  </si>
  <si>
    <t>FY2022</t>
  </si>
  <si>
    <t>FY2023</t>
  </si>
  <si>
    <t>FY2024</t>
  </si>
  <si>
    <t>FY2025</t>
  </si>
  <si>
    <t>PROFITABILITY</t>
  </si>
  <si>
    <t>Gross Margin</t>
  </si>
  <si>
    <t>N/A</t>
  </si>
  <si>
    <t>Gross margin is not meaningful/available: the source extract has no disclosed cost-of-revenue (COGS) line, and hotel operators typically don't report a traditional gross-profit subtotal. Operating Margin (below) is the closest available substitute.</t>
  </si>
  <si>
    <t>Operating Margin  (derived Operating Income ÷ Revenue)</t>
  </si>
  <si>
    <t>Operating Income is derived as Pretax Income less non-operating items (interest, equity earnings, asset-sale gains, impairments, other income). FY2021 &amp; FY2025 pretax income assumes $0 tax (undisclosed, both loss years) — see IS_5yr notes.</t>
  </si>
  <si>
    <t>Net Margin  (Net Income ÷ Revenue)</t>
  </si>
  <si>
    <t>Return on Equity (ROE)  (Net Income ÷ Total Equity)</t>
  </si>
  <si>
    <t>LIQUIDITY</t>
  </si>
  <si>
    <t>Current Ratio  (Current Assets ÷ Current Liabilities)</t>
  </si>
  <si>
    <t>Quick Ratio  ((Cash+ST Invest.+Receivables) ÷ Current Liab.)</t>
  </si>
  <si>
    <t>Cash Ratio  ((Cash+Restricted Cash+ST Invest.) ÷ Current Liab.)</t>
  </si>
  <si>
    <t>EFFICIENCY</t>
  </si>
  <si>
    <t>Asset Turnover  (Revenue ÷ Total Assets)</t>
  </si>
  <si>
    <t>Fixed Asset Turnover  (Revenue ÷ Net Property &amp; Equipment)</t>
  </si>
  <si>
    <t>Asset turnover ratios use year-end (not average) balances, since FY2020 opening balances were not provided.</t>
  </si>
  <si>
    <t>LEVERAGE</t>
  </si>
  <si>
    <t>Interest Coverage Ratio  (Operating Income ÷ Interest Expense)</t>
  </si>
  <si>
    <t>Debt / Equity  ((Current + Long-Term Debt) ÷ Total Equity)</t>
  </si>
  <si>
    <t>TREND COMMENTARY</t>
  </si>
  <si>
    <t xml:space="preserve">Profitability: </t>
  </si>
  <si>
    <t>Net margin swung from -7.3% (FY21) to a peak 19.5% (FY24) before falling to -0.7% (FY25). FY21 and FY25 losses were driven by non-operating items (asset impairments, and in FY25 a jump in interest expense to $317mm) rather than core operations — operating income stayed positive and relatively stable ($270-300mm) in FY22-25 versus a -$474mm operating loss in FY21 during pandemic recovery. FY24's outsized net margin reflects a $1,245mm one-time gain on real-estate sales, not a repeatable operating improvement. ROE followed the same swing, from -6.2% to a 33.9% peak in FY24 and back to -1.3% in FY25.</t>
  </si>
  <si>
    <t xml:space="preserve">Liquidity: </t>
  </si>
  <si>
    <t>Current ratio declined from 0.92x (FY21) to a low of 0.60x (FY23), recovering only modestly to 0.75x by FY25 — current liabilities (driven by contract liabilities and current debt maturities) have consistently outpaced current assets. Quick and cash ratios sit even lower (cash ratio below 0.6x every year, dipping under 0.3x in FY23 and FY25), indicating Hyatt relies on continuous cash generation and financing/credit access rather than a liquid asset cushion — typical for an asset-light hotel operator with large deferred/contract liabilities, but worth monitoring given the downward trend through FY23.</t>
  </si>
  <si>
    <t xml:space="preserve">Efficiency: </t>
  </si>
  <si>
    <t>Asset turnover has been essentially flat (0.24x-0.52x, rising with the FY22 revenue rebound then holding ~0.48-0.52x FY22-25) as revenue recovered post-pandemic while total assets grew steadily (+11% from FY21 to FY25) on rising goodwill/intangibles from acquisitions. Fixed asset turnover rose sharply, from 1.06x (FY21) to 4.50x (FY25), largely because net PP&amp;E fell by ~45% (asset-light strategy — selling owned real estate) while revenue grew — this reflects a portfolio shift more than pure operating efficiency gains.</t>
  </si>
  <si>
    <t xml:space="preserve">Leverage: </t>
  </si>
  <si>
    <t>Interest coverage weakened from ~1.7-1.9x in FY22-24 to 0.70x in FY25 (and was negative in FY21), as interest expense nearly doubled (FY24 $180mm to FY25 $317mm) on higher debt levels while operating income stayed roughly flat — this is the clearest red flag in the trend data. Debt/equity fell from 1.12x (FY21) to ~0.84-0.99x through FY22-24, then jumped back to 1.17x in FY25 as long-term debt rose to $4,272mm while equity growth lagged. The FY25 combination of rising leverage and falling interest coverage is the key risk signal in this data.</t>
  </si>
  <si>
    <t>Line Item</t>
  </si>
  <si>
    <t>Operating Activities</t>
  </si>
  <si>
    <t>Net Income</t>
  </si>
  <si>
    <t>Depreciation &amp; Amortization</t>
  </si>
  <si>
    <t>Stock-Based Compensation</t>
  </si>
  <si>
    <t>Other Adjustments</t>
  </si>
  <si>
    <t>Δ Receivables</t>
  </si>
  <si>
    <t>Δ Accounts Payable</t>
  </si>
  <si>
    <t>Δ Accrued Expenses</t>
  </si>
  <si>
    <t>Δ Income Taxes Payable</t>
  </si>
  <si>
    <t>–</t>
  </si>
  <si>
    <t>Δ Unearned Revenue</t>
  </si>
  <si>
    <t>Δ Other Operating Activities</t>
  </si>
  <si>
    <t>Operating Cash Flow</t>
  </si>
  <si>
    <t>Investing Activities</t>
  </si>
  <si>
    <t>Capital Expenditures</t>
  </si>
  <si>
    <t>Sale of Property, Plant &amp; Equipment</t>
  </si>
  <si>
    <t>Purchases of Investments</t>
  </si>
  <si>
    <t>Proceeds from Sale of Investments</t>
  </si>
  <si>
    <t>Payments for Business Acquisitions</t>
  </si>
  <si>
    <t>Other Investing Activities</t>
  </si>
  <si>
    <t>Investing Cash Flow</t>
  </si>
  <si>
    <t>Financing Activities</t>
  </si>
  <si>
    <t>Long-Term Debt Issued</t>
  </si>
  <si>
    <t>Long-Term Debt Repaid</t>
  </si>
  <si>
    <t>Net Long-Term Debt Issued/(Repaid)</t>
  </si>
  <si>
    <t>Issuance of Common Stock</t>
  </si>
  <si>
    <t>Repurchase of Common Stock</t>
  </si>
  <si>
    <t>Common Dividends Paid</t>
  </si>
  <si>
    <t>Other Financing Activities</t>
  </si>
  <si>
    <t>Financing Cash Flow</t>
  </si>
  <si>
    <t>FX Effect on Cash</t>
  </si>
  <si>
    <t>Net Change in Cash</t>
  </si>
  <si>
    <t>Free Cash Flow</t>
  </si>
  <si>
    <t>($ in millions)</t>
  </si>
  <si>
    <t>2021</t>
  </si>
  <si>
    <t>2022</t>
  </si>
  <si>
    <t>2023</t>
  </si>
  <si>
    <t>2024</t>
  </si>
  <si>
    <t>2025</t>
  </si>
  <si>
    <t>ASSETS</t>
  </si>
  <si>
    <t>Current Assets</t>
  </si>
  <si>
    <t>Cash and cash equivalents</t>
  </si>
  <si>
    <t>Restricted cash</t>
  </si>
  <si>
    <t>Short-term investments</t>
  </si>
  <si>
    <t>Receivables, net</t>
  </si>
  <si>
    <t>Inventories</t>
  </si>
  <si>
    <t>Prepaids and other assets</t>
  </si>
  <si>
    <t>Prepaid income taxes</t>
  </si>
  <si>
    <t>Assets held for sale</t>
  </si>
  <si>
    <t>-</t>
  </si>
  <si>
    <t>Total current assets</t>
  </si>
  <si>
    <t>Equity method investments</t>
  </si>
  <si>
    <t>Property and equipment, net</t>
  </si>
  <si>
    <t>Financing receivables, net</t>
  </si>
  <si>
    <t>Operating lease right-of-use assets</t>
  </si>
  <si>
    <t>Goodwill</t>
  </si>
  <si>
    <t>Intangibles, net</t>
  </si>
  <si>
    <t>Deferred tax assets</t>
  </si>
  <si>
    <t>Other assets</t>
  </si>
  <si>
    <t>TOTAL ASSETS</t>
  </si>
  <si>
    <t>LIABILITIES AND EQUITY</t>
  </si>
  <si>
    <t>Current Liabilities</t>
  </si>
  <si>
    <t>Current maturities of long-term debt</t>
  </si>
  <si>
    <t>Accounts payable</t>
  </si>
  <si>
    <t>Accrued expenses and other current liabilities</t>
  </si>
  <si>
    <t>Current contract liabilities</t>
  </si>
  <si>
    <t>Accrued compensation and benefits</t>
  </si>
  <si>
    <t>Current operating lease liabilities</t>
  </si>
  <si>
    <t>Liabilities held for sale</t>
  </si>
  <si>
    <t>Total current liabilities</t>
  </si>
  <si>
    <t>Long-term debt</t>
  </si>
  <si>
    <t>Long-term contract liabilities</t>
  </si>
  <si>
    <t>Long-term operating lease liabilities</t>
  </si>
  <si>
    <t>Other long-term liabilities</t>
  </si>
  <si>
    <t>Total liabilities</t>
  </si>
  <si>
    <t>Equity</t>
  </si>
  <si>
    <t>Preferred stock</t>
  </si>
  <si>
    <t>Common stock (Class A &amp; B)</t>
  </si>
  <si>
    <t>Additional paid-in capital</t>
  </si>
  <si>
    <t>Retained earnings</t>
  </si>
  <si>
    <t>Accumulated other comprehensive loss</t>
  </si>
  <si>
    <t>Total stockholders' equity</t>
  </si>
  <si>
    <t>Noncontrolling interests</t>
  </si>
  <si>
    <t>Total equity</t>
  </si>
  <si>
    <t>TOTAL LIABILITIES AND EQUITY</t>
  </si>
  <si>
    <t>Total revenues</t>
  </si>
  <si>
    <t>General &amp; administrative</t>
  </si>
  <si>
    <t>Depreciation &amp; amortization</t>
  </si>
  <si>
    <t>Interest income</t>
  </si>
  <si>
    <t>Interest expense</t>
  </si>
  <si>
    <t>Equity earnings (losses)</t>
  </si>
  <si>
    <t>Gains (losses) on sales of real estate &amp; other</t>
  </si>
  <si>
    <t>Asset impairments</t>
  </si>
  <si>
    <t>Other income (loss), net</t>
  </si>
  <si>
    <t>Income before income taxes (disclosed)</t>
  </si>
  <si>
    <t>Benefit (provision) for income taxes</t>
  </si>
  <si>
    <t>Net income (loss)</t>
  </si>
  <si>
    <t>Note: '-' in source data for 2021 G&amp;A, 2024-25 D&amp;A, 2025 interest income, and 2021/2025 pretax income &amp; taxes indicates the line was not disclosed in the provided extract (not necessarily zero).</t>
  </si>
  <si>
    <t>Income before income taxes (derived, 2021 &amp; 2025 assumed = Net income; see note)</t>
  </si>
  <si>
    <t>ASSUMPTION: 2021 &amp; 2025 tax provision assumed $0 (both loss years; not disclosed in extract)</t>
  </si>
  <si>
    <t>Operating Income (derived)</t>
  </si>
  <si>
    <t>Operating Income = Pretax income (derived) less non-operating items (interest income/expense, equity earnings, gains on asset sales, impairments, other income/loss). N() treats undisclosed items as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</si>
</sst>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x"/>
    <numFmt numFmtId="166" formatCode="#,##0;\(#,##0\);\-"/>
  </numFmts>
  <fonts count="14" x14ac:knownFonts="1">
    <font>
      <sz val="11"/>
      <color theme="1"/>
      <name val="Aptos Narrow"/>
      <family val="2"/>
      <charset val="1"/>
    </font>
    <font>
      <b/>
      <sz val="14"/>
      <color rgb="FF1F4E78"/>
      <name val="Arial"/>
      <charset val="1"/>
    </font>
    <font>
      <i/>
      <sz val="10"/>
      <color rgb="FF595959"/>
      <name val="Arial"/>
      <charset val="1"/>
    </font>
    <font>
      <b/>
      <sz val="11"/>
      <color rgb="FFFFFFFF"/>
      <name val="Arial"/>
      <charset val="1"/>
    </font>
    <font>
      <b/>
      <sz val="11"/>
      <color rgb="FF1F4E78"/>
      <name val="Arial"/>
      <charset val="1"/>
    </font>
    <font>
      <sz val="11"/>
      <color rgb="FF000000"/>
      <name val="Arial"/>
      <charset val="1"/>
    </font>
    <font>
      <i/>
      <sz val="11"/>
      <color rgb="FF808080"/>
      <name val="Arial"/>
      <charset val="1"/>
    </font>
    <font>
      <i/>
      <sz val="9"/>
      <color rgb="FF595959"/>
      <name val="Arial"/>
      <charset val="1"/>
    </font>
    <font>
      <b/>
      <sz val="10"/>
      <name val="Arial"/>
      <charset val="1"/>
    </font>
    <font>
      <sz val="10"/>
      <name val="Arial"/>
      <charset val="1"/>
    </font>
    <font>
      <b/>
      <sz val="11"/>
      <color theme="1"/>
      <name val="Aptos Narrow"/>
      <family val="2"/>
      <charset val="1"/>
    </font>
    <font>
      <b/>
      <sz val="10"/>
      <color rgb="FFFFFFFF"/>
      <name val="Arial"/>
      <charset val="1"/>
    </font>
    <font>
      <sz val="11"/>
      <color rgb="FF0000FF"/>
      <name val="Arial"/>
      <charset val="1"/>
    </font>
    <font>
      <i/>
      <sz val="9"/>
      <color rgb="FF808080"/>
      <name val="Arial"/>
      <charset val="1"/>
    </font>
  </fonts>
  <fills count="4">
    <fill>
      <patternFill patternType="none"/>
    </fill>
    <fill>
      <patternFill patternType="gray125"/>
    </fill>
    <fill>
      <patternFill patternType="solid">
        <fgColor rgb="FF1F4E78"/>
        <bgColor rgb="FF003366"/>
      </patternFill>
    </fill>
    <fill>
      <patternFill patternType="solid">
        <fgColor rgb="FFD9E1F2"/>
        <bgColor rgb="FFCCFFFF"/>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29">
    <xf numFmtId="0" fontId="0" fillId="0" borderId="0" xfId="0"/>
    <xf numFmtId="0" fontId="9" fillId="0" borderId="0" xfId="0" applyFont="1" applyAlignment="1">
      <alignment vertical="top" wrapText="1"/>
    </xf>
    <xf numFmtId="0" fontId="7" fillId="0" borderId="0" xfId="0" applyFont="1"/>
    <xf numFmtId="0" fontId="2" fillId="0" borderId="0" xfId="0" applyFont="1"/>
    <xf numFmtId="0" fontId="1" fillId="0" borderId="0" xfId="0" applyFont="1"/>
    <xf numFmtId="0" fontId="3" fillId="2" borderId="0" xfId="0" applyFont="1" applyFill="1"/>
    <xf numFmtId="0" fontId="3" fillId="2" borderId="0" xfId="0" applyFont="1" applyFill="1" applyAlignment="1">
      <alignment horizontal="center"/>
    </xf>
    <xf numFmtId="0" fontId="4" fillId="3" borderId="0" xfId="0" applyFont="1" applyFill="1"/>
    <xf numFmtId="0" fontId="0" fillId="3" borderId="0" xfId="0" applyFill="1"/>
    <xf numFmtId="0" fontId="5" fillId="0" borderId="0" xfId="0" applyFont="1"/>
    <xf numFmtId="0" fontId="6" fillId="0" borderId="1" xfId="0" applyFont="1" applyBorder="1" applyAlignment="1">
      <alignment horizontal="center"/>
    </xf>
    <xf numFmtId="164" fontId="5" fillId="0" borderId="1" xfId="0" applyNumberFormat="1" applyFont="1" applyBorder="1"/>
    <xf numFmtId="165" fontId="5" fillId="0" borderId="1" xfId="0" applyNumberFormat="1" applyFont="1" applyBorder="1"/>
    <xf numFmtId="0" fontId="8" fillId="0" borderId="0" xfId="0" applyFont="1"/>
    <xf numFmtId="0" fontId="10" fillId="0" borderId="0" xfId="0" applyFont="1" applyAlignment="1">
      <alignment horizontal="center" vertical="center" wrapText="1"/>
    </xf>
    <xf numFmtId="0" fontId="10" fillId="0" borderId="0" xfId="0" applyFont="1" applyAlignment="1">
      <alignment vertical="center" wrapText="1"/>
    </xf>
    <xf numFmtId="0" fontId="0" fillId="0" borderId="0" xfId="0" applyAlignment="1">
      <alignment vertical="center" wrapText="1"/>
    </xf>
    <xf numFmtId="3" fontId="0" fillId="0" borderId="0" xfId="0" applyNumberFormat="1" applyAlignment="1">
      <alignment vertical="center" wrapText="1"/>
    </xf>
    <xf numFmtId="3" fontId="10" fillId="0" borderId="0" xfId="0" applyNumberFormat="1" applyFont="1" applyAlignment="1">
      <alignment vertical="center" wrapText="1"/>
    </xf>
    <xf numFmtId="0" fontId="11" fillId="0" borderId="0" xfId="0" applyFont="1"/>
    <xf numFmtId="0" fontId="11" fillId="0" borderId="0" xfId="0" applyFont="1" applyAlignment="1">
      <alignment horizontal="right"/>
    </xf>
    <xf numFmtId="0" fontId="9" fillId="0" borderId="0" xfId="0" applyFont="1" applyAlignment="1">
      <alignment indent="1"/>
    </xf>
    <xf numFmtId="166" fontId="9" fillId="0" borderId="0" xfId="0" applyNumberFormat="1" applyFont="1" applyAlignment="1">
      <alignment horizontal="right"/>
    </xf>
    <xf numFmtId="0" fontId="9" fillId="0" borderId="0" xfId="0" applyFont="1" applyAlignment="1">
      <alignment horizontal="right"/>
    </xf>
    <xf numFmtId="166" fontId="8" fillId="0" borderId="0" xfId="0" applyNumberFormat="1" applyFont="1" applyAlignment="1">
      <alignment horizontal="right"/>
    </xf>
    <xf numFmtId="166" fontId="11" fillId="0" borderId="0" xfId="0" applyNumberFormat="1" applyFont="1" applyAlignment="1">
      <alignment horizontal="right"/>
    </xf>
    <xf numFmtId="166" fontId="12" fillId="0" borderId="0" xfId="0" applyNumberFormat="1" applyFont="1"/>
    <xf numFmtId="0" fontId="13" fillId="0" borderId="0" xfId="0" applyFont="1"/>
    <xf numFmtId="166" fontId="5" fillId="0" borderId="0" xfId="0" applyNumberFormat="1" applyFont="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2"/>
  <sheetViews>
    <sheetView tabSelected="1" zoomScaleNormal="100" workbookViewId="0">
      <selection sqref="A1:F1"/>
    </sheetView>
  </sheetViews>
  <sheetFormatPr defaultColWidth="8.5703125" defaultRowHeight="15" x14ac:dyDescent="0.25"/>
  <cols>
    <col min="1" max="1" width="48" customWidth="1"/>
    <col min="2" max="6" width="14" customWidth="1"/>
  </cols>
  <sheetData>
    <row r="1" spans="1:6" ht="18" x14ac:dyDescent="0.25">
      <c r="A1" s="4" t="s">
        <v>0</v>
      </c>
      <c r="B1" s="4"/>
      <c r="C1" s="4"/>
      <c r="D1" s="4"/>
      <c r="E1" s="4"/>
      <c r="F1" s="4"/>
    </row>
    <row r="2" spans="1:6" x14ac:dyDescent="0.25">
      <c r="A2" s="3" t="s">
        <v>1</v>
      </c>
      <c r="B2" s="3"/>
      <c r="C2" s="3"/>
      <c r="D2" s="3"/>
      <c r="E2" s="3"/>
      <c r="F2" s="3"/>
    </row>
    <row r="4" spans="1:6" x14ac:dyDescent="0.25">
      <c r="A4" s="5" t="s">
        <v>2</v>
      </c>
      <c r="B4" s="6" t="s">
        <v>3</v>
      </c>
      <c r="C4" s="6" t="s">
        <v>4</v>
      </c>
      <c r="D4" s="6" t="s">
        <v>5</v>
      </c>
      <c r="E4" s="6" t="s">
        <v>6</v>
      </c>
      <c r="F4" s="6" t="s">
        <v>7</v>
      </c>
    </row>
    <row r="5" spans="1:6" x14ac:dyDescent="0.25">
      <c r="A5" s="7" t="s">
        <v>8</v>
      </c>
      <c r="B5" s="8"/>
      <c r="C5" s="8"/>
      <c r="D5" s="8"/>
      <c r="E5" s="8"/>
      <c r="F5" s="8"/>
    </row>
    <row r="6" spans="1:6" x14ac:dyDescent="0.25">
      <c r="A6" s="9" t="s">
        <v>9</v>
      </c>
      <c r="B6" s="10" t="s">
        <v>10</v>
      </c>
      <c r="C6" s="10" t="s">
        <v>10</v>
      </c>
      <c r="D6" s="10" t="s">
        <v>10</v>
      </c>
      <c r="E6" s="10" t="s">
        <v>10</v>
      </c>
      <c r="F6" s="10" t="s">
        <v>10</v>
      </c>
    </row>
    <row r="7" spans="1:6" x14ac:dyDescent="0.25">
      <c r="A7" s="2" t="s">
        <v>11</v>
      </c>
      <c r="B7" s="2"/>
      <c r="C7" s="2"/>
      <c r="D7" s="2"/>
      <c r="E7" s="2"/>
      <c r="F7" s="2"/>
    </row>
    <row r="8" spans="1:6" x14ac:dyDescent="0.25">
      <c r="A8" s="9" t="s">
        <v>12</v>
      </c>
      <c r="B8" s="11">
        <f>IS_5yr!B20/IS_5yr!B2</f>
        <v>-0.15653896961690886</v>
      </c>
      <c r="C8" s="11">
        <f>IS_5yr!C20/IS_5yr!C2</f>
        <v>4.6341877440162958E-2</v>
      </c>
      <c r="D8" s="11">
        <f>IS_5yr!D20/IS_5yr!D2</f>
        <v>4.0497975101244935E-2</v>
      </c>
      <c r="E8" s="11">
        <f>IS_5yr!E20/IS_5yr!E2</f>
        <v>4.5126353790613721E-2</v>
      </c>
      <c r="F8" s="11">
        <f>IS_5yr!F20/IS_5yr!F2</f>
        <v>3.1263202365863961E-2</v>
      </c>
    </row>
    <row r="9" spans="1:6" x14ac:dyDescent="0.25">
      <c r="A9" s="2" t="s">
        <v>13</v>
      </c>
      <c r="B9" s="2"/>
      <c r="C9" s="2"/>
      <c r="D9" s="2"/>
      <c r="E9" s="2"/>
      <c r="F9" s="2"/>
    </row>
    <row r="10" spans="1:6" x14ac:dyDescent="0.25">
      <c r="A10" s="9" t="s">
        <v>14</v>
      </c>
      <c r="B10" s="11">
        <f>IS_5yr!B13/IS_5yr!B2</f>
        <v>-7.3315719947159838E-2</v>
      </c>
      <c r="C10" s="11">
        <f>IS_5yr!C13/IS_5yr!C2</f>
        <v>7.7236462400271599E-2</v>
      </c>
      <c r="D10" s="11">
        <f>IS_5yr!D13/IS_5yr!D2</f>
        <v>3.2998350082495874E-2</v>
      </c>
      <c r="E10" s="11">
        <f>IS_5yr!E13/IS_5yr!E2</f>
        <v>0.19494584837545126</v>
      </c>
      <c r="F10" s="11">
        <f>IS_5yr!F13/IS_5yr!F2</f>
        <v>-6.9004365582312349E-3</v>
      </c>
    </row>
    <row r="11" spans="1:6" x14ac:dyDescent="0.25">
      <c r="A11" s="9" t="s">
        <v>15</v>
      </c>
      <c r="B11" s="11">
        <f>IS_5yr!B13/BS_5yr!B53</f>
        <v>-6.2254627033090294E-2</v>
      </c>
      <c r="C11" s="11">
        <f>IS_5yr!C13/BS_5yr!C53</f>
        <v>0.12290653700702323</v>
      </c>
      <c r="D11" s="11">
        <f>IS_5yr!D13/BS_5yr!D53</f>
        <v>6.1676478833753857E-2</v>
      </c>
      <c r="E11" s="11">
        <f>IS_5yr!E13/BS_5yr!E53</f>
        <v>0.33873497124934659</v>
      </c>
      <c r="F11" s="11">
        <f>IS_5yr!F13/BS_5yr!F53</f>
        <v>-1.3391637059305822E-2</v>
      </c>
    </row>
    <row r="13" spans="1:6" x14ac:dyDescent="0.25">
      <c r="A13" s="7" t="s">
        <v>16</v>
      </c>
      <c r="B13" s="8"/>
      <c r="C13" s="8"/>
      <c r="D13" s="8"/>
      <c r="E13" s="8"/>
      <c r="F13" s="8"/>
    </row>
    <row r="14" spans="1:6" x14ac:dyDescent="0.25">
      <c r="A14" s="9" t="s">
        <v>17</v>
      </c>
      <c r="B14" s="12">
        <f>BS_5yr!B16/BS_5yr!B37</f>
        <v>0.9238351254480287</v>
      </c>
      <c r="C14" s="12">
        <f>BS_5yr!C16/BS_5yr!C37</f>
        <v>0.68451475509583204</v>
      </c>
      <c r="D14" s="12">
        <f>BS_5yr!D16/BS_5yr!D37</f>
        <v>0.59530463946338741</v>
      </c>
      <c r="E14" s="12">
        <f>BS_5yr!E16/BS_5yr!E37</f>
        <v>0.8347587049480758</v>
      </c>
      <c r="F14" s="12">
        <f>BS_5yr!F16/BS_5yr!F37</f>
        <v>0.75224602626123016</v>
      </c>
    </row>
    <row r="15" spans="1:6" x14ac:dyDescent="0.25">
      <c r="A15" s="9" t="s">
        <v>18</v>
      </c>
      <c r="B15" s="12">
        <f>(BS_5yr!B8+BS_5yr!B9+BS_5yr!B10+BS_5yr!B11)/BS_5yr!B37</f>
        <v>0.84094982078853042</v>
      </c>
      <c r="C15" s="12">
        <f>(BS_5yr!C8+BS_5yr!C9+BS_5yr!C10+BS_5yr!C11)/BS_5yr!C37</f>
        <v>0.61515059324612109</v>
      </c>
      <c r="D15" s="12">
        <f>(BS_5yr!D8+BS_5yr!D9+BS_5yr!D10+BS_5yr!D11)/BS_5yr!D37</f>
        <v>0.50670765790944661</v>
      </c>
      <c r="E15" s="12">
        <f>(BS_5yr!E8+BS_5yr!E9+BS_5yr!E10+BS_5yr!E11)/BS_5yr!E37</f>
        <v>0.76511912034208918</v>
      </c>
      <c r="F15" s="12">
        <f>(BS_5yr!F8+BS_5yr!F9+BS_5yr!F10+BS_5yr!F11)/BS_5yr!F37</f>
        <v>0.66931582584657912</v>
      </c>
    </row>
    <row r="16" spans="1:6" x14ac:dyDescent="0.25">
      <c r="A16" s="9" t="s">
        <v>19</v>
      </c>
      <c r="B16" s="12">
        <f>(BS_5yr!B8+BS_5yr!B9+BS_5yr!B10)/BS_5yr!B37</f>
        <v>0.55734767025089604</v>
      </c>
      <c r="C16" s="12">
        <f>(BS_5yr!C8+BS_5yr!C9+BS_5yr!C10)/BS_5yr!C37</f>
        <v>0.36142379069059932</v>
      </c>
      <c r="D16" s="12">
        <f>(BS_5yr!D8+BS_5yr!D9+BS_5yr!D10)/BS_5yr!D37</f>
        <v>0.25992174399105644</v>
      </c>
      <c r="E16" s="12">
        <f>(BS_5yr!E8+BS_5yr!E9+BS_5yr!E10)/BS_5yr!E37</f>
        <v>0.42272449602932194</v>
      </c>
      <c r="F16" s="12">
        <f>(BS_5yr!F8+BS_5yr!F9+BS_5yr!F10)/BS_5yr!F37</f>
        <v>0.28127159640635796</v>
      </c>
    </row>
    <row r="18" spans="1:6" x14ac:dyDescent="0.25">
      <c r="A18" s="7" t="s">
        <v>20</v>
      </c>
      <c r="B18" s="8"/>
      <c r="C18" s="8"/>
      <c r="D18" s="8"/>
      <c r="E18" s="8"/>
      <c r="F18" s="8"/>
    </row>
    <row r="19" spans="1:6" x14ac:dyDescent="0.25">
      <c r="A19" s="9" t="s">
        <v>21</v>
      </c>
      <c r="B19" s="12">
        <f>IS_5yr!B2/BS_5yr!B26</f>
        <v>0.24026025549472349</v>
      </c>
      <c r="C19" s="12">
        <f>IS_5yr!C2/BS_5yr!C26</f>
        <v>0.47847628330084468</v>
      </c>
      <c r="D19" s="12">
        <f>IS_5yr!D2/BS_5yr!D26</f>
        <v>0.51951998753214368</v>
      </c>
      <c r="E19" s="12">
        <f>IS_5yr!E2/BS_5yr!E26</f>
        <v>0.4989492644851396</v>
      </c>
      <c r="F19" s="12">
        <f>IS_5yr!F2/BS_5yr!F26</f>
        <v>0.50591336563123401</v>
      </c>
    </row>
    <row r="20" spans="1:6" x14ac:dyDescent="0.25">
      <c r="A20" s="9" t="s">
        <v>22</v>
      </c>
      <c r="B20" s="12">
        <f>IS_5yr!B2/BS_5yr!B19</f>
        <v>1.0632022471910112</v>
      </c>
      <c r="C20" s="12">
        <f>IS_5yr!C2/BS_5yr!C19</f>
        <v>2.4710570469798658</v>
      </c>
      <c r="D20" s="12">
        <f>IS_5yr!D2/BS_5yr!D19</f>
        <v>2.8491452991452992</v>
      </c>
      <c r="E20" s="12">
        <f>IS_5yr!E2/BS_5yr!E19</f>
        <v>3.9360568383658969</v>
      </c>
      <c r="F20" s="12">
        <f>IS_5yr!F2/BS_5yr!F19</f>
        <v>4.5028535193405199</v>
      </c>
    </row>
    <row r="21" spans="1:6" x14ac:dyDescent="0.25">
      <c r="A21" s="2" t="s">
        <v>23</v>
      </c>
      <c r="B21" s="2"/>
      <c r="C21" s="2"/>
      <c r="D21" s="2"/>
      <c r="E21" s="2"/>
      <c r="F21" s="2"/>
    </row>
    <row r="23" spans="1:6" x14ac:dyDescent="0.25">
      <c r="A23" s="7" t="s">
        <v>24</v>
      </c>
      <c r="B23" s="8"/>
      <c r="C23" s="8"/>
      <c r="D23" s="8"/>
      <c r="E23" s="8"/>
      <c r="F23" s="8"/>
    </row>
    <row r="24" spans="1:6" x14ac:dyDescent="0.25">
      <c r="A24" s="9" t="s">
        <v>25</v>
      </c>
      <c r="B24" s="12">
        <f>IS_5yr!B20/-IS_5yr!B6</f>
        <v>-2.9079754601226995</v>
      </c>
      <c r="C24" s="12">
        <f>IS_5yr!C20/-IS_5yr!C6</f>
        <v>1.82</v>
      </c>
      <c r="D24" s="12">
        <f>IS_5yr!D20/-IS_5yr!D6</f>
        <v>1.8620689655172413</v>
      </c>
      <c r="E24" s="12">
        <f>IS_5yr!E20/-IS_5yr!E6</f>
        <v>1.6666666666666667</v>
      </c>
      <c r="F24" s="12">
        <f>IS_5yr!F20/-IS_5yr!F6</f>
        <v>0.70031545741324919</v>
      </c>
    </row>
    <row r="25" spans="1:6" x14ac:dyDescent="0.25">
      <c r="A25" s="9" t="s">
        <v>26</v>
      </c>
      <c r="B25" s="12">
        <f>(BS_5yr!B30+BS_5yr!B39)/BS_5yr!B53</f>
        <v>1.1155356141334829</v>
      </c>
      <c r="C25" s="12">
        <f>(BS_5yr!C30+BS_5yr!C39)/BS_5yr!C53</f>
        <v>0.84089681253376558</v>
      </c>
      <c r="D25" s="12">
        <f>(BS_5yr!D30+BS_5yr!D39)/BS_5yr!D53</f>
        <v>0.85674236052705355</v>
      </c>
      <c r="E25" s="12">
        <f>(BS_5yr!E30+BS_5yr!E39)/BS_5yr!E53</f>
        <v>0.9884997386304234</v>
      </c>
      <c r="F25" s="12">
        <f>(BS_5yr!F30+BS_5yr!F39)/BS_5yr!F53</f>
        <v>1.169171904892047</v>
      </c>
    </row>
    <row r="28" spans="1:6" x14ac:dyDescent="0.25">
      <c r="A28" s="7" t="s">
        <v>27</v>
      </c>
      <c r="B28" s="8"/>
      <c r="C28" s="8"/>
      <c r="D28" s="8"/>
      <c r="E28" s="8"/>
      <c r="F28" s="8"/>
    </row>
    <row r="29" spans="1:6" ht="60" customHeight="1" x14ac:dyDescent="0.25">
      <c r="A29" s="13" t="s">
        <v>28</v>
      </c>
      <c r="B29" s="1" t="s">
        <v>29</v>
      </c>
      <c r="C29" s="1"/>
      <c r="D29" s="1"/>
      <c r="E29" s="1"/>
      <c r="F29" s="1"/>
    </row>
    <row r="30" spans="1:6" ht="60" customHeight="1" x14ac:dyDescent="0.25">
      <c r="A30" s="13" t="s">
        <v>30</v>
      </c>
      <c r="B30" s="1" t="s">
        <v>31</v>
      </c>
      <c r="C30" s="1"/>
      <c r="D30" s="1"/>
      <c r="E30" s="1"/>
      <c r="F30" s="1"/>
    </row>
    <row r="31" spans="1:6" ht="60" customHeight="1" x14ac:dyDescent="0.25">
      <c r="A31" s="13" t="s">
        <v>32</v>
      </c>
      <c r="B31" s="1" t="s">
        <v>33</v>
      </c>
      <c r="C31" s="1"/>
      <c r="D31" s="1"/>
      <c r="E31" s="1"/>
      <c r="F31" s="1"/>
    </row>
    <row r="32" spans="1:6" ht="60" customHeight="1" x14ac:dyDescent="0.25">
      <c r="A32" s="13" t="s">
        <v>34</v>
      </c>
      <c r="B32" s="1" t="s">
        <v>35</v>
      </c>
      <c r="C32" s="1"/>
      <c r="D32" s="1"/>
      <c r="E32" s="1"/>
      <c r="F32" s="1"/>
    </row>
  </sheetData>
  <mergeCells count="9">
    <mergeCell ref="B29:F29"/>
    <mergeCell ref="B30:F30"/>
    <mergeCell ref="B31:F31"/>
    <mergeCell ref="B32:F32"/>
    <mergeCell ref="A1:F1"/>
    <mergeCell ref="A2:F2"/>
    <mergeCell ref="A7:F7"/>
    <mergeCell ref="A9:F9"/>
    <mergeCell ref="A21:F21"/>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3"/>
  <sheetViews>
    <sheetView tabSelected="1" topLeftCell="A21" zoomScaleNormal="100" workbookViewId="0">
      <selection sqref="A1:F1"/>
    </sheetView>
  </sheetViews>
  <sheetFormatPr defaultColWidth="8.5703125" defaultRowHeight="15" x14ac:dyDescent="0.25"/>
  <sheetData>
    <row r="1" spans="1:6" ht="30" customHeight="1" x14ac:dyDescent="0.25">
      <c r="A1" s="14" t="s">
        <v>36</v>
      </c>
      <c r="B1" s="14" t="s">
        <v>3</v>
      </c>
      <c r="C1" s="14" t="s">
        <v>4</v>
      </c>
      <c r="D1" s="14" t="s">
        <v>5</v>
      </c>
      <c r="E1" s="14" t="s">
        <v>6</v>
      </c>
      <c r="F1" s="14" t="s">
        <v>7</v>
      </c>
    </row>
    <row r="2" spans="1:6" ht="60" customHeight="1" x14ac:dyDescent="0.25">
      <c r="A2" s="15" t="s">
        <v>37</v>
      </c>
      <c r="B2" s="16"/>
      <c r="C2" s="16"/>
      <c r="D2" s="16"/>
      <c r="E2" s="16"/>
      <c r="F2" s="16"/>
    </row>
    <row r="3" spans="1:6" ht="30" customHeight="1" x14ac:dyDescent="0.25">
      <c r="A3" s="16" t="s">
        <v>38</v>
      </c>
      <c r="B3" s="16">
        <v>-222</v>
      </c>
      <c r="C3" s="16">
        <v>455</v>
      </c>
      <c r="D3" s="16">
        <v>220</v>
      </c>
      <c r="E3" s="17">
        <v>1296</v>
      </c>
      <c r="F3" s="16">
        <v>-49</v>
      </c>
    </row>
    <row r="4" spans="1:6" ht="60" customHeight="1" x14ac:dyDescent="0.25">
      <c r="A4" s="16" t="s">
        <v>39</v>
      </c>
      <c r="B4" s="16">
        <v>310</v>
      </c>
      <c r="C4" s="16">
        <v>426</v>
      </c>
      <c r="D4" s="16">
        <v>397</v>
      </c>
      <c r="E4" s="16">
        <v>333</v>
      </c>
      <c r="F4" s="16">
        <v>325</v>
      </c>
    </row>
    <row r="5" spans="1:6" ht="60" customHeight="1" x14ac:dyDescent="0.25">
      <c r="A5" s="16" t="s">
        <v>40</v>
      </c>
      <c r="B5" s="16">
        <v>59</v>
      </c>
      <c r="C5" s="16">
        <v>61</v>
      </c>
      <c r="D5" s="16">
        <v>75</v>
      </c>
      <c r="E5" s="16">
        <v>64</v>
      </c>
      <c r="F5" s="16">
        <v>74</v>
      </c>
    </row>
    <row r="6" spans="1:6" ht="45" customHeight="1" x14ac:dyDescent="0.25">
      <c r="A6" s="16" t="s">
        <v>41</v>
      </c>
      <c r="B6" s="16">
        <v>-192</v>
      </c>
      <c r="C6" s="16">
        <v>-430</v>
      </c>
      <c r="D6" s="16">
        <v>-96</v>
      </c>
      <c r="E6" s="17">
        <v>-1217</v>
      </c>
      <c r="F6" s="16">
        <v>98</v>
      </c>
    </row>
    <row r="7" spans="1:6" ht="45" customHeight="1" x14ac:dyDescent="0.25">
      <c r="A7" s="16" t="s">
        <v>42</v>
      </c>
      <c r="B7" s="16">
        <v>-85</v>
      </c>
      <c r="C7" s="16">
        <v>-209</v>
      </c>
      <c r="D7" s="16">
        <v>-82</v>
      </c>
      <c r="E7" s="16">
        <v>-15</v>
      </c>
      <c r="F7" s="16">
        <v>58</v>
      </c>
    </row>
    <row r="8" spans="1:6" ht="45" customHeight="1" x14ac:dyDescent="0.25">
      <c r="A8" s="16" t="s">
        <v>43</v>
      </c>
      <c r="B8" s="16">
        <v>87</v>
      </c>
      <c r="C8" s="16">
        <v>96</v>
      </c>
      <c r="D8" s="16">
        <v>-29</v>
      </c>
      <c r="E8" s="16">
        <v>56</v>
      </c>
      <c r="F8" s="16">
        <v>-176</v>
      </c>
    </row>
    <row r="9" spans="1:6" ht="45" customHeight="1" x14ac:dyDescent="0.25">
      <c r="A9" s="16" t="s">
        <v>44</v>
      </c>
      <c r="B9" s="16">
        <v>33</v>
      </c>
      <c r="C9" s="16">
        <v>46</v>
      </c>
      <c r="D9" s="16">
        <v>-22</v>
      </c>
      <c r="E9" s="16">
        <v>-6</v>
      </c>
      <c r="F9" s="16">
        <v>22</v>
      </c>
    </row>
    <row r="10" spans="1:6" ht="45" customHeight="1" x14ac:dyDescent="0.25">
      <c r="A10" s="16" t="s">
        <v>45</v>
      </c>
      <c r="B10" s="16">
        <v>255</v>
      </c>
      <c r="C10" s="16">
        <v>2</v>
      </c>
      <c r="D10" s="16">
        <v>-24</v>
      </c>
      <c r="E10" s="16" t="s">
        <v>46</v>
      </c>
      <c r="F10" s="16">
        <v>65</v>
      </c>
    </row>
    <row r="11" spans="1:6" ht="60" customHeight="1" x14ac:dyDescent="0.25">
      <c r="A11" s="16" t="s">
        <v>47</v>
      </c>
      <c r="B11" s="16">
        <v>213</v>
      </c>
      <c r="C11" s="16">
        <v>491</v>
      </c>
      <c r="D11" s="16">
        <v>492</v>
      </c>
      <c r="E11" s="16">
        <v>251</v>
      </c>
      <c r="F11" s="16">
        <v>163</v>
      </c>
    </row>
    <row r="12" spans="1:6" ht="60" customHeight="1" x14ac:dyDescent="0.25">
      <c r="A12" s="16" t="s">
        <v>48</v>
      </c>
      <c r="B12" s="16">
        <v>-115</v>
      </c>
      <c r="C12" s="16">
        <v>-259</v>
      </c>
      <c r="D12" s="16">
        <v>-214</v>
      </c>
      <c r="E12" s="16">
        <v>-163</v>
      </c>
      <c r="F12" s="16">
        <v>-100</v>
      </c>
    </row>
    <row r="13" spans="1:6" ht="45" customHeight="1" x14ac:dyDescent="0.25">
      <c r="A13" s="15" t="s">
        <v>49</v>
      </c>
      <c r="B13" s="15">
        <v>315</v>
      </c>
      <c r="C13" s="15">
        <v>674</v>
      </c>
      <c r="D13" s="15">
        <v>800</v>
      </c>
      <c r="E13" s="15">
        <v>633</v>
      </c>
      <c r="F13" s="15">
        <v>379</v>
      </c>
    </row>
    <row r="14" spans="1:6" ht="60" customHeight="1" x14ac:dyDescent="0.25">
      <c r="A14" s="15" t="s">
        <v>50</v>
      </c>
      <c r="B14" s="16"/>
      <c r="C14" s="16"/>
      <c r="D14" s="16"/>
      <c r="E14" s="16"/>
      <c r="F14" s="16"/>
    </row>
    <row r="15" spans="1:6" ht="45" customHeight="1" x14ac:dyDescent="0.25">
      <c r="A15" s="16" t="s">
        <v>51</v>
      </c>
      <c r="B15" s="16">
        <v>-111</v>
      </c>
      <c r="C15" s="16">
        <v>-201</v>
      </c>
      <c r="D15" s="16">
        <v>-198</v>
      </c>
      <c r="E15" s="16">
        <v>-170</v>
      </c>
      <c r="F15" s="16">
        <v>-220</v>
      </c>
    </row>
    <row r="16" spans="1:6" ht="75" customHeight="1" x14ac:dyDescent="0.25">
      <c r="A16" s="16" t="s">
        <v>52</v>
      </c>
      <c r="B16" s="16">
        <v>758</v>
      </c>
      <c r="C16" s="16">
        <v>625</v>
      </c>
      <c r="D16" s="16">
        <v>-10</v>
      </c>
      <c r="E16" s="17">
        <v>1421</v>
      </c>
      <c r="F16" s="17">
        <v>1666</v>
      </c>
    </row>
    <row r="17" spans="1:6" ht="60" customHeight="1" x14ac:dyDescent="0.25">
      <c r="A17" s="16" t="s">
        <v>53</v>
      </c>
      <c r="B17" s="16">
        <v>-822</v>
      </c>
      <c r="C17" s="16">
        <v>-960</v>
      </c>
      <c r="D17" s="16">
        <v>-526</v>
      </c>
      <c r="E17" s="17">
        <v>-1863</v>
      </c>
      <c r="F17" s="16">
        <v>-796</v>
      </c>
    </row>
    <row r="18" spans="1:6" ht="75" customHeight="1" x14ac:dyDescent="0.25">
      <c r="A18" s="16" t="s">
        <v>54</v>
      </c>
      <c r="B18" s="17">
        <v>1338</v>
      </c>
      <c r="C18" s="17">
        <v>1114</v>
      </c>
      <c r="D18" s="16">
        <v>583</v>
      </c>
      <c r="E18" s="17">
        <v>1400</v>
      </c>
      <c r="F18" s="16">
        <v>978</v>
      </c>
    </row>
    <row r="19" spans="1:6" ht="75" customHeight="1" x14ac:dyDescent="0.25">
      <c r="A19" s="16" t="s">
        <v>55</v>
      </c>
      <c r="B19" s="17">
        <v>-2916</v>
      </c>
      <c r="C19" s="16">
        <v>-174</v>
      </c>
      <c r="D19" s="16">
        <v>-175</v>
      </c>
      <c r="E19" s="16">
        <v>-609</v>
      </c>
      <c r="F19" s="17">
        <v>-1274</v>
      </c>
    </row>
    <row r="20" spans="1:6" ht="45" customHeight="1" x14ac:dyDescent="0.25">
      <c r="A20" s="16" t="s">
        <v>56</v>
      </c>
      <c r="B20" s="16">
        <v>-19</v>
      </c>
      <c r="C20" s="16">
        <v>12</v>
      </c>
      <c r="D20" s="16">
        <v>-42</v>
      </c>
      <c r="E20" s="16">
        <v>-95</v>
      </c>
      <c r="F20" s="16">
        <v>3</v>
      </c>
    </row>
    <row r="21" spans="1:6" ht="45" customHeight="1" x14ac:dyDescent="0.25">
      <c r="A21" s="15" t="s">
        <v>57</v>
      </c>
      <c r="B21" s="18">
        <v>-1772</v>
      </c>
      <c r="C21" s="15">
        <v>416</v>
      </c>
      <c r="D21" s="15">
        <v>-365</v>
      </c>
      <c r="E21" s="15">
        <v>81</v>
      </c>
      <c r="F21" s="15">
        <v>357</v>
      </c>
    </row>
    <row r="22" spans="1:6" ht="60" customHeight="1" x14ac:dyDescent="0.25">
      <c r="A22" s="15" t="s">
        <v>58</v>
      </c>
      <c r="B22" s="16"/>
      <c r="C22" s="16"/>
      <c r="D22" s="16"/>
      <c r="E22" s="16"/>
      <c r="F22" s="16"/>
    </row>
    <row r="23" spans="1:6" ht="60" customHeight="1" x14ac:dyDescent="0.25">
      <c r="A23" s="16" t="s">
        <v>59</v>
      </c>
      <c r="B23" s="17">
        <v>1949</v>
      </c>
      <c r="C23" s="16" t="s">
        <v>46</v>
      </c>
      <c r="D23" s="16">
        <v>596</v>
      </c>
      <c r="E23" s="17">
        <v>1424</v>
      </c>
      <c r="F23" s="17">
        <v>3080</v>
      </c>
    </row>
    <row r="24" spans="1:6" ht="60" customHeight="1" x14ac:dyDescent="0.25">
      <c r="A24" s="16" t="s">
        <v>60</v>
      </c>
      <c r="B24" s="17">
        <v>-1218</v>
      </c>
      <c r="C24" s="16">
        <v>-711</v>
      </c>
      <c r="D24" s="16">
        <v>-660</v>
      </c>
      <c r="E24" s="16">
        <v>-750</v>
      </c>
      <c r="F24" s="17">
        <v>-3629</v>
      </c>
    </row>
    <row r="25" spans="1:6" ht="75" customHeight="1" x14ac:dyDescent="0.25">
      <c r="A25" s="16" t="s">
        <v>61</v>
      </c>
      <c r="B25" s="16">
        <v>731</v>
      </c>
      <c r="C25" s="16">
        <v>-711</v>
      </c>
      <c r="D25" s="16">
        <v>-64</v>
      </c>
      <c r="E25" s="16">
        <v>674</v>
      </c>
      <c r="F25" s="16">
        <v>-549</v>
      </c>
    </row>
    <row r="26" spans="1:6" ht="60" customHeight="1" x14ac:dyDescent="0.25">
      <c r="A26" s="16" t="s">
        <v>62</v>
      </c>
      <c r="B26" s="16">
        <v>575</v>
      </c>
      <c r="C26" s="16" t="s">
        <v>46</v>
      </c>
      <c r="D26" s="16" t="s">
        <v>46</v>
      </c>
      <c r="E26" s="16" t="s">
        <v>46</v>
      </c>
      <c r="F26" s="16" t="s">
        <v>46</v>
      </c>
    </row>
    <row r="27" spans="1:6" ht="60" customHeight="1" x14ac:dyDescent="0.25">
      <c r="A27" s="16" t="s">
        <v>63</v>
      </c>
      <c r="B27" s="16" t="s">
        <v>46</v>
      </c>
      <c r="C27" s="16">
        <v>-369</v>
      </c>
      <c r="D27" s="16">
        <v>-453</v>
      </c>
      <c r="E27" s="17">
        <v>-1190</v>
      </c>
      <c r="F27" s="16">
        <v>-293</v>
      </c>
    </row>
    <row r="28" spans="1:6" ht="45" customHeight="1" x14ac:dyDescent="0.25">
      <c r="A28" s="16" t="s">
        <v>64</v>
      </c>
      <c r="B28" s="16" t="s">
        <v>46</v>
      </c>
      <c r="C28" s="16" t="s">
        <v>46</v>
      </c>
      <c r="D28" s="16">
        <v>-47</v>
      </c>
      <c r="E28" s="16">
        <v>-60</v>
      </c>
      <c r="F28" s="16">
        <v>-57</v>
      </c>
    </row>
    <row r="29" spans="1:6" ht="60" customHeight="1" x14ac:dyDescent="0.25">
      <c r="A29" s="16" t="s">
        <v>65</v>
      </c>
      <c r="B29" s="16">
        <v>-18</v>
      </c>
      <c r="C29" s="16">
        <v>-26</v>
      </c>
      <c r="D29" s="16">
        <v>-14</v>
      </c>
      <c r="E29" s="16">
        <v>-42</v>
      </c>
      <c r="F29" s="16">
        <v>-55</v>
      </c>
    </row>
    <row r="30" spans="1:6" ht="45" customHeight="1" x14ac:dyDescent="0.25">
      <c r="A30" s="15" t="s">
        <v>66</v>
      </c>
      <c r="B30" s="18">
        <v>1288</v>
      </c>
      <c r="C30" s="18">
        <v>-1106</v>
      </c>
      <c r="D30" s="15">
        <v>-578</v>
      </c>
      <c r="E30" s="15">
        <v>-618</v>
      </c>
      <c r="F30" s="15">
        <v>-954</v>
      </c>
    </row>
    <row r="31" spans="1:6" ht="30" customHeight="1" x14ac:dyDescent="0.25">
      <c r="A31" s="16" t="s">
        <v>67</v>
      </c>
      <c r="B31" s="16">
        <v>-3</v>
      </c>
      <c r="C31" s="16">
        <v>18</v>
      </c>
      <c r="D31" s="16">
        <v>-2</v>
      </c>
      <c r="E31" s="16">
        <v>-3</v>
      </c>
      <c r="F31" s="16">
        <v>-9</v>
      </c>
    </row>
    <row r="32" spans="1:6" ht="45" customHeight="1" x14ac:dyDescent="0.25">
      <c r="A32" s="15" t="s">
        <v>68</v>
      </c>
      <c r="B32" s="15">
        <v>-172</v>
      </c>
      <c r="C32" s="15">
        <v>2</v>
      </c>
      <c r="D32" s="15">
        <v>-148</v>
      </c>
      <c r="E32" s="15">
        <v>96</v>
      </c>
      <c r="F32" s="15">
        <v>-227</v>
      </c>
    </row>
    <row r="33" spans="1:6" ht="45" customHeight="1" x14ac:dyDescent="0.25">
      <c r="A33" s="16" t="s">
        <v>69</v>
      </c>
      <c r="B33" s="16">
        <v>204</v>
      </c>
      <c r="C33" s="16">
        <v>473</v>
      </c>
      <c r="D33" s="16">
        <v>602</v>
      </c>
      <c r="E33" s="16">
        <v>463</v>
      </c>
      <c r="F33" s="16">
        <v>159</v>
      </c>
    </row>
  </sheetData>
  <pageMargins left="0.7" right="0.7" top="0.75" bottom="0.75"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5:F54"/>
  <sheetViews>
    <sheetView zoomScaleNormal="100" workbookViewId="0"/>
  </sheetViews>
  <sheetFormatPr defaultColWidth="8.5703125" defaultRowHeight="15" x14ac:dyDescent="0.25"/>
  <cols>
    <col min="1" max="1" width="42" customWidth="1"/>
    <col min="2" max="2" width="13" customWidth="1"/>
  </cols>
  <sheetData>
    <row r="5" spans="1:6" x14ac:dyDescent="0.25">
      <c r="A5" s="19" t="s">
        <v>70</v>
      </c>
      <c r="B5" s="20" t="s">
        <v>71</v>
      </c>
      <c r="C5" s="20" t="s">
        <v>72</v>
      </c>
      <c r="D5" s="20" t="s">
        <v>73</v>
      </c>
      <c r="E5" s="20" t="s">
        <v>74</v>
      </c>
      <c r="F5" s="20" t="s">
        <v>75</v>
      </c>
    </row>
    <row r="6" spans="1:6" x14ac:dyDescent="0.25">
      <c r="A6" s="13" t="s">
        <v>76</v>
      </c>
    </row>
    <row r="7" spans="1:6" x14ac:dyDescent="0.25">
      <c r="A7" s="13" t="s">
        <v>77</v>
      </c>
    </row>
    <row r="8" spans="1:6" x14ac:dyDescent="0.25">
      <c r="A8" s="21" t="s">
        <v>78</v>
      </c>
      <c r="B8" s="22">
        <v>960</v>
      </c>
      <c r="C8" s="22">
        <v>991</v>
      </c>
      <c r="D8" s="22">
        <v>881</v>
      </c>
      <c r="E8" s="22">
        <v>1011</v>
      </c>
      <c r="F8" s="22">
        <v>787</v>
      </c>
    </row>
    <row r="9" spans="1:6" x14ac:dyDescent="0.25">
      <c r="A9" s="21" t="s">
        <v>79</v>
      </c>
      <c r="B9" s="22">
        <v>57</v>
      </c>
      <c r="C9" s="22">
        <v>39</v>
      </c>
      <c r="D9" s="22">
        <v>34</v>
      </c>
      <c r="E9" s="22">
        <v>1</v>
      </c>
      <c r="F9" s="22">
        <v>1</v>
      </c>
    </row>
    <row r="10" spans="1:6" x14ac:dyDescent="0.25">
      <c r="A10" s="21" t="s">
        <v>80</v>
      </c>
      <c r="B10" s="22">
        <v>227</v>
      </c>
      <c r="C10" s="22">
        <v>158</v>
      </c>
      <c r="D10" s="22">
        <v>15</v>
      </c>
      <c r="E10" s="22">
        <v>372</v>
      </c>
      <c r="F10" s="22">
        <v>26</v>
      </c>
    </row>
    <row r="11" spans="1:6" x14ac:dyDescent="0.25">
      <c r="A11" s="21" t="s">
        <v>81</v>
      </c>
      <c r="B11" s="22">
        <v>633</v>
      </c>
      <c r="C11" s="22">
        <v>834</v>
      </c>
      <c r="D11" s="22">
        <v>883</v>
      </c>
      <c r="E11" s="22">
        <v>1121</v>
      </c>
      <c r="F11" s="22">
        <v>1123</v>
      </c>
    </row>
    <row r="12" spans="1:6" x14ac:dyDescent="0.25">
      <c r="A12" s="21" t="s">
        <v>82</v>
      </c>
      <c r="B12" s="22">
        <v>10</v>
      </c>
      <c r="C12" s="22">
        <v>9</v>
      </c>
      <c r="D12" s="22">
        <v>9</v>
      </c>
      <c r="E12" s="22">
        <v>8</v>
      </c>
      <c r="F12" s="22">
        <v>8</v>
      </c>
    </row>
    <row r="13" spans="1:6" x14ac:dyDescent="0.25">
      <c r="A13" s="21" t="s">
        <v>83</v>
      </c>
      <c r="B13" s="22">
        <v>149</v>
      </c>
      <c r="C13" s="22">
        <v>180</v>
      </c>
      <c r="D13" s="22">
        <v>195</v>
      </c>
      <c r="E13" s="22">
        <v>174</v>
      </c>
      <c r="F13" s="22">
        <v>169</v>
      </c>
    </row>
    <row r="14" spans="1:6" x14ac:dyDescent="0.25">
      <c r="A14" s="21" t="s">
        <v>84</v>
      </c>
      <c r="B14" s="22">
        <v>26</v>
      </c>
      <c r="C14" s="22">
        <v>39</v>
      </c>
      <c r="D14" s="22">
        <v>51</v>
      </c>
      <c r="E14" s="22">
        <v>46</v>
      </c>
      <c r="F14" s="22">
        <v>63</v>
      </c>
    </row>
    <row r="15" spans="1:6" x14ac:dyDescent="0.25">
      <c r="A15" s="21" t="s">
        <v>85</v>
      </c>
      <c r="B15" s="23" t="s">
        <v>86</v>
      </c>
      <c r="C15" s="23" t="s">
        <v>86</v>
      </c>
      <c r="D15" s="22">
        <v>62</v>
      </c>
      <c r="E15" s="23" t="s">
        <v>86</v>
      </c>
      <c r="F15" s="23" t="s">
        <v>86</v>
      </c>
    </row>
    <row r="16" spans="1:6" x14ac:dyDescent="0.25">
      <c r="A16" s="13" t="s">
        <v>87</v>
      </c>
      <c r="B16" s="24">
        <f>SUM(B8:B15)</f>
        <v>2062</v>
      </c>
      <c r="C16" s="24">
        <f>SUM(C8:C15)</f>
        <v>2250</v>
      </c>
      <c r="D16" s="24">
        <f>SUM(D8:D15)</f>
        <v>2130</v>
      </c>
      <c r="E16" s="24">
        <f>SUM(E8:E15)</f>
        <v>2733</v>
      </c>
      <c r="F16" s="24">
        <f>SUM(F8:F15)</f>
        <v>2177</v>
      </c>
    </row>
    <row r="18" spans="1:6" x14ac:dyDescent="0.25">
      <c r="A18" s="21" t="s">
        <v>88</v>
      </c>
      <c r="B18" s="22">
        <v>216</v>
      </c>
      <c r="C18" s="22">
        <v>178</v>
      </c>
      <c r="D18" s="22">
        <v>211</v>
      </c>
      <c r="E18" s="22">
        <v>189</v>
      </c>
      <c r="F18" s="22">
        <v>186</v>
      </c>
    </row>
    <row r="19" spans="1:6" x14ac:dyDescent="0.25">
      <c r="A19" s="21" t="s">
        <v>89</v>
      </c>
      <c r="B19" s="22">
        <v>2848</v>
      </c>
      <c r="C19" s="22">
        <v>2384</v>
      </c>
      <c r="D19" s="22">
        <v>2340</v>
      </c>
      <c r="E19" s="22">
        <v>1689</v>
      </c>
      <c r="F19" s="22">
        <v>1577</v>
      </c>
    </row>
    <row r="20" spans="1:6" x14ac:dyDescent="0.25">
      <c r="A20" s="21" t="s">
        <v>90</v>
      </c>
      <c r="B20" s="22">
        <v>41</v>
      </c>
      <c r="C20" s="22">
        <v>60</v>
      </c>
      <c r="D20" s="22">
        <v>73</v>
      </c>
      <c r="E20" s="22">
        <v>368</v>
      </c>
      <c r="F20" s="22">
        <v>442</v>
      </c>
    </row>
    <row r="21" spans="1:6" x14ac:dyDescent="0.25">
      <c r="A21" s="21" t="s">
        <v>91</v>
      </c>
      <c r="B21" s="22">
        <v>446</v>
      </c>
      <c r="C21" s="22">
        <v>385</v>
      </c>
      <c r="D21" s="22">
        <v>369</v>
      </c>
      <c r="E21" s="22">
        <v>328</v>
      </c>
      <c r="F21" s="22">
        <v>328</v>
      </c>
    </row>
    <row r="22" spans="1:6" x14ac:dyDescent="0.25">
      <c r="A22" s="21" t="s">
        <v>92</v>
      </c>
      <c r="B22" s="22">
        <v>2965</v>
      </c>
      <c r="C22" s="22">
        <v>3101</v>
      </c>
      <c r="D22" s="22">
        <v>3205</v>
      </c>
      <c r="E22" s="22">
        <v>2541</v>
      </c>
      <c r="F22" s="22">
        <v>3454</v>
      </c>
    </row>
    <row r="23" spans="1:6" x14ac:dyDescent="0.25">
      <c r="A23" s="21" t="s">
        <v>93</v>
      </c>
      <c r="B23" s="22">
        <v>1977</v>
      </c>
      <c r="C23" s="22">
        <v>1668</v>
      </c>
      <c r="D23" s="22">
        <v>1670</v>
      </c>
      <c r="E23" s="22">
        <v>2167</v>
      </c>
      <c r="F23" s="22">
        <v>2229</v>
      </c>
    </row>
    <row r="24" spans="1:6" x14ac:dyDescent="0.25">
      <c r="A24" s="21" t="s">
        <v>94</v>
      </c>
      <c r="B24" s="22">
        <v>14</v>
      </c>
      <c r="C24" s="22">
        <v>257</v>
      </c>
      <c r="D24" s="22">
        <v>358</v>
      </c>
      <c r="E24" s="22">
        <v>466</v>
      </c>
      <c r="F24" s="22">
        <v>518</v>
      </c>
    </row>
    <row r="25" spans="1:6" x14ac:dyDescent="0.25">
      <c r="A25" s="21" t="s">
        <v>95</v>
      </c>
      <c r="B25" s="22">
        <v>2034</v>
      </c>
      <c r="C25" s="22">
        <v>2029</v>
      </c>
      <c r="D25" s="22">
        <v>2477</v>
      </c>
      <c r="E25" s="22">
        <v>2843</v>
      </c>
      <c r="F25" s="22">
        <v>3125</v>
      </c>
    </row>
    <row r="26" spans="1:6" x14ac:dyDescent="0.25">
      <c r="A26" s="19" t="s">
        <v>96</v>
      </c>
      <c r="B26" s="25">
        <f>B16+SUM(B18:B25)</f>
        <v>12603</v>
      </c>
      <c r="C26" s="25">
        <f>C16+SUM(C18:C25)</f>
        <v>12312</v>
      </c>
      <c r="D26" s="25">
        <f>D16+SUM(D18:D25)</f>
        <v>12833</v>
      </c>
      <c r="E26" s="25">
        <f>E16+SUM(E18:E25)</f>
        <v>13324</v>
      </c>
      <c r="F26" s="25">
        <f>F16+SUM(F18:F25)</f>
        <v>14036</v>
      </c>
    </row>
    <row r="28" spans="1:6" x14ac:dyDescent="0.25">
      <c r="A28" s="13" t="s">
        <v>97</v>
      </c>
    </row>
    <row r="29" spans="1:6" x14ac:dyDescent="0.25">
      <c r="A29" s="13" t="s">
        <v>98</v>
      </c>
    </row>
    <row r="30" spans="1:6" x14ac:dyDescent="0.25">
      <c r="A30" s="21" t="s">
        <v>99</v>
      </c>
      <c r="B30" s="22">
        <v>10</v>
      </c>
      <c r="C30" s="22">
        <v>660</v>
      </c>
      <c r="D30" s="22">
        <v>751</v>
      </c>
      <c r="E30" s="22">
        <v>456</v>
      </c>
      <c r="F30" s="22">
        <v>6</v>
      </c>
    </row>
    <row r="31" spans="1:6" x14ac:dyDescent="0.25">
      <c r="A31" s="21" t="s">
        <v>100</v>
      </c>
      <c r="B31" s="22">
        <v>523</v>
      </c>
      <c r="C31" s="22">
        <v>500</v>
      </c>
      <c r="D31" s="22">
        <v>493</v>
      </c>
      <c r="E31" s="22">
        <v>475</v>
      </c>
      <c r="F31" s="22">
        <v>451</v>
      </c>
    </row>
    <row r="32" spans="1:6" x14ac:dyDescent="0.25">
      <c r="A32" s="21" t="s">
        <v>101</v>
      </c>
      <c r="B32" s="22">
        <v>299</v>
      </c>
      <c r="C32" s="22">
        <v>415</v>
      </c>
      <c r="D32" s="22">
        <v>468</v>
      </c>
      <c r="E32" s="22">
        <v>565</v>
      </c>
      <c r="F32" s="22">
        <v>592</v>
      </c>
    </row>
    <row r="33" spans="1:6" x14ac:dyDescent="0.25">
      <c r="A33" s="21" t="s">
        <v>102</v>
      </c>
      <c r="B33" s="22">
        <v>1178</v>
      </c>
      <c r="C33" s="22">
        <v>1438</v>
      </c>
      <c r="D33" s="22">
        <v>1598</v>
      </c>
      <c r="E33" s="22">
        <v>1553</v>
      </c>
      <c r="F33" s="22">
        <v>1584</v>
      </c>
    </row>
    <row r="34" spans="1:6" x14ac:dyDescent="0.25">
      <c r="A34" s="21" t="s">
        <v>103</v>
      </c>
      <c r="B34" s="22">
        <v>187</v>
      </c>
      <c r="C34" s="22">
        <v>235</v>
      </c>
      <c r="D34" s="22">
        <v>210</v>
      </c>
      <c r="E34" s="22">
        <v>192</v>
      </c>
      <c r="F34" s="22">
        <v>226</v>
      </c>
    </row>
    <row r="35" spans="1:6" x14ac:dyDescent="0.25">
      <c r="A35" s="21" t="s">
        <v>104</v>
      </c>
      <c r="B35" s="22">
        <v>35</v>
      </c>
      <c r="C35" s="22">
        <v>39</v>
      </c>
      <c r="D35" s="22">
        <v>41</v>
      </c>
      <c r="E35" s="22">
        <v>33</v>
      </c>
      <c r="F35" s="22">
        <v>35</v>
      </c>
    </row>
    <row r="36" spans="1:6" x14ac:dyDescent="0.25">
      <c r="A36" s="21" t="s">
        <v>105</v>
      </c>
      <c r="B36" s="23" t="s">
        <v>86</v>
      </c>
      <c r="C36" s="23" t="s">
        <v>86</v>
      </c>
      <c r="D36" s="22">
        <v>17</v>
      </c>
      <c r="E36" s="23" t="s">
        <v>86</v>
      </c>
      <c r="F36" s="23" t="s">
        <v>86</v>
      </c>
    </row>
    <row r="37" spans="1:6" x14ac:dyDescent="0.25">
      <c r="A37" s="13" t="s">
        <v>106</v>
      </c>
      <c r="B37" s="24">
        <f>SUM(B30:B36)</f>
        <v>2232</v>
      </c>
      <c r="C37" s="24">
        <f>SUM(C30:C36)</f>
        <v>3287</v>
      </c>
      <c r="D37" s="24">
        <f>SUM(D30:D36)</f>
        <v>3578</v>
      </c>
      <c r="E37" s="24">
        <f>SUM(E30:E36)</f>
        <v>3274</v>
      </c>
      <c r="F37" s="24">
        <f>SUM(F30:F36)</f>
        <v>2894</v>
      </c>
    </row>
    <row r="39" spans="1:6" x14ac:dyDescent="0.25">
      <c r="A39" s="21" t="s">
        <v>107</v>
      </c>
      <c r="B39" s="22">
        <v>3968</v>
      </c>
      <c r="C39" s="22">
        <v>2453</v>
      </c>
      <c r="D39" s="22">
        <v>2305</v>
      </c>
      <c r="E39" s="22">
        <v>3326</v>
      </c>
      <c r="F39" s="22">
        <v>4272</v>
      </c>
    </row>
    <row r="40" spans="1:6" x14ac:dyDescent="0.25">
      <c r="A40" s="21" t="s">
        <v>108</v>
      </c>
      <c r="B40" s="22">
        <v>1349</v>
      </c>
      <c r="C40" s="22">
        <v>1495</v>
      </c>
      <c r="D40" s="22">
        <v>1759</v>
      </c>
      <c r="E40" s="22">
        <v>843</v>
      </c>
      <c r="F40" s="22">
        <v>1012</v>
      </c>
    </row>
    <row r="41" spans="1:6" x14ac:dyDescent="0.25">
      <c r="A41" s="21" t="s">
        <v>109</v>
      </c>
      <c r="B41" s="22">
        <v>349</v>
      </c>
      <c r="C41" s="22">
        <v>298</v>
      </c>
      <c r="D41" s="22">
        <v>273</v>
      </c>
      <c r="E41" s="22">
        <v>245</v>
      </c>
      <c r="F41" s="22">
        <v>243</v>
      </c>
    </row>
    <row r="42" spans="1:6" x14ac:dyDescent="0.25">
      <c r="A42" s="21" t="s">
        <v>110</v>
      </c>
      <c r="B42" s="22">
        <v>1139</v>
      </c>
      <c r="C42" s="22">
        <v>1077</v>
      </c>
      <c r="D42" s="22">
        <v>1351</v>
      </c>
      <c r="E42" s="22">
        <v>1810</v>
      </c>
      <c r="F42" s="22">
        <v>1956</v>
      </c>
    </row>
    <row r="43" spans="1:6" x14ac:dyDescent="0.25">
      <c r="A43" s="13" t="s">
        <v>111</v>
      </c>
      <c r="B43" s="24">
        <f>B37+SUM(B39:B42)</f>
        <v>9037</v>
      </c>
      <c r="C43" s="24">
        <f>C37+SUM(C39:C42)</f>
        <v>8610</v>
      </c>
      <c r="D43" s="24">
        <f>D37+SUM(D39:D42)</f>
        <v>9266</v>
      </c>
      <c r="E43" s="24">
        <f>E37+SUM(E39:E42)</f>
        <v>9498</v>
      </c>
      <c r="F43" s="24">
        <f>F37+SUM(F39:F42)</f>
        <v>10377</v>
      </c>
    </row>
    <row r="45" spans="1:6" x14ac:dyDescent="0.25">
      <c r="A45" s="13" t="s">
        <v>112</v>
      </c>
    </row>
    <row r="46" spans="1:6" x14ac:dyDescent="0.25">
      <c r="A46" s="21" t="s">
        <v>113</v>
      </c>
      <c r="B46" s="22">
        <v>0</v>
      </c>
      <c r="C46" s="22">
        <v>0</v>
      </c>
      <c r="D46" s="22">
        <v>0</v>
      </c>
      <c r="E46" s="22">
        <v>0</v>
      </c>
      <c r="F46" s="22">
        <v>0</v>
      </c>
    </row>
    <row r="47" spans="1:6" x14ac:dyDescent="0.25">
      <c r="A47" s="21" t="s">
        <v>114</v>
      </c>
      <c r="B47" s="22">
        <v>1</v>
      </c>
      <c r="C47" s="22">
        <v>1</v>
      </c>
      <c r="D47" s="22">
        <v>1</v>
      </c>
      <c r="E47" s="22">
        <v>1</v>
      </c>
      <c r="F47" s="22">
        <v>1</v>
      </c>
    </row>
    <row r="48" spans="1:6" x14ac:dyDescent="0.25">
      <c r="A48" s="21" t="s">
        <v>115</v>
      </c>
      <c r="B48" s="22">
        <v>640</v>
      </c>
      <c r="C48" s="22">
        <v>318</v>
      </c>
      <c r="D48" s="22">
        <v>0</v>
      </c>
      <c r="E48" s="22">
        <v>0</v>
      </c>
      <c r="F48" s="22">
        <v>0</v>
      </c>
    </row>
    <row r="49" spans="1:6" x14ac:dyDescent="0.25">
      <c r="A49" s="21" t="s">
        <v>116</v>
      </c>
      <c r="B49" s="22">
        <v>3167</v>
      </c>
      <c r="C49" s="22">
        <v>3622</v>
      </c>
      <c r="D49" s="22">
        <v>3738</v>
      </c>
      <c r="E49" s="22">
        <v>3815</v>
      </c>
      <c r="F49" s="22">
        <v>3482</v>
      </c>
    </row>
    <row r="50" spans="1:6" x14ac:dyDescent="0.25">
      <c r="A50" s="21" t="s">
        <v>117</v>
      </c>
      <c r="B50" s="22">
        <v>-245</v>
      </c>
      <c r="C50" s="22">
        <v>-242</v>
      </c>
      <c r="D50" s="22">
        <v>-175</v>
      </c>
      <c r="E50" s="22">
        <v>-269</v>
      </c>
      <c r="F50" s="22">
        <v>-149</v>
      </c>
    </row>
    <row r="51" spans="1:6" x14ac:dyDescent="0.25">
      <c r="A51" s="13" t="s">
        <v>118</v>
      </c>
      <c r="B51" s="24">
        <f>SUM(B46:B50)</f>
        <v>3563</v>
      </c>
      <c r="C51" s="24">
        <f>SUM(C46:C50)</f>
        <v>3699</v>
      </c>
      <c r="D51" s="24">
        <f>SUM(D46:D50)</f>
        <v>3564</v>
      </c>
      <c r="E51" s="24">
        <f>SUM(E46:E50)</f>
        <v>3547</v>
      </c>
      <c r="F51" s="24">
        <f>SUM(F46:F50)</f>
        <v>3334</v>
      </c>
    </row>
    <row r="52" spans="1:6" x14ac:dyDescent="0.25">
      <c r="A52" s="21" t="s">
        <v>119</v>
      </c>
      <c r="B52" s="22">
        <v>3</v>
      </c>
      <c r="C52" s="22">
        <v>3</v>
      </c>
      <c r="D52" s="22">
        <v>3</v>
      </c>
      <c r="E52" s="22">
        <v>279</v>
      </c>
      <c r="F52" s="22">
        <v>325</v>
      </c>
    </row>
    <row r="53" spans="1:6" x14ac:dyDescent="0.25">
      <c r="A53" s="13" t="s">
        <v>120</v>
      </c>
      <c r="B53" s="24">
        <f>B51+B52</f>
        <v>3566</v>
      </c>
      <c r="C53" s="24">
        <f>C51+C52</f>
        <v>3702</v>
      </c>
      <c r="D53" s="24">
        <f>D51+D52</f>
        <v>3567</v>
      </c>
      <c r="E53" s="24">
        <f>E51+E52</f>
        <v>3826</v>
      </c>
      <c r="F53" s="24">
        <f>F51+F52</f>
        <v>3659</v>
      </c>
    </row>
    <row r="54" spans="1:6" x14ac:dyDescent="0.25">
      <c r="A54" s="19" t="s">
        <v>121</v>
      </c>
      <c r="B54" s="25">
        <f>B43+B53</f>
        <v>12603</v>
      </c>
      <c r="C54" s="25">
        <f>C43+C53</f>
        <v>12312</v>
      </c>
      <c r="D54" s="25">
        <f>D43+D53</f>
        <v>12833</v>
      </c>
      <c r="E54" s="25">
        <f>E43+E53</f>
        <v>13324</v>
      </c>
      <c r="F54" s="25">
        <f>F43+F53</f>
        <v>14036</v>
      </c>
    </row>
  </sheetData>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1"/>
  <sheetViews>
    <sheetView zoomScaleNormal="100" workbookViewId="0"/>
  </sheetViews>
  <sheetFormatPr defaultColWidth="8.5703125" defaultRowHeight="15" x14ac:dyDescent="0.25"/>
  <cols>
    <col min="1" max="1" width="70" customWidth="1"/>
    <col min="2" max="6" width="12" customWidth="1"/>
  </cols>
  <sheetData>
    <row r="1" spans="1:6" x14ac:dyDescent="0.25">
      <c r="A1" s="5" t="s">
        <v>36</v>
      </c>
      <c r="B1" s="6" t="s">
        <v>71</v>
      </c>
      <c r="C1" s="6" t="s">
        <v>72</v>
      </c>
      <c r="D1" s="6" t="s">
        <v>73</v>
      </c>
      <c r="E1" s="6" t="s">
        <v>74</v>
      </c>
      <c r="F1" s="6" t="s">
        <v>75</v>
      </c>
    </row>
    <row r="2" spans="1:6" x14ac:dyDescent="0.25">
      <c r="A2" s="9" t="s">
        <v>122</v>
      </c>
      <c r="B2" s="26">
        <v>3028</v>
      </c>
      <c r="C2" s="26">
        <v>5891</v>
      </c>
      <c r="D2" s="26">
        <v>6667</v>
      </c>
      <c r="E2" s="26">
        <v>6648</v>
      </c>
      <c r="F2" s="26">
        <v>7101</v>
      </c>
    </row>
    <row r="3" spans="1:6" x14ac:dyDescent="0.25">
      <c r="A3" s="9" t="s">
        <v>123</v>
      </c>
      <c r="B3" s="26"/>
      <c r="C3" s="26">
        <v>-435</v>
      </c>
      <c r="D3" s="26">
        <v>-578</v>
      </c>
      <c r="E3" s="26">
        <v>-548</v>
      </c>
      <c r="F3" s="26"/>
    </row>
    <row r="4" spans="1:6" x14ac:dyDescent="0.25">
      <c r="A4" s="9" t="s">
        <v>124</v>
      </c>
      <c r="B4" s="26">
        <v>-310</v>
      </c>
      <c r="C4" s="26">
        <v>-426</v>
      </c>
      <c r="D4" s="26">
        <v>-397</v>
      </c>
      <c r="E4" s="26"/>
      <c r="F4" s="26"/>
    </row>
    <row r="5" spans="1:6" x14ac:dyDescent="0.25">
      <c r="A5" s="9" t="s">
        <v>125</v>
      </c>
      <c r="B5" s="26">
        <v>28</v>
      </c>
      <c r="C5" s="26">
        <v>44</v>
      </c>
      <c r="D5" s="26">
        <v>74</v>
      </c>
      <c r="E5" s="26">
        <v>123</v>
      </c>
      <c r="F5" s="26"/>
    </row>
    <row r="6" spans="1:6" x14ac:dyDescent="0.25">
      <c r="A6" s="9" t="s">
        <v>126</v>
      </c>
      <c r="B6" s="26">
        <v>-163</v>
      </c>
      <c r="C6" s="26">
        <v>-150</v>
      </c>
      <c r="D6" s="26">
        <v>-145</v>
      </c>
      <c r="E6" s="26">
        <v>-180</v>
      </c>
      <c r="F6" s="26">
        <v>-317</v>
      </c>
    </row>
    <row r="7" spans="1:6" x14ac:dyDescent="0.25">
      <c r="A7" s="9" t="s">
        <v>127</v>
      </c>
      <c r="B7" s="26"/>
      <c r="C7" s="26">
        <v>5</v>
      </c>
      <c r="D7" s="26">
        <v>-1</v>
      </c>
      <c r="E7" s="26">
        <v>31</v>
      </c>
      <c r="F7" s="26"/>
    </row>
    <row r="8" spans="1:6" x14ac:dyDescent="0.25">
      <c r="A8" s="9" t="s">
        <v>128</v>
      </c>
      <c r="B8" s="26">
        <v>414</v>
      </c>
      <c r="C8" s="26">
        <v>263</v>
      </c>
      <c r="D8" s="26">
        <v>18</v>
      </c>
      <c r="E8" s="26">
        <v>1245</v>
      </c>
      <c r="F8" s="26">
        <v>-15</v>
      </c>
    </row>
    <row r="9" spans="1:6" x14ac:dyDescent="0.25">
      <c r="A9" s="9" t="s">
        <v>129</v>
      </c>
      <c r="B9" s="26">
        <v>-8</v>
      </c>
      <c r="C9" s="26">
        <v>-38</v>
      </c>
      <c r="D9" s="26">
        <v>-30</v>
      </c>
      <c r="E9" s="26">
        <v>-213</v>
      </c>
      <c r="F9" s="26">
        <v>-40</v>
      </c>
    </row>
    <row r="10" spans="1:6" x14ac:dyDescent="0.25">
      <c r="A10" s="9" t="s">
        <v>130</v>
      </c>
      <c r="B10" s="26">
        <v>-19</v>
      </c>
      <c r="C10" s="26">
        <v>-34</v>
      </c>
      <c r="D10" s="26">
        <v>124</v>
      </c>
      <c r="E10" s="26">
        <v>257</v>
      </c>
      <c r="F10" s="26">
        <v>101</v>
      </c>
    </row>
    <row r="11" spans="1:6" x14ac:dyDescent="0.25">
      <c r="A11" s="9" t="s">
        <v>131</v>
      </c>
      <c r="B11" s="26"/>
      <c r="C11" s="26">
        <v>363</v>
      </c>
      <c r="D11" s="26">
        <v>310</v>
      </c>
      <c r="E11" s="26">
        <v>1563</v>
      </c>
      <c r="F11" s="26"/>
    </row>
    <row r="12" spans="1:6" x14ac:dyDescent="0.25">
      <c r="A12" s="9" t="s">
        <v>132</v>
      </c>
      <c r="B12" s="26"/>
      <c r="C12" s="26">
        <v>92</v>
      </c>
      <c r="D12" s="26">
        <v>-90</v>
      </c>
      <c r="E12" s="26">
        <v>-267</v>
      </c>
      <c r="F12" s="26"/>
    </row>
    <row r="13" spans="1:6" x14ac:dyDescent="0.25">
      <c r="A13" s="9" t="s">
        <v>133</v>
      </c>
      <c r="B13" s="26">
        <v>-222</v>
      </c>
      <c r="C13" s="26">
        <v>455</v>
      </c>
      <c r="D13" s="26">
        <v>220</v>
      </c>
      <c r="E13" s="26">
        <v>1296</v>
      </c>
      <c r="F13" s="26">
        <v>-49</v>
      </c>
    </row>
    <row r="15" spans="1:6" x14ac:dyDescent="0.25">
      <c r="A15" s="27" t="s">
        <v>134</v>
      </c>
    </row>
    <row r="17" spans="1:6" x14ac:dyDescent="0.25">
      <c r="A17" s="9" t="s">
        <v>135</v>
      </c>
      <c r="B17" s="28">
        <f>B13</f>
        <v>-222</v>
      </c>
      <c r="C17" s="28">
        <f>C11</f>
        <v>363</v>
      </c>
      <c r="D17" s="28">
        <f>D11</f>
        <v>310</v>
      </c>
      <c r="E17" s="28">
        <f>E11</f>
        <v>1563</v>
      </c>
      <c r="F17" s="28">
        <f>F13</f>
        <v>-49</v>
      </c>
    </row>
    <row r="18" spans="1:6" x14ac:dyDescent="0.25">
      <c r="A18" s="27" t="s">
        <v>136</v>
      </c>
    </row>
    <row r="20" spans="1:6" x14ac:dyDescent="0.25">
      <c r="A20" s="9" t="s">
        <v>137</v>
      </c>
      <c r="B20" s="28">
        <f>B17-N(B5)-N(B6)-N(B7)-N(B8)-N(B9)-N(B10)</f>
        <v>-474</v>
      </c>
      <c r="C20" s="28">
        <f>C17-N(C5)-N(C6)-N(C7)-N(C8)-N(C9)-N(C10)</f>
        <v>273</v>
      </c>
      <c r="D20" s="28">
        <f>D17-N(D5)-N(D6)-N(D7)-N(D8)-N(D9)-N(D10)</f>
        <v>270</v>
      </c>
      <c r="E20" s="28">
        <f>E17-N(E5)-N(E6)-N(E7)-N(E8)-N(E9)-N(E10)</f>
        <v>300</v>
      </c>
      <c r="F20" s="28">
        <f>F17-N(F5)-N(F6)-N(F7)-N(F8)-N(F9)-N(F10)</f>
        <v>222</v>
      </c>
    </row>
    <row r="21" spans="1:6" x14ac:dyDescent="0.25">
      <c r="A21" s="27" t="s">
        <v>138</v>
      </c>
    </row>
  </sheetData>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Ratios_5yr</vt:lpstr>
      <vt:lpstr>CF_5yr</vt:lpstr>
      <vt:lpstr>BS_5yr</vt:lpstr>
      <vt:lpstr>IS_5yr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Nehal Chekhalia (2545212)</dc:creator>
  <dc:description/>
  <cp:lastModifiedBy>Nehal Chekhalia (2545212)</cp:lastModifiedBy>
  <cp:revision>0</cp:revision>
  <dcterms:created xsi:type="dcterms:W3CDTF">2026-07-03T12:00:50Z</dcterms:created>
  <dcterms:modified xsi:type="dcterms:W3CDTF">2026-07-10T12:02:24Z</dcterms:modified>
  <dc:language>en-US</dc:language>
</cp:coreProperties>
</file>