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5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608FC9C8-AB57-4260-AB69-490F4E173D08}" xr6:coauthVersionLast="47" xr6:coauthVersionMax="47" xr10:uidLastSave="{00000000-0000-0000-0000-000000000000}"/>
  <bookViews>
    <workbookView xWindow="-120" yWindow="-120" windowWidth="29040" windowHeight="15720" firstSheet="4" activeTab="4" xr2:uid="{00000000-000D-0000-FFFF-FFFF00000000}"/>
  </bookViews>
  <sheets>
    <sheet name="Profitability Ratios" sheetId="1" r:id="rId1"/>
    <sheet name="Liquidity Ratios" sheetId="2" r:id="rId2"/>
    <sheet name="Activity Ratios" sheetId="3" r:id="rId3"/>
    <sheet name="Leveage Ratios" sheetId="4" r:id="rId4"/>
    <sheet name="Investor Ratios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4" l="1"/>
  <c r="G26" i="4"/>
  <c r="G5" i="4"/>
  <c r="F5" i="4"/>
  <c r="F14" i="4"/>
  <c r="F29" i="5"/>
  <c r="E29" i="5"/>
  <c r="D29" i="5"/>
  <c r="C29" i="5"/>
  <c r="C25" i="5"/>
  <c r="E25" i="5"/>
  <c r="F25" i="5"/>
  <c r="D25" i="5"/>
  <c r="E26" i="4"/>
  <c r="D26" i="4"/>
  <c r="E22" i="4"/>
  <c r="F22" i="4"/>
  <c r="G22" i="4"/>
  <c r="D22" i="4"/>
  <c r="E18" i="4"/>
  <c r="F18" i="4"/>
  <c r="G18" i="4"/>
  <c r="D18" i="4"/>
  <c r="G14" i="4"/>
  <c r="E14" i="4"/>
  <c r="D14" i="4"/>
  <c r="E5" i="4"/>
  <c r="D5" i="4"/>
  <c r="D27" i="3"/>
  <c r="C27" i="3"/>
  <c r="D19" i="3"/>
  <c r="E19" i="3"/>
  <c r="E27" i="3"/>
  <c r="F19" i="3"/>
  <c r="F27" i="3"/>
  <c r="C19" i="3"/>
  <c r="D14" i="3"/>
  <c r="D31" i="3"/>
  <c r="E14" i="3"/>
  <c r="E31" i="3"/>
  <c r="F14" i="3"/>
  <c r="F31" i="3"/>
  <c r="C14" i="3"/>
  <c r="C31" i="3"/>
  <c r="D11" i="3"/>
  <c r="D23" i="3"/>
  <c r="E11" i="3"/>
  <c r="E23" i="3"/>
  <c r="F11" i="3"/>
  <c r="F23" i="3"/>
  <c r="C11" i="3"/>
  <c r="C23" i="3"/>
  <c r="D19" i="2"/>
  <c r="E19" i="2"/>
  <c r="F19" i="2"/>
  <c r="C19" i="2"/>
  <c r="D15" i="2"/>
  <c r="E15" i="2"/>
  <c r="F15" i="2"/>
  <c r="C15" i="2"/>
  <c r="D11" i="2"/>
  <c r="E11" i="2"/>
  <c r="F11" i="2"/>
  <c r="C11" i="2"/>
  <c r="D29" i="1"/>
  <c r="E29" i="1"/>
  <c r="F29" i="1"/>
  <c r="C29" i="1"/>
  <c r="D25" i="1"/>
  <c r="E25" i="1"/>
  <c r="F25" i="1"/>
  <c r="C25" i="1"/>
  <c r="D21" i="1"/>
  <c r="E21" i="1"/>
  <c r="F21" i="1"/>
  <c r="C21" i="1"/>
  <c r="D17" i="1"/>
  <c r="E17" i="1"/>
  <c r="F17" i="1"/>
  <c r="C17" i="1"/>
  <c r="D13" i="1"/>
  <c r="E13" i="1"/>
  <c r="F13" i="1"/>
  <c r="C13" i="1"/>
</calcChain>
</file>

<file path=xl/sharedStrings.xml><?xml version="1.0" encoding="utf-8"?>
<sst xmlns="http://schemas.openxmlformats.org/spreadsheetml/2006/main" count="156" uniqueCount="95">
  <si>
    <t xml:space="preserve">Aston Martin </t>
  </si>
  <si>
    <t>£M</t>
  </si>
  <si>
    <t>Year</t>
  </si>
  <si>
    <t>Revenue</t>
  </si>
  <si>
    <t>Gross Profit/ Loss</t>
  </si>
  <si>
    <t>Operating Profit/ Loss</t>
  </si>
  <si>
    <t>Net Profit/ Loss for period</t>
  </si>
  <si>
    <t>TotalAssets</t>
  </si>
  <si>
    <t>Shareholder Equity</t>
  </si>
  <si>
    <t>Gross Profit/ Loss %</t>
  </si>
  <si>
    <t>Formula</t>
  </si>
  <si>
    <t xml:space="preserve">       Revenue</t>
  </si>
  <si>
    <t>Operating Profit/ Loss %</t>
  </si>
  <si>
    <t xml:space="preserve">         Revenue</t>
  </si>
  <si>
    <t>Net Profit/ Loss %</t>
  </si>
  <si>
    <t>Net Profit/ Loss</t>
  </si>
  <si>
    <t>Return on Assets %</t>
  </si>
  <si>
    <t xml:space="preserve">         Assets</t>
  </si>
  <si>
    <t>Current Assets</t>
  </si>
  <si>
    <t>Current Liabilities</t>
  </si>
  <si>
    <t>Stock</t>
  </si>
  <si>
    <t>Cash &amp; Cash Equivalents</t>
  </si>
  <si>
    <t>Current Ratio</t>
  </si>
  <si>
    <t>Quick Ratio</t>
  </si>
  <si>
    <t>Current Assets less Stock</t>
  </si>
  <si>
    <t>Cash Ratio</t>
  </si>
  <si>
    <t>Cash &amp; Calentsash Equivalents</t>
  </si>
  <si>
    <t>Cost of Sales</t>
  </si>
  <si>
    <t>Trade &amp; Other Receivables</t>
  </si>
  <si>
    <t>Inventory</t>
  </si>
  <si>
    <t>Trade &amp; other payables</t>
  </si>
  <si>
    <t>Average Revenue/ Day</t>
  </si>
  <si>
    <t>Annual Revenue</t>
  </si>
  <si>
    <t>Average COGS/ Day</t>
  </si>
  <si>
    <t>Annual COGS</t>
  </si>
  <si>
    <t>Average Inventory/ Stock</t>
  </si>
  <si>
    <t>Annual  Inventory/ Stock</t>
  </si>
  <si>
    <t>Days Sales Outstanding (DSO)</t>
  </si>
  <si>
    <t>Inventory Turnover</t>
  </si>
  <si>
    <t>Cost of Goods Sold</t>
  </si>
  <si>
    <t>Days Payable Outstanding (DPO)</t>
  </si>
  <si>
    <t>Trade &amp; Other Payables</t>
  </si>
  <si>
    <t>Non Current Liabilities</t>
  </si>
  <si>
    <t>Equity + Non Current Liabilities</t>
  </si>
  <si>
    <t>Total Liabilities</t>
  </si>
  <si>
    <t>Stockholder Equity</t>
  </si>
  <si>
    <t>Long Term Debt</t>
  </si>
  <si>
    <t>Operating Profit</t>
  </si>
  <si>
    <t>Interest Charge [Note 8 p. 184]</t>
  </si>
  <si>
    <t>[Note 9 p 114]  2020 Annual Report</t>
  </si>
  <si>
    <t>Gearing Ratio</t>
  </si>
  <si>
    <t>x100%</t>
  </si>
  <si>
    <t>Debt/Equity Ratio</t>
  </si>
  <si>
    <t>Long Term Debt/ Equity Ratio</t>
  </si>
  <si>
    <t>Interest Coverage</t>
  </si>
  <si>
    <t>Interest Charge</t>
  </si>
  <si>
    <t>Aston Martin share price data for 31st Dec. 2019 ~ 2022 (https://investing.thisismoney.co.uk/</t>
  </si>
  <si>
    <t xml:space="preserve"> Market Value)</t>
  </si>
  <si>
    <t>* Used as MV/S</t>
  </si>
  <si>
    <t>Date</t>
  </si>
  <si>
    <t>Open</t>
  </si>
  <si>
    <t>High</t>
  </si>
  <si>
    <t>Low</t>
  </si>
  <si>
    <t>Close</t>
  </si>
  <si>
    <t>Volume</t>
  </si>
  <si>
    <t>No. of shares [P.50]</t>
  </si>
  <si>
    <t>[Note 27 p 139]  2020 Annual Report</t>
  </si>
  <si>
    <t>162.50p</t>
  </si>
  <si>
    <t>167.95p</t>
  </si>
  <si>
    <t>152.65p</t>
  </si>
  <si>
    <t>Dividends Paid [note 10 P.187</t>
  </si>
  <si>
    <t>[Note 12 p 116]  2020 Annual Report</t>
  </si>
  <si>
    <t>1,293.00p</t>
  </si>
  <si>
    <t>1,356.03p</t>
  </si>
  <si>
    <t>Market Value per Share</t>
  </si>
  <si>
    <t>2,004.00p</t>
  </si>
  <si>
    <t>2,023.00p</t>
  </si>
  <si>
    <t>1,960.00p</t>
  </si>
  <si>
    <t>3,338.70p</t>
  </si>
  <si>
    <t>3,397.77p</t>
  </si>
  <si>
    <t>3,302.74p</t>
  </si>
  <si>
    <t>Earnings per Ordinary Share</t>
  </si>
  <si>
    <t>[p 49 2022 report]</t>
  </si>
  <si>
    <t>[p 30 2020 report]</t>
  </si>
  <si>
    <r>
      <t>Operating Profit/ Loss</t>
    </r>
    <r>
      <rPr>
        <sz val="11"/>
        <color theme="1"/>
        <rFont val="Calibri"/>
        <family val="2"/>
        <scheme val="minor"/>
      </rPr>
      <t xml:space="preserve">             =</t>
    </r>
  </si>
  <si>
    <t>Number of shares</t>
  </si>
  <si>
    <t>Dividend Cover</t>
  </si>
  <si>
    <r>
      <rPr>
        <u/>
        <sz val="11"/>
        <color theme="1"/>
        <rFont val="Calibri"/>
        <family val="2"/>
        <scheme val="minor"/>
      </rPr>
      <t xml:space="preserve">Operating Profit/ Loss </t>
    </r>
    <r>
      <rPr>
        <sz val="11"/>
        <color theme="1"/>
        <rFont val="Calibri"/>
        <family val="2"/>
        <scheme val="minor"/>
      </rPr>
      <t xml:space="preserve">    x100% =</t>
    </r>
  </si>
  <si>
    <t>Dividend  Proposed &amp; Paid</t>
  </si>
  <si>
    <t>Price per Earings Ratio</t>
  </si>
  <si>
    <r>
      <rPr>
        <u/>
        <sz val="11"/>
        <color theme="1"/>
        <rFont val="Calibri"/>
        <family val="2"/>
        <scheme val="minor"/>
      </rPr>
      <t xml:space="preserve">Market Value per shares </t>
    </r>
    <r>
      <rPr>
        <sz val="11"/>
        <color theme="1"/>
        <rFont val="Calibri"/>
        <family val="2"/>
        <scheme val="minor"/>
      </rPr>
      <t xml:space="preserve"> =</t>
    </r>
  </si>
  <si>
    <t>EPS</t>
  </si>
  <si>
    <t>Dividend Yield Ratio</t>
  </si>
  <si>
    <r>
      <rPr>
        <u/>
        <sz val="11"/>
        <color theme="1"/>
        <rFont val="Calibri"/>
        <family val="2"/>
        <scheme val="minor"/>
      </rPr>
      <t xml:space="preserve">Dividend per Share </t>
    </r>
    <r>
      <rPr>
        <sz val="11"/>
        <color theme="1"/>
        <rFont val="Calibri"/>
        <family val="2"/>
        <scheme val="minor"/>
      </rPr>
      <t xml:space="preserve">        x 100% =</t>
    </r>
  </si>
  <si>
    <t>Market Value per 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</si>
</sst>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0" fontId="0" fillId="0" borderId="0" xfId="1" applyNumberFormat="1" applyFont="1"/>
    <xf numFmtId="0" fontId="3" fillId="0" borderId="0" xfId="0" applyFont="1"/>
    <xf numFmtId="0" fontId="4" fillId="0" borderId="0" xfId="0" applyFont="1"/>
    <xf numFmtId="9" fontId="0" fillId="0" borderId="0" xfId="1" applyFont="1"/>
    <xf numFmtId="2" fontId="0" fillId="0" borderId="0" xfId="1" applyNumberFormat="1" applyFont="1"/>
    <xf numFmtId="2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2" fontId="0" fillId="0" borderId="0" xfId="1" applyNumberFormat="1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164" fontId="0" fillId="0" borderId="0" xfId="1" applyNumberFormat="1" applyFont="1"/>
    <xf numFmtId="2" fontId="5" fillId="0" borderId="0" xfId="1" applyNumberFormat="1" applyFon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opLeftCell="A19" workbookViewId="0">
      <selection activeCell="M11" sqref="M11"/>
    </sheetView>
  </sheetViews>
  <sheetFormatPr defaultRowHeight="15"/>
  <cols>
    <col min="1" max="2" width="29" customWidth="1"/>
  </cols>
  <sheetData>
    <row r="1" spans="1:6" ht="18.75">
      <c r="A1" s="3" t="s">
        <v>0</v>
      </c>
    </row>
    <row r="2" spans="1:6">
      <c r="C2" t="s">
        <v>1</v>
      </c>
    </row>
    <row r="3" spans="1:6">
      <c r="A3" t="s">
        <v>2</v>
      </c>
      <c r="C3">
        <v>2022</v>
      </c>
      <c r="D3">
        <v>2021</v>
      </c>
      <c r="E3">
        <v>2020</v>
      </c>
      <c r="F3">
        <v>2019</v>
      </c>
    </row>
    <row r="4" spans="1:6">
      <c r="A4" t="s">
        <v>3</v>
      </c>
      <c r="C4">
        <v>1381.5</v>
      </c>
      <c r="D4">
        <v>1095.3</v>
      </c>
      <c r="E4">
        <v>611.79999999999995</v>
      </c>
      <c r="F4">
        <v>980.5</v>
      </c>
    </row>
    <row r="5" spans="1:6">
      <c r="A5" t="s">
        <v>4</v>
      </c>
      <c r="C5">
        <v>450.7</v>
      </c>
      <c r="D5">
        <v>343.7</v>
      </c>
      <c r="E5">
        <v>111.1</v>
      </c>
      <c r="F5">
        <v>337.8</v>
      </c>
    </row>
    <row r="6" spans="1:6">
      <c r="A6" t="s">
        <v>5</v>
      </c>
      <c r="C6">
        <v>-141.80000000000001</v>
      </c>
      <c r="D6">
        <v>-76.5</v>
      </c>
      <c r="E6">
        <v>-322.89999999999998</v>
      </c>
      <c r="F6">
        <v>-52</v>
      </c>
    </row>
    <row r="7" spans="1:6">
      <c r="A7" t="s">
        <v>6</v>
      </c>
      <c r="C7">
        <v>-527.70000000000005</v>
      </c>
      <c r="D7">
        <v>-189.3</v>
      </c>
      <c r="E7">
        <v>-410.5</v>
      </c>
      <c r="F7">
        <v>-117.6</v>
      </c>
    </row>
    <row r="8" spans="1:6">
      <c r="A8" t="s">
        <v>7</v>
      </c>
      <c r="C8">
        <v>3104.3</v>
      </c>
      <c r="D8">
        <v>2842.5</v>
      </c>
      <c r="E8">
        <v>2794.8</v>
      </c>
      <c r="F8">
        <v>2231.1</v>
      </c>
    </row>
    <row r="9" spans="1:6">
      <c r="A9" t="s">
        <v>8</v>
      </c>
      <c r="C9">
        <v>772.5</v>
      </c>
      <c r="D9">
        <v>660.4</v>
      </c>
      <c r="E9">
        <v>804.1</v>
      </c>
      <c r="F9">
        <v>329.6</v>
      </c>
    </row>
    <row r="12" spans="1:6" ht="18.75">
      <c r="A12" s="3" t="s">
        <v>9</v>
      </c>
      <c r="B12" t="s">
        <v>10</v>
      </c>
    </row>
    <row r="13" spans="1:6">
      <c r="B13" s="1" t="s">
        <v>4</v>
      </c>
      <c r="C13" s="2">
        <f>C5/C4</f>
        <v>0.32623959464350344</v>
      </c>
      <c r="D13" s="2">
        <f>D5/D4</f>
        <v>0.31379530722176574</v>
      </c>
      <c r="E13" s="2">
        <f>E5/E4</f>
        <v>0.18159529257927429</v>
      </c>
      <c r="F13" s="2">
        <f>F5/F4</f>
        <v>0.34451810300866909</v>
      </c>
    </row>
    <row r="14" spans="1:6">
      <c r="B14" t="s">
        <v>11</v>
      </c>
    </row>
    <row r="16" spans="1:6" ht="18.75">
      <c r="A16" s="3" t="s">
        <v>12</v>
      </c>
      <c r="B16" t="s">
        <v>10</v>
      </c>
    </row>
    <row r="17" spans="1:7">
      <c r="B17" s="1" t="s">
        <v>5</v>
      </c>
      <c r="C17" s="2">
        <f>C6/C4</f>
        <v>-0.10264205573651829</v>
      </c>
      <c r="D17" s="2">
        <f>D6/D4</f>
        <v>-6.9843878389482333E-2</v>
      </c>
      <c r="E17" s="2">
        <f>E6/E4</f>
        <v>-0.52778685845047402</v>
      </c>
      <c r="F17" s="2">
        <f>F6/F4</f>
        <v>-5.3034166241713414E-2</v>
      </c>
    </row>
    <row r="18" spans="1:7">
      <c r="B18" t="s">
        <v>13</v>
      </c>
    </row>
    <row r="20" spans="1:7" ht="18.75">
      <c r="A20" s="3" t="s">
        <v>14</v>
      </c>
      <c r="B20" t="s">
        <v>10</v>
      </c>
    </row>
    <row r="21" spans="1:7">
      <c r="B21" s="1" t="s">
        <v>15</v>
      </c>
      <c r="C21" s="2">
        <f>C7/C4</f>
        <v>-0.38197611292073835</v>
      </c>
      <c r="D21" s="2">
        <f>D7/D4</f>
        <v>-0.17282936181867983</v>
      </c>
      <c r="E21" s="2">
        <f>E7/E4</f>
        <v>-0.6709709055246813</v>
      </c>
      <c r="F21" s="2">
        <f>F7/F4</f>
        <v>-0.11993880673125956</v>
      </c>
    </row>
    <row r="22" spans="1:7">
      <c r="B22" t="s">
        <v>13</v>
      </c>
    </row>
    <row r="24" spans="1:7" ht="18.75">
      <c r="A24" s="3" t="s">
        <v>16</v>
      </c>
      <c r="B24" t="s">
        <v>10</v>
      </c>
    </row>
    <row r="25" spans="1:7">
      <c r="B25" s="1" t="s">
        <v>15</v>
      </c>
      <c r="C25" s="2">
        <f>C7/C8</f>
        <v>-0.16999001385175402</v>
      </c>
      <c r="D25" s="2">
        <f>D7/D8</f>
        <v>-6.6596306068601591E-2</v>
      </c>
      <c r="E25" s="2">
        <f>E7/E8</f>
        <v>-0.14687991985115212</v>
      </c>
      <c r="F25" s="2">
        <f>F7/F8</f>
        <v>-5.2709425843754203E-2</v>
      </c>
      <c r="G25" s="2"/>
    </row>
    <row r="26" spans="1:7">
      <c r="B26" t="s">
        <v>17</v>
      </c>
    </row>
    <row r="28" spans="1:7" ht="18.75">
      <c r="A28" s="3" t="s">
        <v>14</v>
      </c>
      <c r="B28" t="s">
        <v>10</v>
      </c>
    </row>
    <row r="29" spans="1:7">
      <c r="B29" s="1" t="s">
        <v>15</v>
      </c>
      <c r="C29" s="2">
        <f>C7/C9</f>
        <v>-0.68310679611650493</v>
      </c>
      <c r="D29" s="2">
        <f>D7/D9</f>
        <v>-0.28664445790430043</v>
      </c>
      <c r="E29" s="2">
        <f>E7/E9</f>
        <v>-0.51050864320358158</v>
      </c>
      <c r="F29" s="2">
        <f>F7/F9</f>
        <v>-0.35679611650485432</v>
      </c>
    </row>
    <row r="30" spans="1:7">
      <c r="B30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83E13-3B92-4DCE-AB83-973AFCCEC430}">
  <dimension ref="A1:G20"/>
  <sheetViews>
    <sheetView topLeftCell="A6" workbookViewId="0">
      <selection activeCell="H10" sqref="H10"/>
    </sheetView>
  </sheetViews>
  <sheetFormatPr defaultRowHeight="15"/>
  <cols>
    <col min="1" max="2" width="29" customWidth="1"/>
  </cols>
  <sheetData>
    <row r="1" spans="1:7" ht="18.75">
      <c r="A1" s="3" t="s">
        <v>0</v>
      </c>
    </row>
    <row r="2" spans="1:7">
      <c r="C2" t="s">
        <v>1</v>
      </c>
    </row>
    <row r="3" spans="1:7">
      <c r="A3" t="s">
        <v>2</v>
      </c>
      <c r="C3">
        <v>2022</v>
      </c>
      <c r="D3">
        <v>2021</v>
      </c>
      <c r="E3">
        <v>2020</v>
      </c>
      <c r="F3">
        <v>2019</v>
      </c>
    </row>
    <row r="4" spans="1:7">
      <c r="A4" t="s">
        <v>18</v>
      </c>
      <c r="C4">
        <v>1125.4000000000001</v>
      </c>
      <c r="D4">
        <v>867.9</v>
      </c>
      <c r="E4">
        <v>889.5</v>
      </c>
      <c r="F4">
        <v>567.5</v>
      </c>
    </row>
    <row r="5" spans="1:7">
      <c r="A5" t="s">
        <v>19</v>
      </c>
      <c r="C5">
        <v>1041.9000000000001</v>
      </c>
      <c r="D5">
        <v>905.2</v>
      </c>
      <c r="E5">
        <v>808.3</v>
      </c>
      <c r="F5">
        <v>890.2</v>
      </c>
    </row>
    <row r="6" spans="1:7">
      <c r="A6" t="s">
        <v>20</v>
      </c>
      <c r="C6">
        <v>286.2</v>
      </c>
      <c r="D6">
        <v>196.8</v>
      </c>
      <c r="E6">
        <v>207.4</v>
      </c>
      <c r="F6">
        <v>200.7</v>
      </c>
    </row>
    <row r="7" spans="1:7">
      <c r="A7" t="s">
        <v>21</v>
      </c>
      <c r="C7">
        <v>583.29999999999995</v>
      </c>
      <c r="D7">
        <v>418.9</v>
      </c>
      <c r="E7">
        <v>489.4</v>
      </c>
      <c r="F7">
        <v>107.9</v>
      </c>
    </row>
    <row r="10" spans="1:7" ht="15.75">
      <c r="A10" s="4" t="s">
        <v>22</v>
      </c>
      <c r="B10" t="s">
        <v>10</v>
      </c>
    </row>
    <row r="11" spans="1:7">
      <c r="B11" s="1" t="s">
        <v>18</v>
      </c>
      <c r="C11" s="6">
        <f>C4/C5</f>
        <v>1.0801420481812074</v>
      </c>
      <c r="D11" s="6">
        <f>D4/D5</f>
        <v>0.95879363676535567</v>
      </c>
      <c r="E11" s="6">
        <f>E4/E5</f>
        <v>1.1004577508350861</v>
      </c>
      <c r="F11" s="6">
        <f>F4/F5</f>
        <v>0.63749719164232754</v>
      </c>
      <c r="G11" s="7"/>
    </row>
    <row r="12" spans="1:7">
      <c r="B12" t="s">
        <v>19</v>
      </c>
      <c r="C12" s="7"/>
      <c r="D12" s="7"/>
      <c r="E12" s="7"/>
      <c r="F12" s="7"/>
      <c r="G12" s="7"/>
    </row>
    <row r="13" spans="1:7">
      <c r="C13" s="7"/>
      <c r="D13" s="7"/>
      <c r="E13" s="7"/>
      <c r="F13" s="7"/>
      <c r="G13" s="7"/>
    </row>
    <row r="14" spans="1:7" ht="15.75">
      <c r="A14" s="4" t="s">
        <v>23</v>
      </c>
      <c r="B14" t="s">
        <v>10</v>
      </c>
      <c r="C14" s="7"/>
      <c r="D14" s="7"/>
      <c r="E14" s="7"/>
      <c r="F14" s="7"/>
      <c r="G14" s="7"/>
    </row>
    <row r="15" spans="1:7">
      <c r="B15" s="1" t="s">
        <v>24</v>
      </c>
      <c r="C15" s="6">
        <f>(C4-C6)/C5</f>
        <v>0.80545157884633845</v>
      </c>
      <c r="D15" s="6">
        <f>(D4-D6)/D5</f>
        <v>0.74138311975254079</v>
      </c>
      <c r="E15" s="6">
        <f>(E4-E6)/E5</f>
        <v>0.84386985030310535</v>
      </c>
      <c r="F15" s="6">
        <f>(F4-F6)/F5</f>
        <v>0.41204223769939341</v>
      </c>
      <c r="G15" s="7"/>
    </row>
    <row r="16" spans="1:7">
      <c r="B16" t="s">
        <v>19</v>
      </c>
    </row>
    <row r="18" spans="1:6" ht="15.75">
      <c r="A18" s="4" t="s">
        <v>25</v>
      </c>
      <c r="B18" t="s">
        <v>10</v>
      </c>
    </row>
    <row r="19" spans="1:6">
      <c r="B19" s="1" t="s">
        <v>26</v>
      </c>
      <c r="C19" s="6">
        <f>C7/C5</f>
        <v>0.55984259525866198</v>
      </c>
      <c r="D19" s="6">
        <f>D7/D5</f>
        <v>0.46277065841802911</v>
      </c>
      <c r="E19" s="6">
        <f>E7/E5</f>
        <v>0.60546826673264875</v>
      </c>
      <c r="F19" s="6">
        <f>F7/F5</f>
        <v>0.12120871714221523</v>
      </c>
    </row>
    <row r="20" spans="1:6">
      <c r="B20" t="s">
        <v>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075F4-CC45-49D1-9453-F9CB43391849}">
  <dimension ref="A1:F32"/>
  <sheetViews>
    <sheetView topLeftCell="A19" zoomScaleNormal="100" workbookViewId="0">
      <selection activeCell="C13" sqref="C13"/>
    </sheetView>
  </sheetViews>
  <sheetFormatPr defaultRowHeight="15"/>
  <cols>
    <col min="1" max="1" width="34.7109375" customWidth="1"/>
    <col min="2" max="2" width="29" customWidth="1"/>
  </cols>
  <sheetData>
    <row r="1" spans="1:6" ht="18.75">
      <c r="A1" s="3" t="s">
        <v>0</v>
      </c>
    </row>
    <row r="2" spans="1:6">
      <c r="C2" t="s">
        <v>1</v>
      </c>
    </row>
    <row r="3" spans="1:6">
      <c r="A3" t="s">
        <v>2</v>
      </c>
      <c r="C3">
        <v>2022</v>
      </c>
      <c r="D3">
        <v>2021</v>
      </c>
      <c r="E3">
        <v>2020</v>
      </c>
      <c r="F3">
        <v>2019</v>
      </c>
    </row>
    <row r="4" spans="1:6">
      <c r="A4" t="s">
        <v>3</v>
      </c>
      <c r="C4">
        <v>1381.5</v>
      </c>
      <c r="D4">
        <v>1095.3</v>
      </c>
      <c r="E4">
        <v>611.79999999999995</v>
      </c>
      <c r="F4">
        <v>980.5</v>
      </c>
    </row>
    <row r="5" spans="1:6">
      <c r="A5" t="s">
        <v>27</v>
      </c>
      <c r="C5">
        <v>-930.8</v>
      </c>
      <c r="D5">
        <v>-751.6</v>
      </c>
      <c r="E5">
        <v>500.7</v>
      </c>
      <c r="F5">
        <v>642.70000000000005</v>
      </c>
    </row>
    <row r="6" spans="1:6">
      <c r="A6" t="s">
        <v>28</v>
      </c>
      <c r="C6">
        <v>245.7</v>
      </c>
      <c r="D6">
        <v>243.4</v>
      </c>
      <c r="E6">
        <v>177.9</v>
      </c>
      <c r="F6">
        <v>249.7</v>
      </c>
    </row>
    <row r="7" spans="1:6">
      <c r="A7" t="s">
        <v>29</v>
      </c>
      <c r="C7">
        <v>286.2</v>
      </c>
      <c r="D7">
        <v>196.8</v>
      </c>
      <c r="E7">
        <v>207.4</v>
      </c>
      <c r="F7">
        <v>200.7</v>
      </c>
    </row>
    <row r="8" spans="1:6">
      <c r="A8" t="s">
        <v>30</v>
      </c>
      <c r="C8">
        <v>876.3</v>
      </c>
      <c r="D8">
        <v>721</v>
      </c>
      <c r="E8">
        <v>578.9</v>
      </c>
      <c r="F8">
        <v>734.1</v>
      </c>
    </row>
    <row r="10" spans="1:6">
      <c r="A10" t="s">
        <v>31</v>
      </c>
      <c r="B10" t="s">
        <v>10</v>
      </c>
    </row>
    <row r="11" spans="1:6">
      <c r="B11" s="1" t="s">
        <v>32</v>
      </c>
      <c r="C11">
        <f>C4/365</f>
        <v>3.7849315068493152</v>
      </c>
      <c r="D11">
        <f>D4/365</f>
        <v>3.0008219178082189</v>
      </c>
      <c r="E11">
        <f>E4/365</f>
        <v>1.6761643835616438</v>
      </c>
      <c r="F11">
        <f>F4/365</f>
        <v>2.6863013698630138</v>
      </c>
    </row>
    <row r="12" spans="1:6">
      <c r="B12" s="8">
        <v>365</v>
      </c>
    </row>
    <row r="14" spans="1:6">
      <c r="A14" t="s">
        <v>33</v>
      </c>
      <c r="B14" t="s">
        <v>10</v>
      </c>
      <c r="C14">
        <f>C5/365</f>
        <v>-2.5501369863013696</v>
      </c>
      <c r="D14">
        <f>D5/365</f>
        <v>-2.0591780821917807</v>
      </c>
      <c r="E14">
        <f>E5/365</f>
        <v>1.3717808219178083</v>
      </c>
      <c r="F14">
        <f>F5/365</f>
        <v>1.7608219178082194</v>
      </c>
    </row>
    <row r="15" spans="1:6">
      <c r="B15" s="1" t="s">
        <v>34</v>
      </c>
    </row>
    <row r="16" spans="1:6">
      <c r="B16" s="8">
        <v>365</v>
      </c>
    </row>
    <row r="17" spans="1:6">
      <c r="B17" s="8"/>
    </row>
    <row r="18" spans="1:6">
      <c r="A18" t="s">
        <v>35</v>
      </c>
      <c r="B18" t="s">
        <v>10</v>
      </c>
    </row>
    <row r="19" spans="1:6">
      <c r="B19" s="9" t="s">
        <v>36</v>
      </c>
      <c r="C19">
        <f>C7/365</f>
        <v>0.78410958904109584</v>
      </c>
      <c r="D19">
        <f>D7/365</f>
        <v>0.53917808219178087</v>
      </c>
      <c r="E19">
        <f>E7/365</f>
        <v>0.5682191780821918</v>
      </c>
      <c r="F19">
        <f>F7/365</f>
        <v>0.54986301369863011</v>
      </c>
    </row>
    <row r="20" spans="1:6">
      <c r="B20" s="8">
        <v>365</v>
      </c>
    </row>
    <row r="21" spans="1:6">
      <c r="B21" s="8"/>
    </row>
    <row r="22" spans="1:6" ht="15.75">
      <c r="A22" s="4" t="s">
        <v>37</v>
      </c>
      <c r="B22" t="s">
        <v>10</v>
      </c>
    </row>
    <row r="23" spans="1:6" ht="15.75">
      <c r="A23" s="4"/>
      <c r="B23" s="1" t="s">
        <v>28</v>
      </c>
      <c r="C23">
        <f>C6/C11</f>
        <v>64.915309446254071</v>
      </c>
      <c r="D23">
        <f>D6/D11</f>
        <v>81.111111111111114</v>
      </c>
      <c r="E23">
        <f>E6/E11</f>
        <v>106.13517489375614</v>
      </c>
      <c r="F23">
        <f>F6/F11</f>
        <v>92.953085160632327</v>
      </c>
    </row>
    <row r="24" spans="1:6" ht="15.75">
      <c r="A24" s="4"/>
      <c r="B24" t="s">
        <v>31</v>
      </c>
    </row>
    <row r="25" spans="1:6" ht="15.75">
      <c r="A25" s="4"/>
    </row>
    <row r="26" spans="1:6" ht="15.75">
      <c r="A26" s="4" t="s">
        <v>38</v>
      </c>
      <c r="B26" t="s">
        <v>10</v>
      </c>
    </row>
    <row r="27" spans="1:6" ht="15.75">
      <c r="A27" s="4"/>
      <c r="B27" s="1" t="s">
        <v>39</v>
      </c>
      <c r="C27">
        <f>C5/C19</f>
        <v>-1187.0789657582111</v>
      </c>
      <c r="D27">
        <f>D5/D19</f>
        <v>-1393.9735772357724</v>
      </c>
      <c r="E27">
        <f>E5/E19</f>
        <v>881.1740597878495</v>
      </c>
      <c r="F27">
        <f>F5/F19</f>
        <v>1168.836571998007</v>
      </c>
    </row>
    <row r="28" spans="1:6" ht="15.75">
      <c r="A28" s="4"/>
      <c r="B28" t="s">
        <v>35</v>
      </c>
    </row>
    <row r="29" spans="1:6" ht="15.75">
      <c r="A29" s="4"/>
    </row>
    <row r="30" spans="1:6" ht="15.75">
      <c r="A30" s="4" t="s">
        <v>40</v>
      </c>
      <c r="B30" t="s">
        <v>10</v>
      </c>
    </row>
    <row r="31" spans="1:6" ht="15.75">
      <c r="A31" s="4"/>
      <c r="B31" s="1" t="s">
        <v>41</v>
      </c>
      <c r="C31">
        <f>C8/C14</f>
        <v>-343.62859905457674</v>
      </c>
      <c r="D31">
        <f>D8/D14</f>
        <v>-350.13970196913255</v>
      </c>
      <c r="E31">
        <f>E8/E14</f>
        <v>422.00619133213496</v>
      </c>
      <c r="F31">
        <f>F8/F14</f>
        <v>416.90757740781078</v>
      </c>
    </row>
    <row r="32" spans="1:6">
      <c r="B32" t="s">
        <v>33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2A072-FA4D-4455-908F-CFC851977381}">
  <dimension ref="A1:H27"/>
  <sheetViews>
    <sheetView topLeftCell="A14" zoomScaleNormal="100" workbookViewId="0">
      <selection activeCell="J10" sqref="J10"/>
    </sheetView>
  </sheetViews>
  <sheetFormatPr defaultRowHeight="15"/>
  <cols>
    <col min="1" max="2" width="29" customWidth="1"/>
    <col min="3" max="3" width="7.42578125" customWidth="1"/>
  </cols>
  <sheetData>
    <row r="1" spans="1:7" ht="18.75">
      <c r="A1" s="3" t="s">
        <v>0</v>
      </c>
    </row>
    <row r="2" spans="1:7">
      <c r="D2" t="s">
        <v>1</v>
      </c>
    </row>
    <row r="3" spans="1:7">
      <c r="A3" t="s">
        <v>2</v>
      </c>
      <c r="D3">
        <v>2022</v>
      </c>
      <c r="E3">
        <v>2021</v>
      </c>
      <c r="F3">
        <v>2020</v>
      </c>
      <c r="G3">
        <v>2019</v>
      </c>
    </row>
    <row r="4" spans="1:7">
      <c r="A4" t="s">
        <v>42</v>
      </c>
      <c r="D4">
        <v>1289.9000000000001</v>
      </c>
      <c r="E4">
        <v>1276.9000000000001</v>
      </c>
      <c r="F4">
        <v>1182.4000000000001</v>
      </c>
      <c r="G4">
        <v>1011.3</v>
      </c>
    </row>
    <row r="5" spans="1:7">
      <c r="A5" t="s">
        <v>43</v>
      </c>
      <c r="D5">
        <f>772.5+1289.9</f>
        <v>2062.4</v>
      </c>
      <c r="E5">
        <f>660.4+1276.9</f>
        <v>1937.3000000000002</v>
      </c>
      <c r="F5">
        <f>F7+F8</f>
        <v>1986.5</v>
      </c>
      <c r="G5">
        <f>G7+G8</f>
        <v>1340.9</v>
      </c>
    </row>
    <row r="6" spans="1:7">
      <c r="A6" t="s">
        <v>44</v>
      </c>
      <c r="D6">
        <v>2331.8000000000002</v>
      </c>
      <c r="E6">
        <v>2182.1</v>
      </c>
      <c r="F6">
        <v>1990.7</v>
      </c>
      <c r="G6">
        <v>1901.5</v>
      </c>
    </row>
    <row r="7" spans="1:7">
      <c r="A7" t="s">
        <v>45</v>
      </c>
      <c r="D7">
        <v>772.5</v>
      </c>
      <c r="E7">
        <v>660.4</v>
      </c>
      <c r="F7">
        <v>804.1</v>
      </c>
      <c r="G7">
        <v>329.6</v>
      </c>
    </row>
    <row r="8" spans="1:7">
      <c r="A8" t="s">
        <v>46</v>
      </c>
      <c r="D8">
        <v>1289.9000000000001</v>
      </c>
      <c r="E8">
        <v>1276.9000000000001</v>
      </c>
      <c r="F8">
        <v>1182.4000000000001</v>
      </c>
      <c r="G8">
        <v>1011.3</v>
      </c>
    </row>
    <row r="9" spans="1:7">
      <c r="A9" t="s">
        <v>47</v>
      </c>
      <c r="D9">
        <v>-141.80000000000001</v>
      </c>
      <c r="E9">
        <v>-76.5</v>
      </c>
      <c r="F9">
        <v>-322.89999999999998</v>
      </c>
      <c r="G9">
        <v>-52</v>
      </c>
    </row>
    <row r="10" spans="1:7">
      <c r="A10" t="s">
        <v>48</v>
      </c>
      <c r="B10" s="14" t="s">
        <v>49</v>
      </c>
      <c r="D10">
        <v>336.1</v>
      </c>
      <c r="E10">
        <v>173.7</v>
      </c>
      <c r="F10" s="14">
        <v>183.1</v>
      </c>
      <c r="G10" s="14">
        <v>83.9</v>
      </c>
    </row>
    <row r="13" spans="1:7" ht="15.75">
      <c r="A13" s="4" t="s">
        <v>50</v>
      </c>
      <c r="B13" t="s">
        <v>10</v>
      </c>
    </row>
    <row r="14" spans="1:7" ht="15.75">
      <c r="A14" s="4"/>
      <c r="B14" s="1" t="s">
        <v>42</v>
      </c>
      <c r="C14" t="s">
        <v>51</v>
      </c>
      <c r="D14" s="5">
        <f>D4/D5</f>
        <v>0.62543638479441432</v>
      </c>
      <c r="E14" s="5">
        <f>E4/E5</f>
        <v>0.65911319878180974</v>
      </c>
      <c r="F14" s="5">
        <f>F4/F5</f>
        <v>0.5952177196073497</v>
      </c>
      <c r="G14" s="5">
        <f>G4/G5</f>
        <v>0.75419494369453344</v>
      </c>
    </row>
    <row r="15" spans="1:7" ht="15.75">
      <c r="A15" s="4"/>
      <c r="B15" t="s">
        <v>43</v>
      </c>
    </row>
    <row r="16" spans="1:7" ht="15.75">
      <c r="A16" s="4"/>
    </row>
    <row r="17" spans="1:8" ht="15.75">
      <c r="A17" s="4" t="s">
        <v>52</v>
      </c>
      <c r="B17" t="s">
        <v>10</v>
      </c>
    </row>
    <row r="18" spans="1:8" ht="15.75">
      <c r="A18" s="4"/>
      <c r="B18" s="1" t="s">
        <v>44</v>
      </c>
      <c r="C18" t="s">
        <v>51</v>
      </c>
      <c r="D18" s="5">
        <f>D6/D7</f>
        <v>3.0185113268608417</v>
      </c>
      <c r="E18" s="5">
        <f>E6/E7</f>
        <v>3.3042095699576013</v>
      </c>
      <c r="F18" s="5">
        <f>F6/F7</f>
        <v>2.4756871035940802</v>
      </c>
      <c r="G18" s="5">
        <f>G6/G7</f>
        <v>5.7691140776699026</v>
      </c>
    </row>
    <row r="19" spans="1:8" ht="15.75">
      <c r="A19" s="4"/>
      <c r="B19" t="s">
        <v>45</v>
      </c>
    </row>
    <row r="20" spans="1:8" ht="15.75">
      <c r="A20" s="4"/>
    </row>
    <row r="21" spans="1:8" ht="15.75">
      <c r="A21" s="4" t="s">
        <v>53</v>
      </c>
      <c r="B21" t="s">
        <v>10</v>
      </c>
    </row>
    <row r="22" spans="1:8" ht="15.75">
      <c r="A22" s="4"/>
      <c r="B22" s="1" t="s">
        <v>46</v>
      </c>
      <c r="C22" t="s">
        <v>51</v>
      </c>
      <c r="D22" s="5">
        <f>D8/D7</f>
        <v>1.6697734627831717</v>
      </c>
      <c r="E22" s="5">
        <f>E8/E7</f>
        <v>1.9335251362810419</v>
      </c>
      <c r="F22" s="5">
        <f>F8/F7</f>
        <v>1.4704638726526553</v>
      </c>
      <c r="G22" s="5">
        <f>G8/G7</f>
        <v>3.068264563106796</v>
      </c>
    </row>
    <row r="23" spans="1:8" ht="15.75">
      <c r="A23" s="4"/>
      <c r="B23" t="s">
        <v>45</v>
      </c>
    </row>
    <row r="24" spans="1:8" ht="15.75">
      <c r="A24" s="4"/>
    </row>
    <row r="25" spans="1:8" ht="15.75">
      <c r="A25" s="4" t="s">
        <v>54</v>
      </c>
      <c r="B25" t="s">
        <v>10</v>
      </c>
    </row>
    <row r="26" spans="1:8" ht="15.75">
      <c r="A26" s="4"/>
      <c r="B26" s="1" t="s">
        <v>47</v>
      </c>
      <c r="C26" t="s">
        <v>51</v>
      </c>
      <c r="D26" s="5">
        <f>D9/D10</f>
        <v>-0.42189824457006841</v>
      </c>
      <c r="E26" s="5">
        <f>E9/E10</f>
        <v>-0.44041450777202074</v>
      </c>
      <c r="F26" s="5">
        <f>F9/F10</f>
        <v>-1.7635172037138176</v>
      </c>
      <c r="G26" s="5">
        <f>G9/G10</f>
        <v>-0.61978545887961856</v>
      </c>
      <c r="H26" s="5"/>
    </row>
    <row r="27" spans="1:8">
      <c r="B27" t="s">
        <v>55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B6BF8-C6A2-46BB-AFBC-6B659622EC28}">
  <dimension ref="A1:O30"/>
  <sheetViews>
    <sheetView tabSelected="1" topLeftCell="B1" workbookViewId="0">
      <selection activeCell="G2" sqref="G2"/>
    </sheetView>
  </sheetViews>
  <sheetFormatPr defaultRowHeight="15"/>
  <cols>
    <col min="1" max="1" width="29" customWidth="1"/>
    <col min="2" max="2" width="32.42578125" customWidth="1"/>
    <col min="9" max="9" width="14.7109375" customWidth="1"/>
    <col min="10" max="10" width="12.28515625" customWidth="1"/>
    <col min="14" max="14" width="10.28515625" customWidth="1"/>
    <col min="15" max="15" width="27.28515625" customWidth="1"/>
  </cols>
  <sheetData>
    <row r="1" spans="1:15" ht="18.75">
      <c r="A1" s="3" t="s">
        <v>0</v>
      </c>
    </row>
    <row r="2" spans="1:15">
      <c r="C2" t="s">
        <v>1</v>
      </c>
      <c r="G2" t="s">
        <v>56</v>
      </c>
      <c r="O2" t="s">
        <v>57</v>
      </c>
    </row>
    <row r="3" spans="1:15">
      <c r="A3" t="s">
        <v>2</v>
      </c>
      <c r="C3">
        <v>2022</v>
      </c>
      <c r="D3">
        <v>2021</v>
      </c>
      <c r="E3">
        <v>2020</v>
      </c>
      <c r="F3">
        <v>2019</v>
      </c>
      <c r="M3" s="15" t="s">
        <v>58</v>
      </c>
    </row>
    <row r="4" spans="1:15">
      <c r="A4" t="s">
        <v>5</v>
      </c>
      <c r="C4">
        <v>-141.80000000000001</v>
      </c>
      <c r="D4">
        <v>-76.5</v>
      </c>
      <c r="E4">
        <v>-322.89999999999998</v>
      </c>
      <c r="F4">
        <v>-52</v>
      </c>
      <c r="I4" s="11" t="s">
        <v>59</v>
      </c>
      <c r="J4" s="11" t="s">
        <v>60</v>
      </c>
      <c r="K4" s="11" t="s">
        <v>61</v>
      </c>
      <c r="L4" s="11" t="s">
        <v>62</v>
      </c>
      <c r="M4" s="16" t="s">
        <v>63</v>
      </c>
      <c r="N4" s="11" t="s">
        <v>64</v>
      </c>
      <c r="O4" s="11"/>
    </row>
    <row r="5" spans="1:15">
      <c r="A5" t="s">
        <v>65</v>
      </c>
      <c r="B5" s="14" t="s">
        <v>66</v>
      </c>
      <c r="C5">
        <v>425</v>
      </c>
      <c r="D5">
        <v>116.5</v>
      </c>
      <c r="E5" s="14">
        <v>114.9</v>
      </c>
      <c r="F5" s="14">
        <v>228</v>
      </c>
      <c r="I5" s="10">
        <v>44925</v>
      </c>
      <c r="J5" s="11" t="s">
        <v>67</v>
      </c>
      <c r="K5" s="11" t="s">
        <v>68</v>
      </c>
      <c r="L5" s="11" t="s">
        <v>69</v>
      </c>
      <c r="M5" s="16">
        <v>154.05000000000001</v>
      </c>
      <c r="N5" s="12">
        <v>1036664</v>
      </c>
      <c r="O5" s="13"/>
    </row>
    <row r="6" spans="1:15">
      <c r="A6" t="s">
        <v>70</v>
      </c>
      <c r="B6" s="14" t="s">
        <v>71</v>
      </c>
      <c r="C6">
        <v>0</v>
      </c>
      <c r="D6">
        <v>0</v>
      </c>
      <c r="E6" s="14">
        <v>0</v>
      </c>
      <c r="F6" s="14">
        <v>0</v>
      </c>
      <c r="G6" s="14"/>
      <c r="I6" s="10">
        <v>44561</v>
      </c>
      <c r="J6" s="11" t="s">
        <v>72</v>
      </c>
      <c r="K6" s="11" t="s">
        <v>73</v>
      </c>
      <c r="L6" s="11" t="s">
        <v>72</v>
      </c>
      <c r="M6" s="17">
        <v>1353</v>
      </c>
      <c r="N6" s="12">
        <v>411023</v>
      </c>
      <c r="O6" s="13"/>
    </row>
    <row r="7" spans="1:15">
      <c r="A7" t="s">
        <v>74</v>
      </c>
      <c r="C7">
        <v>154.05000000000001</v>
      </c>
      <c r="D7">
        <v>1353</v>
      </c>
      <c r="E7">
        <v>2009</v>
      </c>
      <c r="F7">
        <v>337.41</v>
      </c>
      <c r="I7" s="10">
        <v>44196</v>
      </c>
      <c r="J7" s="11" t="s">
        <v>75</v>
      </c>
      <c r="K7" s="11" t="s">
        <v>76</v>
      </c>
      <c r="L7" s="11" t="s">
        <v>77</v>
      </c>
      <c r="M7" s="17">
        <v>2009</v>
      </c>
      <c r="N7" s="12">
        <v>375885</v>
      </c>
      <c r="O7" s="13"/>
    </row>
    <row r="8" spans="1:15">
      <c r="I8" s="10">
        <v>43830</v>
      </c>
      <c r="J8" s="11" t="s">
        <v>78</v>
      </c>
      <c r="K8" s="11" t="s">
        <v>79</v>
      </c>
      <c r="L8" s="11" t="s">
        <v>80</v>
      </c>
      <c r="M8" s="17">
        <v>3337.41</v>
      </c>
      <c r="N8" s="12">
        <v>11912</v>
      </c>
      <c r="O8" s="13"/>
    </row>
    <row r="9" spans="1:15">
      <c r="I9" s="11"/>
    </row>
    <row r="10" spans="1:15">
      <c r="O10" s="11"/>
    </row>
    <row r="11" spans="1:15">
      <c r="O11" s="11"/>
    </row>
    <row r="12" spans="1:15" ht="15.75">
      <c r="A12" s="4" t="s">
        <v>81</v>
      </c>
    </row>
    <row r="13" spans="1:15">
      <c r="A13" t="s">
        <v>82</v>
      </c>
      <c r="B13" t="s">
        <v>10</v>
      </c>
      <c r="C13" s="6"/>
      <c r="D13" s="6"/>
      <c r="E13" s="6"/>
      <c r="F13" s="6"/>
    </row>
    <row r="14" spans="1:15">
      <c r="A14" s="14" t="s">
        <v>83</v>
      </c>
      <c r="B14" s="1" t="s">
        <v>84</v>
      </c>
      <c r="C14" s="18">
        <v>-124.5</v>
      </c>
      <c r="D14" s="6">
        <v>-58.6</v>
      </c>
      <c r="E14" s="19">
        <v>-543</v>
      </c>
      <c r="F14" s="19">
        <v>-290.60000000000002</v>
      </c>
    </row>
    <row r="15" spans="1:15">
      <c r="B15" t="s">
        <v>85</v>
      </c>
    </row>
    <row r="17" spans="1:9" ht="15.75">
      <c r="A17" s="4" t="s">
        <v>86</v>
      </c>
    </row>
    <row r="18" spans="1:9">
      <c r="B18" t="s">
        <v>10</v>
      </c>
      <c r="I18" s="5"/>
    </row>
    <row r="19" spans="1:9">
      <c r="B19" t="s">
        <v>87</v>
      </c>
      <c r="C19" s="7">
        <v>0</v>
      </c>
      <c r="D19" s="7">
        <v>0</v>
      </c>
      <c r="E19" s="7">
        <v>0</v>
      </c>
      <c r="F19" s="7">
        <v>0</v>
      </c>
    </row>
    <row r="20" spans="1:9">
      <c r="B20" t="s">
        <v>88</v>
      </c>
    </row>
    <row r="22" spans="1:9" ht="15.75">
      <c r="A22" s="4" t="s">
        <v>89</v>
      </c>
    </row>
    <row r="23" spans="1:9">
      <c r="B23" t="s">
        <v>10</v>
      </c>
    </row>
    <row r="24" spans="1:9">
      <c r="B24" t="s">
        <v>90</v>
      </c>
    </row>
    <row r="25" spans="1:9">
      <c r="B25" t="s">
        <v>91</v>
      </c>
      <c r="C25" s="6">
        <f>M5/C14</f>
        <v>-1.2373493975903616</v>
      </c>
      <c r="D25" s="6">
        <f>M6/D14</f>
        <v>-23.088737201365188</v>
      </c>
      <c r="E25" s="6">
        <f>M7/E14</f>
        <v>-3.6998158379373849</v>
      </c>
      <c r="F25" s="6">
        <f>M8/F14</f>
        <v>-11.484549208534066</v>
      </c>
    </row>
    <row r="27" spans="1:9" ht="15.75">
      <c r="A27" s="4" t="s">
        <v>92</v>
      </c>
    </row>
    <row r="28" spans="1:9">
      <c r="B28" t="s">
        <v>10</v>
      </c>
    </row>
    <row r="29" spans="1:9">
      <c r="B29" t="s">
        <v>93</v>
      </c>
      <c r="C29" s="5">
        <f>C6/M5</f>
        <v>0</v>
      </c>
      <c r="D29" s="5">
        <f>D6/M6</f>
        <v>0</v>
      </c>
      <c r="E29" s="5">
        <f>E6/M7</f>
        <v>0</v>
      </c>
      <c r="F29" s="5">
        <f>F6/M8</f>
        <v>0</v>
      </c>
    </row>
    <row r="30" spans="1:9">
      <c r="B30" t="s">
        <v>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692D30F6D5C64CABDFF0BDF08A3501" ma:contentTypeVersion="4" ma:contentTypeDescription="Create a new document." ma:contentTypeScope="" ma:versionID="58d143ecd572438048e7a967b25e11d0">
  <xsd:schema xmlns:xsd="http://www.w3.org/2001/XMLSchema" xmlns:xs="http://www.w3.org/2001/XMLSchema" xmlns:p="http://schemas.microsoft.com/office/2006/metadata/properties" xmlns:ns2="f4770729-68ee-4e1e-a757-d7b8c23c3985" targetNamespace="http://schemas.microsoft.com/office/2006/metadata/properties" ma:root="true" ma:fieldsID="8a555952371e19f00607b880fa716385" ns2:_="">
    <xsd:import namespace="f4770729-68ee-4e1e-a757-d7b8c23c39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70729-68ee-4e1e-a757-d7b8c23c39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7C0264-4279-4E24-ABC5-48D8492B0ED9}"/>
</file>

<file path=customXml/itemProps2.xml><?xml version="1.0" encoding="utf-8"?>
<ds:datastoreItem xmlns:ds="http://schemas.openxmlformats.org/officeDocument/2006/customXml" ds:itemID="{5B3E0FD8-4528-435E-83B0-1481495390BA}"/>
</file>

<file path=customXml/itemProps3.xml><?xml version="1.0" encoding="utf-8"?>
<ds:datastoreItem xmlns:ds="http://schemas.openxmlformats.org/officeDocument/2006/customXml" ds:itemID="{4AACDECA-C2D0-4D4A-834C-3F6DC1CC56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 Mike</dc:creator>
  <cp:keywords/>
  <dc:description/>
  <cp:lastModifiedBy/>
  <cp:revision/>
  <dcterms:created xsi:type="dcterms:W3CDTF">2023-07-19T09:28:01Z</dcterms:created>
  <dcterms:modified xsi:type="dcterms:W3CDTF">2023-09-28T16:42:05Z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0x0101008C692D30F6D5C64CABDFF0BDF08A3501</vt:lpwstr>
  </property>
</Properties>
</file>