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Academic 2020\Academcy 21\Modules 20-21\L5 BI&amp;R\Week 7\Final 21\"/>
    </mc:Choice>
  </mc:AlternateContent>
  <xr:revisionPtr revIDLastSave="0" documentId="13_ncr:1_{8D93AE68-61BB-42F2-8F33-1A60D8A77333}" xr6:coauthVersionLast="46" xr6:coauthVersionMax="46" xr10:uidLastSave="{00000000-0000-0000-0000-000000000000}"/>
  <bookViews>
    <workbookView xWindow="-110" yWindow="-110" windowWidth="22780" windowHeight="14660" activeTab="1" xr2:uid="{00000000-000D-0000-FFFF-FFFF00000000}"/>
  </bookViews>
  <sheets>
    <sheet name="Health Data" sheetId="1" r:id="rId1"/>
    <sheet name="Descriptives" sheetId="2" r:id="rId2"/>
    <sheet name="Confidence Interval Table" sheetId="6" r:id="rId3"/>
    <sheet name="Pivot summary" sheetId="4" r:id="rId4"/>
    <sheet name="Lifestyle vs Exercise" sheetId="5" r:id="rId5"/>
  </sheets>
  <definedNames>
    <definedName name="_xlnm._FilterDatabase" localSheetId="0" hidden="1">'Health Data'!$A$1:$T$96</definedName>
  </definedNames>
  <calcPr calcId="191029"/>
  <pivotCaches>
    <pivotCache cacheId="0" r:id="rId6"/>
    <pivotCache cacheId="1" r:id="rId7"/>
    <pivotCache cacheId="2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8" i="2" l="1"/>
  <c r="B32" i="2"/>
  <c r="B36" i="2"/>
  <c r="B35" i="2"/>
  <c r="B39" i="2" s="1"/>
  <c r="B34" i="2"/>
  <c r="B33" i="2"/>
  <c r="D13" i="5"/>
  <c r="C13" i="5"/>
  <c r="D6" i="4" l="1"/>
  <c r="D10" i="4"/>
  <c r="C7" i="2"/>
  <c r="F4" i="4"/>
  <c r="D5" i="2"/>
  <c r="D6" i="2"/>
  <c r="F5" i="4"/>
  <c r="F6" i="4"/>
  <c r="F9" i="4"/>
  <c r="F7" i="4" l="1"/>
  <c r="F8" i="4"/>
</calcChain>
</file>

<file path=xl/sharedStrings.xml><?xml version="1.0" encoding="utf-8"?>
<sst xmlns="http://schemas.openxmlformats.org/spreadsheetml/2006/main" count="670" uniqueCount="64">
  <si>
    <t>Gender</t>
  </si>
  <si>
    <t>Age</t>
  </si>
  <si>
    <t xml:space="preserve">Body weight (kg) </t>
  </si>
  <si>
    <t xml:space="preserve">Height(M) </t>
  </si>
  <si>
    <t>BMI</t>
  </si>
  <si>
    <t>BMI Base level</t>
  </si>
  <si>
    <t>Adjusted BMR (BMR Adjusted fro lifestyle by %  = S 10%; I 20%; A 30%)</t>
  </si>
  <si>
    <t>Length of time of average daily exercise (Minutes)</t>
  </si>
  <si>
    <t>Energy expenditure adjusted for body weight</t>
  </si>
  <si>
    <t>BMR with exercise ( Raise metabolic rate if you exercise in morning - (add on 5%)</t>
  </si>
  <si>
    <t xml:space="preserve">Total Energy Expenditure </t>
  </si>
  <si>
    <t>Calorific intake per day</t>
  </si>
  <si>
    <t xml:space="preserve">Energy balance </t>
  </si>
  <si>
    <t>Predicted Weight Gain or Loss per week (in Kg) (weight loss if energy is a positive number)</t>
  </si>
  <si>
    <t>M</t>
  </si>
  <si>
    <t>Overweight</t>
  </si>
  <si>
    <t>A</t>
  </si>
  <si>
    <t>L</t>
  </si>
  <si>
    <t>pm</t>
  </si>
  <si>
    <t>I</t>
  </si>
  <si>
    <t>am</t>
  </si>
  <si>
    <t>F</t>
  </si>
  <si>
    <t>Normal</t>
  </si>
  <si>
    <t>H</t>
  </si>
  <si>
    <t>S</t>
  </si>
  <si>
    <t>Classification (1=Overweight, 2=Normal)</t>
  </si>
  <si>
    <t>Basic BMR (Basal Metabolic Rate (if do noting this is the number of calories used in a day)</t>
  </si>
  <si>
    <t>Lifestyle (1=S=sedentary, 2=I=intermediate or 3=A=active)</t>
  </si>
  <si>
    <t>Exercise Sessions  (Heavy activity (1=H)(vigorous), moderate (2=M) (hasn’t accounted for exercise that day ) , Leisurely (3=L), sedentary , light walking))</t>
  </si>
  <si>
    <t>Exercise energy expenditure (For every hr of Heavy (1=H) vigorous exercise it is another 200 calories, if moderate (2=M)  is 150, if light (3=L) it is 100 for each hour)</t>
  </si>
  <si>
    <t>Time of day (1=am vs2= pm - affect on basal metabolic rate [you loose weight less efficiently at end of day])</t>
  </si>
  <si>
    <t>Gender (1=M, 2=F)</t>
  </si>
  <si>
    <t>Count of Age</t>
  </si>
  <si>
    <t>Average of Age</t>
  </si>
  <si>
    <t>Count M/F</t>
  </si>
  <si>
    <t>Average in each category</t>
  </si>
  <si>
    <t xml:space="preserve">Count of Body weight (kg) </t>
  </si>
  <si>
    <t>Active</t>
  </si>
  <si>
    <t>Intermediate</t>
  </si>
  <si>
    <t>Sedentary</t>
  </si>
  <si>
    <t>Percentage of each category</t>
  </si>
  <si>
    <t>Descriptive Statistics</t>
  </si>
  <si>
    <t>Count of BMI</t>
  </si>
  <si>
    <t>Cross tabulations</t>
  </si>
  <si>
    <t>Count of Length of time of average daily exercise (Minutes)</t>
  </si>
  <si>
    <t>Average of Length of time of average daily exercise (Minutes)</t>
  </si>
  <si>
    <t>Range Body weight</t>
  </si>
  <si>
    <t xml:space="preserve">79.4 ± 1.960 × 16√95 
So + 1.96  =  82.617 
And – 1.96 = 76.183 
@95% confidence interval </t>
  </si>
  <si>
    <t>Confidence Level</t>
  </si>
  <si>
    <t>z</t>
  </si>
  <si>
    <t> 1.645</t>
  </si>
  <si>
    <t xml:space="preserve">You find these stistical tables on the Internet.  </t>
  </si>
  <si>
    <t xml:space="preserve">I didnt create this table. </t>
  </si>
  <si>
    <t xml:space="preserve"> It was created back in 1900 by Pearson</t>
  </si>
  <si>
    <t xml:space="preserve">We use Condifence tables to read off the value for a % confidence level of our choice.  </t>
  </si>
  <si>
    <t>I like to use the 95% confidence interval so I rea doff 1.96 as the vaue to use in calculations</t>
  </si>
  <si>
    <t>95% Confidence Interval (shwon on Confidence Interval Table sheet tab)</t>
  </si>
  <si>
    <t>Confidence area @95%</t>
  </si>
  <si>
    <t>Number of responses</t>
  </si>
  <si>
    <t>Max</t>
  </si>
  <si>
    <t>Min</t>
  </si>
  <si>
    <t>Mean</t>
  </si>
  <si>
    <t>Standard Deviation</t>
  </si>
  <si>
    <r>
      <t>This says the </t>
    </r>
    <r>
      <rPr>
        <b/>
        <sz val="11"/>
        <color rgb="FF333333"/>
        <rFont val="Calibri"/>
        <family val="2"/>
        <scheme val="minor"/>
      </rPr>
      <t>true mean</t>
    </r>
    <r>
      <rPr>
        <sz val="11"/>
        <color rgb="FF333333"/>
        <rFont val="Calibri"/>
        <family val="2"/>
        <scheme val="minor"/>
      </rPr>
      <t xml:space="preserve"> of ALL men and women (if we could measure all their weights) is </t>
    </r>
    <r>
      <rPr>
        <b/>
        <sz val="11"/>
        <color rgb="FF333333"/>
        <rFont val="Calibri"/>
        <family val="2"/>
        <scheme val="minor"/>
      </rPr>
      <t>likely to be between 76.2 and 82.6kg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</si>
</sst>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80"/>
      <name val="Times New Roman"/>
      <family val="1"/>
    </font>
    <font>
      <sz val="18"/>
      <color theme="1"/>
      <name val="Calibri"/>
      <family val="2"/>
      <scheme val="minor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8"/>
      <color theme="1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4E7E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pivotButton="1"/>
    <xf numFmtId="0" fontId="0" fillId="0" borderId="0" xfId="0" applyNumberFormat="1"/>
    <xf numFmtId="9" fontId="0" fillId="0" borderId="0" xfId="1" applyFont="1"/>
    <xf numFmtId="0" fontId="2" fillId="2" borderId="0" xfId="0" applyFont="1" applyFill="1"/>
    <xf numFmtId="1" fontId="0" fillId="0" borderId="0" xfId="0" applyNumberFormat="1"/>
    <xf numFmtId="0" fontId="0" fillId="0" borderId="1" xfId="0" applyBorder="1"/>
    <xf numFmtId="9" fontId="0" fillId="0" borderId="1" xfId="1" applyFont="1" applyBorder="1"/>
    <xf numFmtId="0" fontId="0" fillId="2" borderId="0" xfId="0" applyFill="1" applyAlignment="1">
      <alignment wrapText="1"/>
    </xf>
    <xf numFmtId="0" fontId="0" fillId="0" borderId="1" xfId="0" pivotButton="1" applyBorder="1"/>
    <xf numFmtId="0" fontId="0" fillId="0" borderId="1" xfId="0" applyNumberFormat="1" applyBorder="1"/>
    <xf numFmtId="0" fontId="2" fillId="0" borderId="1" xfId="0" applyFont="1" applyBorder="1"/>
    <xf numFmtId="0" fontId="0" fillId="2" borderId="1" xfId="0" applyFill="1" applyBorder="1"/>
    <xf numFmtId="0" fontId="2" fillId="0" borderId="0" xfId="0" applyFont="1"/>
    <xf numFmtId="2" fontId="0" fillId="0" borderId="1" xfId="0" applyNumberFormat="1" applyBorder="1"/>
    <xf numFmtId="0" fontId="2" fillId="0" borderId="1" xfId="0" applyFont="1" applyBorder="1" applyAlignment="1">
      <alignment wrapText="1"/>
    </xf>
    <xf numFmtId="1" fontId="0" fillId="0" borderId="1" xfId="0" applyNumberForma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9" fontId="7" fillId="2" borderId="1" xfId="0" applyNumberFormat="1" applyFont="1" applyFill="1" applyBorder="1"/>
    <xf numFmtId="1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3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solution.xlsx]Descriptives!PivotTable3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Count by Gender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Descriptives!$C$4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Descriptives!$B$5:$B$6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Descriptives!$C$5:$C$6</c:f>
              <c:numCache>
                <c:formatCode>General</c:formatCode>
                <c:ptCount val="2"/>
                <c:pt idx="0">
                  <c:v>41</c:v>
                </c:pt>
                <c:pt idx="1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BC-4FFF-B22B-1E6C2A4F6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8774224"/>
        <c:axId val="478774784"/>
      </c:barChart>
      <c:catAx>
        <c:axId val="47877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774784"/>
        <c:crosses val="autoZero"/>
        <c:auto val="1"/>
        <c:lblAlgn val="ctr"/>
        <c:lblOffset val="100"/>
        <c:noMultiLvlLbl val="0"/>
      </c:catAx>
      <c:valAx>
        <c:axId val="47877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774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solution.xlsx]Descriptives!PivotTable16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Comparing</a:t>
            </a:r>
            <a:r>
              <a:rPr lang="en-GB" baseline="0"/>
              <a:t> Male and Females BMI Categories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Descriptives!$D$16</c:f>
              <c:strCache>
                <c:ptCount val="1"/>
                <c:pt idx="0">
                  <c:v>Average of 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Descriptives!$B$17:$C$20</c:f>
              <c:multiLvlStrCache>
                <c:ptCount val="4"/>
                <c:lvl>
                  <c:pt idx="0">
                    <c:v>Normal</c:v>
                  </c:pt>
                  <c:pt idx="1">
                    <c:v>Overweight</c:v>
                  </c:pt>
                  <c:pt idx="2">
                    <c:v>Normal</c:v>
                  </c:pt>
                  <c:pt idx="3">
                    <c:v>Overweight</c:v>
                  </c:pt>
                </c:lvl>
                <c:lvl>
                  <c:pt idx="0">
                    <c:v>F</c:v>
                  </c:pt>
                  <c:pt idx="2">
                    <c:v>M</c:v>
                  </c:pt>
                </c:lvl>
              </c:multiLvlStrCache>
            </c:multiLvlStrRef>
          </c:cat>
          <c:val>
            <c:numRef>
              <c:f>Descriptives!$D$17:$D$20</c:f>
              <c:numCache>
                <c:formatCode>0</c:formatCode>
                <c:ptCount val="4"/>
                <c:pt idx="0">
                  <c:v>36.05263157894737</c:v>
                </c:pt>
                <c:pt idx="1">
                  <c:v>34.5</c:v>
                </c:pt>
                <c:pt idx="2">
                  <c:v>27.785714285714285</c:v>
                </c:pt>
                <c:pt idx="3">
                  <c:v>36.692307692307693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9-4F78-AE45-DFF2CB2BE8AC}"/>
            </c:ext>
          </c:extLst>
        </c:ser>
        <c:ser>
          <c:idx val="1"/>
          <c:order val="1"/>
          <c:tx>
            <c:strRef>
              <c:f>Descriptives!$E$16</c:f>
              <c:strCache>
                <c:ptCount val="1"/>
                <c:pt idx="0">
                  <c:v>Count of BMI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Descriptives!$B$17:$C$20</c:f>
              <c:multiLvlStrCache>
                <c:ptCount val="4"/>
                <c:lvl>
                  <c:pt idx="0">
                    <c:v>Normal</c:v>
                  </c:pt>
                  <c:pt idx="1">
                    <c:v>Overweight</c:v>
                  </c:pt>
                  <c:pt idx="2">
                    <c:v>Normal</c:v>
                  </c:pt>
                  <c:pt idx="3">
                    <c:v>Overweight</c:v>
                  </c:pt>
                </c:lvl>
                <c:lvl>
                  <c:pt idx="0">
                    <c:v>F</c:v>
                  </c:pt>
                  <c:pt idx="2">
                    <c:v>M</c:v>
                  </c:pt>
                </c:lvl>
              </c:multiLvlStrCache>
            </c:multiLvlStrRef>
          </c:cat>
          <c:val>
            <c:numRef>
              <c:f>Descriptives!$E$17:$E$20</c:f>
              <c:numCache>
                <c:formatCode>0</c:formatCode>
                <c:ptCount val="4"/>
                <c:pt idx="0">
                  <c:v>19</c:v>
                </c:pt>
                <c:pt idx="1">
                  <c:v>22</c:v>
                </c:pt>
                <c:pt idx="2">
                  <c:v>28</c:v>
                </c:pt>
                <c:pt idx="3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9-4F78-AE45-DFF2CB2BE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9887392"/>
        <c:axId val="469887952"/>
      </c:barChart>
      <c:catAx>
        <c:axId val="46988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887952"/>
        <c:crosses val="autoZero"/>
        <c:auto val="1"/>
        <c:lblAlgn val="ctr"/>
        <c:lblOffset val="100"/>
        <c:noMultiLvlLbl val="0"/>
      </c:catAx>
      <c:valAx>
        <c:axId val="46988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88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solution.xlsx]Pivot summary!PivotTable10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 of Body weight (kg) 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summary'!$C$3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'Pivot summary'!$A$4:$B$9</c:f>
              <c:multiLvlStrCache>
                <c:ptCount val="6"/>
                <c:lvl>
                  <c:pt idx="0">
                    <c:v>A</c:v>
                  </c:pt>
                  <c:pt idx="1">
                    <c:v>I</c:v>
                  </c:pt>
                  <c:pt idx="2">
                    <c:v>S</c:v>
                  </c:pt>
                  <c:pt idx="3">
                    <c:v>A</c:v>
                  </c:pt>
                  <c:pt idx="4">
                    <c:v>I</c:v>
                  </c:pt>
                  <c:pt idx="5">
                    <c:v>S</c:v>
                  </c:pt>
                </c:lvl>
                <c:lvl>
                  <c:pt idx="0">
                    <c:v>F</c:v>
                  </c:pt>
                  <c:pt idx="3">
                    <c:v>M</c:v>
                  </c:pt>
                </c:lvl>
              </c:multiLvlStrCache>
            </c:multiLvlStrRef>
          </c:cat>
          <c:val>
            <c:numRef>
              <c:f>'Pivot summary'!$C$4:$C$9</c:f>
              <c:numCache>
                <c:formatCode>General</c:formatCode>
                <c:ptCount val="6"/>
                <c:pt idx="0">
                  <c:v>4</c:v>
                </c:pt>
                <c:pt idx="1">
                  <c:v>26</c:v>
                </c:pt>
                <c:pt idx="2">
                  <c:v>11</c:v>
                </c:pt>
                <c:pt idx="3">
                  <c:v>19</c:v>
                </c:pt>
                <c:pt idx="4">
                  <c:v>21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5C-4B3B-B0B8-BC180AA73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6039072"/>
        <c:axId val="386039632"/>
      </c:barChart>
      <c:catAx>
        <c:axId val="386039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039632"/>
        <c:crosses val="autoZero"/>
        <c:auto val="1"/>
        <c:lblAlgn val="ctr"/>
        <c:lblOffset val="100"/>
        <c:noMultiLvlLbl val="0"/>
      </c:catAx>
      <c:valAx>
        <c:axId val="386039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039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solution.xlsx]Pivot summary!PivotTable12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summary'!$D$27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'Pivot summary'!$A$28:$C$38</c:f>
              <c:multiLvlStrCache>
                <c:ptCount val="11"/>
                <c:lvl>
                  <c:pt idx="0">
                    <c:v>Normal</c:v>
                  </c:pt>
                  <c:pt idx="1">
                    <c:v>Normal</c:v>
                  </c:pt>
                  <c:pt idx="2">
                    <c:v>Overweight</c:v>
                  </c:pt>
                  <c:pt idx="3">
                    <c:v>Normal</c:v>
                  </c:pt>
                  <c:pt idx="4">
                    <c:v>Overweight</c:v>
                  </c:pt>
                  <c:pt idx="5">
                    <c:v>Normal</c:v>
                  </c:pt>
                  <c:pt idx="6">
                    <c:v>Overweight</c:v>
                  </c:pt>
                  <c:pt idx="7">
                    <c:v>Normal</c:v>
                  </c:pt>
                  <c:pt idx="8">
                    <c:v>Overweight</c:v>
                  </c:pt>
                  <c:pt idx="9">
                    <c:v>Normal</c:v>
                  </c:pt>
                  <c:pt idx="10">
                    <c:v>Overweight</c:v>
                  </c:pt>
                </c:lvl>
                <c:lvl>
                  <c:pt idx="0">
                    <c:v>A</c:v>
                  </c:pt>
                  <c:pt idx="1">
                    <c:v>I</c:v>
                  </c:pt>
                  <c:pt idx="3">
                    <c:v>S</c:v>
                  </c:pt>
                  <c:pt idx="5">
                    <c:v>A</c:v>
                  </c:pt>
                  <c:pt idx="7">
                    <c:v>I</c:v>
                  </c:pt>
                  <c:pt idx="9">
                    <c:v>S</c:v>
                  </c:pt>
                </c:lvl>
                <c:lvl>
                  <c:pt idx="0">
                    <c:v>F</c:v>
                  </c:pt>
                  <c:pt idx="5">
                    <c:v>M</c:v>
                  </c:pt>
                </c:lvl>
              </c:multiLvlStrCache>
            </c:multiLvlStrRef>
          </c:cat>
          <c:val>
            <c:numRef>
              <c:f>'Pivot summary'!$D$28:$D$38</c:f>
              <c:numCache>
                <c:formatCode>General</c:formatCode>
                <c:ptCount val="11"/>
                <c:pt idx="0">
                  <c:v>4</c:v>
                </c:pt>
                <c:pt idx="1">
                  <c:v>10</c:v>
                </c:pt>
                <c:pt idx="2">
                  <c:v>16</c:v>
                </c:pt>
                <c:pt idx="3">
                  <c:v>5</c:v>
                </c:pt>
                <c:pt idx="4">
                  <c:v>6</c:v>
                </c:pt>
                <c:pt idx="5">
                  <c:v>10</c:v>
                </c:pt>
                <c:pt idx="6">
                  <c:v>9</c:v>
                </c:pt>
                <c:pt idx="7">
                  <c:v>11</c:v>
                </c:pt>
                <c:pt idx="8">
                  <c:v>10</c:v>
                </c:pt>
                <c:pt idx="9">
                  <c:v>7</c:v>
                </c:pt>
                <c:pt idx="1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41-4226-B8A1-F310F4391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1041792"/>
        <c:axId val="391041232"/>
      </c:barChart>
      <c:catAx>
        <c:axId val="3910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41232"/>
        <c:crosses val="autoZero"/>
        <c:auto val="1"/>
        <c:lblAlgn val="ctr"/>
        <c:lblOffset val="100"/>
        <c:noMultiLvlLbl val="0"/>
      </c:catAx>
      <c:valAx>
        <c:axId val="39104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solution.xlsx]Pivot summary!PivotTable20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summary'!$D$55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'Pivot summary'!$A$56:$C$65</c:f>
              <c:multiLvlStrCache>
                <c:ptCount val="10"/>
                <c:lvl>
                  <c:pt idx="0">
                    <c:v>am</c:v>
                  </c:pt>
                  <c:pt idx="1">
                    <c:v>am</c:v>
                  </c:pt>
                  <c:pt idx="2">
                    <c:v>pm</c:v>
                  </c:pt>
                  <c:pt idx="3">
                    <c:v>pm</c:v>
                  </c:pt>
                  <c:pt idx="4">
                    <c:v>am</c:v>
                  </c:pt>
                  <c:pt idx="5">
                    <c:v>pm</c:v>
                  </c:pt>
                  <c:pt idx="6">
                    <c:v>am</c:v>
                  </c:pt>
                  <c:pt idx="7">
                    <c:v>pm</c:v>
                  </c:pt>
                  <c:pt idx="8">
                    <c:v>am</c:v>
                  </c:pt>
                  <c:pt idx="9">
                    <c:v>pm</c:v>
                  </c:pt>
                </c:lvl>
                <c:lvl>
                  <c:pt idx="0">
                    <c:v>A</c:v>
                  </c:pt>
                  <c:pt idx="1">
                    <c:v>I</c:v>
                  </c:pt>
                  <c:pt idx="3">
                    <c:v>S</c:v>
                  </c:pt>
                  <c:pt idx="4">
                    <c:v>A</c:v>
                  </c:pt>
                  <c:pt idx="6">
                    <c:v>I</c:v>
                  </c:pt>
                  <c:pt idx="8">
                    <c:v>S</c:v>
                  </c:pt>
                </c:lvl>
                <c:lvl>
                  <c:pt idx="0">
                    <c:v>F</c:v>
                  </c:pt>
                  <c:pt idx="4">
                    <c:v>M</c:v>
                  </c:pt>
                </c:lvl>
              </c:multiLvlStrCache>
            </c:multiLvlStrRef>
          </c:cat>
          <c:val>
            <c:numRef>
              <c:f>'Pivot summary'!$D$56:$D$65</c:f>
              <c:numCache>
                <c:formatCode>General</c:formatCode>
                <c:ptCount val="10"/>
                <c:pt idx="0">
                  <c:v>4</c:v>
                </c:pt>
                <c:pt idx="1">
                  <c:v>12</c:v>
                </c:pt>
                <c:pt idx="2">
                  <c:v>14</c:v>
                </c:pt>
                <c:pt idx="3">
                  <c:v>11</c:v>
                </c:pt>
                <c:pt idx="4">
                  <c:v>6</c:v>
                </c:pt>
                <c:pt idx="5">
                  <c:v>13</c:v>
                </c:pt>
                <c:pt idx="6">
                  <c:v>15</c:v>
                </c:pt>
                <c:pt idx="7">
                  <c:v>6</c:v>
                </c:pt>
                <c:pt idx="8">
                  <c:v>5</c:v>
                </c:pt>
                <c:pt idx="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04-4343-86AC-CC2F0F0BF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8673456"/>
        <c:axId val="468672896"/>
      </c:barChart>
      <c:catAx>
        <c:axId val="46867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672896"/>
        <c:crosses val="autoZero"/>
        <c:auto val="1"/>
        <c:lblAlgn val="ctr"/>
        <c:lblOffset val="100"/>
        <c:noMultiLvlLbl val="0"/>
      </c:catAx>
      <c:valAx>
        <c:axId val="46867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67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solution.xlsx]Pivot summary!PivotTable21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summary'!$C$82</c:f>
              <c:strCache>
                <c:ptCount val="1"/>
                <c:pt idx="0">
                  <c:v>Average of Length of time of average daily exercise (Minutes)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'Pivot summary'!$A$83:$B$88</c:f>
              <c:multiLvlStrCache>
                <c:ptCount val="6"/>
                <c:lvl>
                  <c:pt idx="0">
                    <c:v>A</c:v>
                  </c:pt>
                  <c:pt idx="1">
                    <c:v>I</c:v>
                  </c:pt>
                  <c:pt idx="2">
                    <c:v>S</c:v>
                  </c:pt>
                  <c:pt idx="3">
                    <c:v>A</c:v>
                  </c:pt>
                  <c:pt idx="4">
                    <c:v>I</c:v>
                  </c:pt>
                  <c:pt idx="5">
                    <c:v>S</c:v>
                  </c:pt>
                </c:lvl>
                <c:lvl>
                  <c:pt idx="0">
                    <c:v>F</c:v>
                  </c:pt>
                  <c:pt idx="3">
                    <c:v>M</c:v>
                  </c:pt>
                </c:lvl>
              </c:multiLvlStrCache>
            </c:multiLvlStrRef>
          </c:cat>
          <c:val>
            <c:numRef>
              <c:f>'Pivot summary'!$C$83:$C$88</c:f>
              <c:numCache>
                <c:formatCode>0.00</c:formatCode>
                <c:ptCount val="6"/>
                <c:pt idx="0">
                  <c:v>90</c:v>
                </c:pt>
                <c:pt idx="1">
                  <c:v>66.92307692307692</c:v>
                </c:pt>
                <c:pt idx="2">
                  <c:v>40.909090909090907</c:v>
                </c:pt>
                <c:pt idx="3">
                  <c:v>64.78947368421052</c:v>
                </c:pt>
                <c:pt idx="4">
                  <c:v>70.285714285714292</c:v>
                </c:pt>
                <c:pt idx="5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17-4191-BA27-A991B6EF4D7F}"/>
            </c:ext>
          </c:extLst>
        </c:ser>
        <c:ser>
          <c:idx val="1"/>
          <c:order val="1"/>
          <c:tx>
            <c:strRef>
              <c:f>'Pivot summary'!$D$82</c:f>
              <c:strCache>
                <c:ptCount val="1"/>
                <c:pt idx="0">
                  <c:v>Count of 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'Pivot summary'!$A$83:$B$88</c:f>
              <c:multiLvlStrCache>
                <c:ptCount val="6"/>
                <c:lvl>
                  <c:pt idx="0">
                    <c:v>A</c:v>
                  </c:pt>
                  <c:pt idx="1">
                    <c:v>I</c:v>
                  </c:pt>
                  <c:pt idx="2">
                    <c:v>S</c:v>
                  </c:pt>
                  <c:pt idx="3">
                    <c:v>A</c:v>
                  </c:pt>
                  <c:pt idx="4">
                    <c:v>I</c:v>
                  </c:pt>
                  <c:pt idx="5">
                    <c:v>S</c:v>
                  </c:pt>
                </c:lvl>
                <c:lvl>
                  <c:pt idx="0">
                    <c:v>F</c:v>
                  </c:pt>
                  <c:pt idx="3">
                    <c:v>M</c:v>
                  </c:pt>
                </c:lvl>
              </c:multiLvlStrCache>
            </c:multiLvlStrRef>
          </c:cat>
          <c:val>
            <c:numRef>
              <c:f>'Pivot summary'!$D$83:$D$88</c:f>
              <c:numCache>
                <c:formatCode>General</c:formatCode>
                <c:ptCount val="6"/>
                <c:pt idx="0">
                  <c:v>4</c:v>
                </c:pt>
                <c:pt idx="1">
                  <c:v>26</c:v>
                </c:pt>
                <c:pt idx="2">
                  <c:v>11</c:v>
                </c:pt>
                <c:pt idx="3">
                  <c:v>19</c:v>
                </c:pt>
                <c:pt idx="4">
                  <c:v>21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17-4191-BA27-A991B6EF4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841792"/>
        <c:axId val="385841232"/>
      </c:barChart>
      <c:catAx>
        <c:axId val="3858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841232"/>
        <c:crosses val="autoZero"/>
        <c:auto val="1"/>
        <c:lblAlgn val="ctr"/>
        <c:lblOffset val="100"/>
        <c:noMultiLvlLbl val="0"/>
      </c:catAx>
      <c:valAx>
        <c:axId val="38584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8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 data WK7 solution.xlsx]Lifestyle vs Exercise!PivotTable15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 of Body weight (kg) 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'Lifestyle vs Exercise'!$C$3:$C$4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'Lifestyle vs Exercise'!$A$5:$B$12</c:f>
              <c:multiLvlStrCache>
                <c:ptCount val="8"/>
                <c:lvl>
                  <c:pt idx="0">
                    <c:v>H</c:v>
                  </c:pt>
                  <c:pt idx="1">
                    <c:v>L</c:v>
                  </c:pt>
                  <c:pt idx="2">
                    <c:v>M</c:v>
                  </c:pt>
                  <c:pt idx="3">
                    <c:v>H</c:v>
                  </c:pt>
                  <c:pt idx="4">
                    <c:v>L</c:v>
                  </c:pt>
                  <c:pt idx="5">
                    <c:v>M</c:v>
                  </c:pt>
                  <c:pt idx="6">
                    <c:v>H</c:v>
                  </c:pt>
                  <c:pt idx="7">
                    <c:v>L</c:v>
                  </c:pt>
                </c:lvl>
                <c:lvl>
                  <c:pt idx="0">
                    <c:v>A</c:v>
                  </c:pt>
                  <c:pt idx="3">
                    <c:v>I</c:v>
                  </c:pt>
                  <c:pt idx="6">
                    <c:v>S</c:v>
                  </c:pt>
                </c:lvl>
              </c:multiLvlStrCache>
            </c:multiLvlStrRef>
          </c:cat>
          <c:val>
            <c:numRef>
              <c:f>'Lifestyle vs Exercise'!$C$5:$C$12</c:f>
              <c:numCache>
                <c:formatCode>General</c:formatCode>
                <c:ptCount val="8"/>
                <c:pt idx="0">
                  <c:v>4</c:v>
                </c:pt>
                <c:pt idx="4">
                  <c:v>14</c:v>
                </c:pt>
                <c:pt idx="5">
                  <c:v>12</c:v>
                </c:pt>
                <c:pt idx="7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EA-4B41-9687-5343665CC195}"/>
            </c:ext>
          </c:extLst>
        </c:ser>
        <c:ser>
          <c:idx val="1"/>
          <c:order val="1"/>
          <c:tx>
            <c:strRef>
              <c:f>'Lifestyle vs Exercise'!$D$3:$D$4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'Lifestyle vs Exercise'!$A$5:$B$12</c:f>
              <c:multiLvlStrCache>
                <c:ptCount val="8"/>
                <c:lvl>
                  <c:pt idx="0">
                    <c:v>H</c:v>
                  </c:pt>
                  <c:pt idx="1">
                    <c:v>L</c:v>
                  </c:pt>
                  <c:pt idx="2">
                    <c:v>M</c:v>
                  </c:pt>
                  <c:pt idx="3">
                    <c:v>H</c:v>
                  </c:pt>
                  <c:pt idx="4">
                    <c:v>L</c:v>
                  </c:pt>
                  <c:pt idx="5">
                    <c:v>M</c:v>
                  </c:pt>
                  <c:pt idx="6">
                    <c:v>H</c:v>
                  </c:pt>
                  <c:pt idx="7">
                    <c:v>L</c:v>
                  </c:pt>
                </c:lvl>
                <c:lvl>
                  <c:pt idx="0">
                    <c:v>A</c:v>
                  </c:pt>
                  <c:pt idx="3">
                    <c:v>I</c:v>
                  </c:pt>
                  <c:pt idx="6">
                    <c:v>S</c:v>
                  </c:pt>
                </c:lvl>
              </c:multiLvlStrCache>
            </c:multiLvlStrRef>
          </c:cat>
          <c:val>
            <c:numRef>
              <c:f>'Lifestyle vs Exercise'!$D$5:$D$12</c:f>
              <c:numCache>
                <c:formatCode>General</c:formatCode>
                <c:ptCount val="8"/>
                <c:pt idx="0">
                  <c:v>3</c:v>
                </c:pt>
                <c:pt idx="1">
                  <c:v>14</c:v>
                </c:pt>
                <c:pt idx="2">
                  <c:v>2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9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EA-4B41-9687-5343665CC1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8476496"/>
        <c:axId val="388477056"/>
      </c:barChart>
      <c:catAx>
        <c:axId val="38847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477056"/>
        <c:crosses val="autoZero"/>
        <c:auto val="1"/>
        <c:lblAlgn val="ctr"/>
        <c:lblOffset val="100"/>
        <c:noMultiLvlLbl val="0"/>
      </c:catAx>
      <c:valAx>
        <c:axId val="38847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476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166687</xdr:rowOff>
    </xdr:from>
    <xdr:to>
      <xdr:col>15</xdr:col>
      <xdr:colOff>177800</xdr:colOff>
      <xdr:row>12</xdr:row>
      <xdr:rowOff>146050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14</xdr:row>
      <xdr:rowOff>23812</xdr:rowOff>
    </xdr:from>
    <xdr:to>
      <xdr:col>17</xdr:col>
      <xdr:colOff>241300</xdr:colOff>
      <xdr:row>28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1809750</xdr:colOff>
      <xdr:row>10</xdr:row>
      <xdr:rowOff>80962</xdr:rowOff>
    </xdr:from>
    <xdr:to>
      <xdr:col>4</xdr:col>
      <xdr:colOff>19050</xdr:colOff>
      <xdr:row>24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2076450</xdr:colOff>
      <xdr:row>39</xdr:row>
      <xdr:rowOff>14287</xdr:rowOff>
    </xdr:from>
    <xdr:to>
      <xdr:col>3</xdr:col>
      <xdr:colOff>1381125</xdr:colOff>
      <xdr:row>53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2085975</xdr:colOff>
      <xdr:row>65</xdr:row>
      <xdr:rowOff>147637</xdr:rowOff>
    </xdr:from>
    <xdr:to>
      <xdr:col>2</xdr:col>
      <xdr:colOff>2952750</xdr:colOff>
      <xdr:row>80</xdr:row>
      <xdr:rowOff>33337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1724024</xdr:colOff>
      <xdr:row>88</xdr:row>
      <xdr:rowOff>138112</xdr:rowOff>
    </xdr:from>
    <xdr:to>
      <xdr:col>3</xdr:col>
      <xdr:colOff>2552699</xdr:colOff>
      <xdr:row>103</xdr:row>
      <xdr:rowOff>23812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</xdr:row>
      <xdr:rowOff>80962</xdr:rowOff>
    </xdr:from>
    <xdr:to>
      <xdr:col>9</xdr:col>
      <xdr:colOff>85725</xdr:colOff>
      <xdr:row>15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4266.805415509261" createdVersion="5" refreshedVersion="5" minRefreshableVersion="3" recordCount="95" xr:uid="{00000000-000A-0000-FFFF-FFFF29000000}">
  <cacheSource type="worksheet">
    <worksheetSource ref="A1:T96" sheet="Health Data"/>
  </cacheSource>
  <cacheFields count="20">
    <cacheField name="Gender (1=M, 2=F)" numFmtId="0">
      <sharedItems count="2">
        <s v="M"/>
        <s v="F"/>
      </sharedItems>
    </cacheField>
    <cacheField name="Age" numFmtId="0">
      <sharedItems containsSemiMixedTypes="0" containsString="0" containsNumber="1" containsInteger="1" minValue="19" maxValue="59"/>
    </cacheField>
    <cacheField name="Body weight (kg) " numFmtId="0">
      <sharedItems containsSemiMixedTypes="0" containsString="0" containsNumber="1" containsInteger="1" minValue="56" maxValue="112"/>
    </cacheField>
    <cacheField name="Height(M) " numFmtId="0">
      <sharedItems containsSemiMixedTypes="0" containsString="0" containsNumber="1" minValue="1.5" maxValue="12.89"/>
    </cacheField>
    <cacheField name="BMI" numFmtId="2">
      <sharedItems containsSemiMixedTypes="0" containsString="0" containsNumber="1" minValue="0.59025854167351777" maxValue="39.682539682539691"/>
    </cacheField>
    <cacheField name="BMI Base level" numFmtId="0">
      <sharedItems containsSemiMixedTypes="0" containsString="0" containsNumber="1" minValue="-24.409741458326483" maxValue="14.682539682539691"/>
    </cacheField>
    <cacheField name="Classification (1=Overweight, 2=Normal)" numFmtId="0">
      <sharedItems count="2">
        <s v="Overweight"/>
        <s v="Normal"/>
      </sharedItems>
    </cacheField>
    <cacheField name="Basic BMR (Basal Metabolic Rate (if do noting this is the number of calories used in a day)" numFmtId="0">
      <sharedItems containsSemiMixedTypes="0" containsString="0" containsNumber="1" containsInteger="1" minValue="1344" maxValue="2688"/>
    </cacheField>
    <cacheField name="Lifestyle (1=S=sedentary, 2=I=intermediate or 3=A=active)" numFmtId="0">
      <sharedItems/>
    </cacheField>
    <cacheField name="Adjusted BMR (BMR Adjusted fro lifestyle by %  = S 10%; I 20%; A 30%)" numFmtId="0">
      <sharedItems containsSemiMixedTypes="0" containsString="0" containsNumber="1" minValue="1612.8" maxValue="3432"/>
    </cacheField>
    <cacheField name="Exercise Sessions  (Heavy activity (1=H)(vigorous), moderate (2=M) (hasn’t accounted for exercise that day ) , Leisurely (3=L), sedentary , light walking))" numFmtId="0">
      <sharedItems/>
    </cacheField>
    <cacheField name="Length of time of average daily exercise (Minutes)" numFmtId="0">
      <sharedItems containsSemiMixedTypes="0" containsString="0" containsNumber="1" containsInteger="1" minValue="0" maxValue="90"/>
    </cacheField>
    <cacheField name="Exercise energy expenditure (For every hr of Heavy (1=H) vigorous exercise it is another 200 calories, if moderate (2=M)  is 150, if light (3=L) it is 100 for each hour)" numFmtId="0">
      <sharedItems containsSemiMixedTypes="0" containsString="0" containsNumber="1" minValue="10" maxValue="300"/>
    </cacheField>
    <cacheField name="Energy expenditure adjusted for body weight" numFmtId="2">
      <sharedItems containsSemiMixedTypes="0" containsString="0" containsNumber="1" minValue="10.506329113924052" maxValue="335.44303797468353"/>
    </cacheField>
    <cacheField name="Time of day (1=am vs2= pm - affect on basal metabolic rate [you loose weight less efficiently at end of day])" numFmtId="0">
      <sharedItems/>
    </cacheField>
    <cacheField name="BMR with exercise ( Raise metabolic rate if you exercise in morning - (add on 5%)" numFmtId="0">
      <sharedItems containsSemiMixedTypes="0" containsString="0" containsNumber="1" minValue="1693.44" maxValue="3603.6000000000004"/>
    </cacheField>
    <cacheField name="Total Energy Expenditure " numFmtId="2">
      <sharedItems containsSemiMixedTypes="0" containsString="0" containsNumber="1" minValue="1842.4" maxValue="3779.9713080168781"/>
    </cacheField>
    <cacheField name="Calorific intake per day" numFmtId="0">
      <sharedItems containsSemiMixedTypes="0" containsString="0" containsNumber="1" containsInteger="1" minValue="1800" maxValue="3125"/>
    </cacheField>
    <cacheField name="Energy balance " numFmtId="2">
      <sharedItems containsSemiMixedTypes="0" containsString="0" containsNumber="1" minValue="-988.9939393939394" maxValue="1275.7757575757576"/>
    </cacheField>
    <cacheField name="Predicted Weight Gain or Loss per week (in Kg) (weight loss if energy is a positive number)" numFmtId="2">
      <sharedItems containsSemiMixedTypes="0" containsString="0" containsNumber="1" minValue="-0.89908539944903587" maxValue="0.541238200183654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4266.809041666667" createdVersion="5" refreshedVersion="5" minRefreshableVersion="3" recordCount="95" xr:uid="{00000000-000A-0000-FFFF-FFFF2C000000}">
  <cacheSource type="worksheet">
    <worksheetSource ref="A1:T96" sheet="Health Data"/>
  </cacheSource>
  <cacheFields count="20">
    <cacheField name="Gender" numFmtId="0">
      <sharedItems count="2">
        <s v="M"/>
        <s v="F"/>
      </sharedItems>
    </cacheField>
    <cacheField name="Age" numFmtId="0">
      <sharedItems containsSemiMixedTypes="0" containsString="0" containsNumber="1" containsInteger="1" minValue="19" maxValue="59"/>
    </cacheField>
    <cacheField name="Body weight (kg) " numFmtId="0">
      <sharedItems containsSemiMixedTypes="0" containsString="0" containsNumber="1" containsInteger="1" minValue="56" maxValue="112"/>
    </cacheField>
    <cacheField name="Height(M) " numFmtId="0">
      <sharedItems containsSemiMixedTypes="0" containsString="0" containsNumber="1" minValue="1.5" maxValue="12.89"/>
    </cacheField>
    <cacheField name="BMI" numFmtId="2">
      <sharedItems containsSemiMixedTypes="0" containsString="0" containsNumber="1" minValue="0.59025854167351777" maxValue="39.682539682539691"/>
    </cacheField>
    <cacheField name="BMI Base level" numFmtId="0">
      <sharedItems containsSemiMixedTypes="0" containsString="0" containsNumber="1" minValue="-24.409741458326483" maxValue="14.682539682539691"/>
    </cacheField>
    <cacheField name="Classification (1=Overweight, 2=Normal)" numFmtId="0">
      <sharedItems count="2">
        <s v="Overweight"/>
        <s v="Normal"/>
      </sharedItems>
    </cacheField>
    <cacheField name="Basic BMR (Basal Metabolic Rate (if do noting this is the number of calories used in a day)" numFmtId="0">
      <sharedItems containsSemiMixedTypes="0" containsString="0" containsNumber="1" containsInteger="1" minValue="1344" maxValue="2688"/>
    </cacheField>
    <cacheField name="Lifestyle (1=S=sedentary, 2=I=intermediate or 3=A=active)" numFmtId="0">
      <sharedItems count="3">
        <s v="A"/>
        <s v="I"/>
        <s v="S"/>
      </sharedItems>
    </cacheField>
    <cacheField name="Adjusted BMR (BMR Adjusted fro lifestyle by %  = S 10%; I 20%; A 30%)" numFmtId="0">
      <sharedItems containsSemiMixedTypes="0" containsString="0" containsNumber="1" minValue="1612.8" maxValue="3432"/>
    </cacheField>
    <cacheField name="Exercise Sessions  (Heavy activity (1=H)(vigorous), moderate (2=M) (hasn’t accounted for exercise that day ) , Leisurely (3=L), sedentary , light walking))" numFmtId="0">
      <sharedItems/>
    </cacheField>
    <cacheField name="Length of time of average daily exercise (Minutes)" numFmtId="0">
      <sharedItems containsSemiMixedTypes="0" containsString="0" containsNumber="1" containsInteger="1" minValue="0" maxValue="90"/>
    </cacheField>
    <cacheField name="Exercise energy expenditure (For every hr of Heavy (1=H) vigorous exercise it is another 200 calories, if moderate (2=M)  is 150, if light (3=L) it is 100 for each hour)" numFmtId="0">
      <sharedItems containsSemiMixedTypes="0" containsString="0" containsNumber="1" minValue="10" maxValue="300"/>
    </cacheField>
    <cacheField name="Energy expenditure adjusted for body weight" numFmtId="2">
      <sharedItems containsSemiMixedTypes="0" containsString="0" containsNumber="1" minValue="10.506329113924052" maxValue="335.44303797468353"/>
    </cacheField>
    <cacheField name="Time of day (1=am vs2= pm - affect on basal metabolic rate [you loose weight less efficiently at end of day])" numFmtId="0">
      <sharedItems count="2">
        <s v="pm"/>
        <s v="am"/>
      </sharedItems>
    </cacheField>
    <cacheField name="BMR with exercise ( Raise metabolic rate if you exercise in morning - (add on 5%)" numFmtId="0">
      <sharedItems containsSemiMixedTypes="0" containsString="0" containsNumber="1" minValue="1693.44" maxValue="3603.6000000000004"/>
    </cacheField>
    <cacheField name="Total Energy Expenditure " numFmtId="2">
      <sharedItems containsSemiMixedTypes="0" containsString="0" containsNumber="1" minValue="1842.4" maxValue="3779.9713080168781"/>
    </cacheField>
    <cacheField name="Calorific intake per day" numFmtId="0">
      <sharedItems containsSemiMixedTypes="0" containsString="0" containsNumber="1" containsInteger="1" minValue="1800" maxValue="3125"/>
    </cacheField>
    <cacheField name="Energy balance " numFmtId="2">
      <sharedItems containsSemiMixedTypes="0" containsString="0" containsNumber="1" minValue="-988.9939393939394" maxValue="1275.7757575757576"/>
    </cacheField>
    <cacheField name="Predicted Weight Gain or Loss per week (in Kg) (weight loss if energy is a positive number)" numFmtId="2">
      <sharedItems containsSemiMixedTypes="0" containsString="0" containsNumber="1" minValue="-0.89908539944903587" maxValue="0.541238200183654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4266.815662152774" createdVersion="5" refreshedVersion="5" minRefreshableVersion="3" recordCount="95" xr:uid="{00000000-000A-0000-FFFF-FFFF2B000000}">
  <cacheSource type="worksheet">
    <worksheetSource ref="A1:T96" sheet="Health Data"/>
  </cacheSource>
  <cacheFields count="20">
    <cacheField name="Gender" numFmtId="0">
      <sharedItems count="2">
        <s v="M"/>
        <s v="F"/>
      </sharedItems>
    </cacheField>
    <cacheField name="Age" numFmtId="0">
      <sharedItems containsSemiMixedTypes="0" containsString="0" containsNumber="1" containsInteger="1" minValue="19" maxValue="59"/>
    </cacheField>
    <cacheField name="Body weight (kg) " numFmtId="0">
      <sharedItems containsSemiMixedTypes="0" containsString="0" containsNumber="1" containsInteger="1" minValue="56" maxValue="112"/>
    </cacheField>
    <cacheField name="Height(M) " numFmtId="0">
      <sharedItems containsSemiMixedTypes="0" containsString="0" containsNumber="1" minValue="1.5" maxValue="12.89"/>
    </cacheField>
    <cacheField name="BMI" numFmtId="2">
      <sharedItems containsSemiMixedTypes="0" containsString="0" containsNumber="1" minValue="0.59025854167351777" maxValue="39.682539682539691"/>
    </cacheField>
    <cacheField name="BMI Base level" numFmtId="0">
      <sharedItems containsSemiMixedTypes="0" containsString="0" containsNumber="1" minValue="-24.409741458326483" maxValue="14.682539682539691"/>
    </cacheField>
    <cacheField name="Classification (1=Overweight, 2=Normal)" numFmtId="0">
      <sharedItems/>
    </cacheField>
    <cacheField name="Basic BMR (Basal Metabolic Rate (if do noting this is the number of calories used in a day)" numFmtId="0">
      <sharedItems containsSemiMixedTypes="0" containsString="0" containsNumber="1" containsInteger="1" minValue="1344" maxValue="2688"/>
    </cacheField>
    <cacheField name="Lifestyle (1=S=sedentary, 2=I=intermediate or 3=A=active)" numFmtId="0">
      <sharedItems count="3">
        <s v="A"/>
        <s v="I"/>
        <s v="S"/>
      </sharedItems>
    </cacheField>
    <cacheField name="Adjusted BMR (BMR Adjusted fro lifestyle by %  = S 10%; I 20%; A 30%)" numFmtId="0">
      <sharedItems containsSemiMixedTypes="0" containsString="0" containsNumber="1" minValue="1612.8" maxValue="3432"/>
    </cacheField>
    <cacheField name="Exercise Sessions  (Heavy activity (1=H)(vigorous), moderate (2=M) (hasn’t accounted for exercise that day ) , Leisurely (3=L), sedentary , light walking))" numFmtId="0">
      <sharedItems count="3">
        <s v="L"/>
        <s v="M"/>
        <s v="H"/>
      </sharedItems>
    </cacheField>
    <cacheField name="Length of time of average daily exercise (Minutes)" numFmtId="0">
      <sharedItems containsSemiMixedTypes="0" containsString="0" containsNumber="1" containsInteger="1" minValue="0" maxValue="90"/>
    </cacheField>
    <cacheField name="Exercise energy expenditure (For every hr of Heavy (1=H) vigorous exercise it is another 200 calories, if moderate (2=M)  is 150, if light (3=L) it is 100 for each hour)" numFmtId="0">
      <sharedItems containsSemiMixedTypes="0" containsString="0" containsNumber="1" minValue="10" maxValue="300"/>
    </cacheField>
    <cacheField name="Energy expenditure adjusted for body weight" numFmtId="2">
      <sharedItems containsSemiMixedTypes="0" containsString="0" containsNumber="1" minValue="10.506329113924052" maxValue="335.44303797468353"/>
    </cacheField>
    <cacheField name="Time of day (1=am vs2= pm - affect on basal metabolic rate [you loose weight less efficiently at end of day])" numFmtId="0">
      <sharedItems count="2">
        <s v="pm"/>
        <s v="am"/>
      </sharedItems>
    </cacheField>
    <cacheField name="BMR with exercise ( Raise metabolic rate if you exercise in morning - (add on 5%)" numFmtId="0">
      <sharedItems containsSemiMixedTypes="0" containsString="0" containsNumber="1" minValue="1693.44" maxValue="3603.6000000000004"/>
    </cacheField>
    <cacheField name="Total Energy Expenditure " numFmtId="2">
      <sharedItems containsSemiMixedTypes="0" containsString="0" containsNumber="1" minValue="1842.4" maxValue="3779.9713080168781"/>
    </cacheField>
    <cacheField name="Calorific intake per day" numFmtId="0">
      <sharedItems containsSemiMixedTypes="0" containsString="0" containsNumber="1" containsInteger="1" minValue="1800" maxValue="3125"/>
    </cacheField>
    <cacheField name="Energy balance " numFmtId="2">
      <sharedItems containsSemiMixedTypes="0" containsString="0" containsNumber="1" minValue="-988.9939393939394" maxValue="1275.7757575757576"/>
    </cacheField>
    <cacheField name="Predicted Weight Gain or Loss per week (in Kg) (weight loss if energy is a positive number)" numFmtId="2">
      <sharedItems containsSemiMixedTypes="0" containsString="0" containsNumber="1" minValue="-0.89908539944903587" maxValue="0.541238200183654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">
  <r>
    <x v="0"/>
    <n v="25"/>
    <n v="80"/>
    <n v="1.78"/>
    <n v="25.249337204898371"/>
    <n v="0.24933720489837086"/>
    <x v="0"/>
    <n v="1920"/>
    <s v="A"/>
    <n v="2496"/>
    <s v="L"/>
    <n v="60"/>
    <n v="100"/>
    <n v="101.26582278481013"/>
    <s v="pm"/>
    <n v="2496"/>
    <n v="2597.2658227848101"/>
    <n v="3000"/>
    <n v="402.7341772151899"/>
    <n v="0.17085692366705027"/>
  </r>
  <r>
    <x v="0"/>
    <n v="53"/>
    <n v="95"/>
    <n v="1.78"/>
    <n v="29.983587930816814"/>
    <n v="4.9835879308168138"/>
    <x v="0"/>
    <n v="2280"/>
    <s v="I"/>
    <n v="2736"/>
    <s v="M"/>
    <n v="75"/>
    <n v="187.5"/>
    <n v="225.47468354430379"/>
    <s v="am"/>
    <n v="2872.8"/>
    <n v="3098.274683544304"/>
    <n v="2200"/>
    <n v="-898.27468354430403"/>
    <n v="-0.81661334867664004"/>
  </r>
  <r>
    <x v="1"/>
    <n v="51"/>
    <n v="66"/>
    <n v="1.63"/>
    <n v="24.840980089578082"/>
    <n v="-0.1590199104219181"/>
    <x v="1"/>
    <n v="1584"/>
    <s v="I"/>
    <n v="1900.8"/>
    <s v="M"/>
    <n v="75"/>
    <n v="187.5"/>
    <n v="187.5"/>
    <s v="am"/>
    <n v="1995.8400000000001"/>
    <n v="2183.34"/>
    <n v="1900"/>
    <n v="-283.34000000000015"/>
    <n v="-0.2575818181818183"/>
  </r>
  <r>
    <x v="1"/>
    <n v="20"/>
    <n v="60"/>
    <n v="1.7"/>
    <n v="20.761245674740486"/>
    <n v="-4.2387543252595137"/>
    <x v="1"/>
    <n v="1440"/>
    <s v="A"/>
    <n v="1872"/>
    <s v="H"/>
    <n v="90"/>
    <n v="300"/>
    <n v="272.72727272727269"/>
    <s v="am"/>
    <n v="1965.6000000000001"/>
    <n v="2238.3272727272729"/>
    <n v="2200"/>
    <n v="-38.327272727272884"/>
    <n v="-3.4842975206611712E-2"/>
  </r>
  <r>
    <x v="1"/>
    <n v="22"/>
    <n v="56"/>
    <n v="1.5"/>
    <n v="24.888888888888889"/>
    <n v="-0.11111111111111072"/>
    <x v="1"/>
    <n v="1344"/>
    <s v="I"/>
    <n v="1612.8"/>
    <s v="M"/>
    <n v="75"/>
    <n v="187.5"/>
    <n v="159.09090909090909"/>
    <s v="am"/>
    <n v="1693.44"/>
    <n v="1852.5309090909091"/>
    <n v="2000"/>
    <n v="147.46909090909094"/>
    <n v="6.2562644628099184E-2"/>
  </r>
  <r>
    <x v="1"/>
    <n v="24"/>
    <n v="58"/>
    <n v="1.53"/>
    <n v="24.776795249690291"/>
    <n v="-0.22320475030970854"/>
    <x v="1"/>
    <n v="1392"/>
    <s v="I"/>
    <n v="1670.3999999999999"/>
    <s v="M"/>
    <n v="75"/>
    <n v="187.5"/>
    <n v="164.77272727272728"/>
    <s v="am"/>
    <n v="1753.9199999999998"/>
    <n v="1918.6927272727271"/>
    <n v="1900"/>
    <n v="-18.692727272727097"/>
    <n v="-1.6993388429751906E-2"/>
  </r>
  <r>
    <x v="1"/>
    <n v="25"/>
    <n v="92"/>
    <n v="1.55"/>
    <n v="38.293444328824137"/>
    <n v="13.293444328824137"/>
    <x v="0"/>
    <n v="2208"/>
    <s v="I"/>
    <n v="2649.6"/>
    <s v="L"/>
    <n v="60"/>
    <n v="100"/>
    <n v="139.39393939393941"/>
    <s v="pm"/>
    <n v="2649.6"/>
    <n v="2788.9939393939394"/>
    <n v="1800"/>
    <n v="-988.9939393939394"/>
    <n v="-0.89908539944903587"/>
  </r>
  <r>
    <x v="1"/>
    <n v="24"/>
    <n v="78"/>
    <n v="1.56"/>
    <n v="32.051282051282051"/>
    <n v="7.0512820512820511"/>
    <x v="0"/>
    <n v="1872"/>
    <s v="I"/>
    <n v="2246.4"/>
    <s v="L"/>
    <n v="60"/>
    <n v="100"/>
    <n v="118.18181818181819"/>
    <s v="pm"/>
    <n v="2246.4"/>
    <n v="2364.5818181818181"/>
    <n v="2000"/>
    <n v="-364.58181818181811"/>
    <n v="-0.33143801652892557"/>
  </r>
  <r>
    <x v="1"/>
    <n v="25"/>
    <n v="64"/>
    <n v="1.59"/>
    <n v="25.315454293738377"/>
    <n v="0.31545429373837663"/>
    <x v="0"/>
    <n v="1536"/>
    <s v="I"/>
    <n v="1843.1999999999998"/>
    <s v="L"/>
    <n v="60"/>
    <n v="100"/>
    <n v="96.969696969696969"/>
    <s v="pm"/>
    <n v="1843.1999999999998"/>
    <n v="1940.1696969696968"/>
    <n v="2100"/>
    <n v="159.83030303030318"/>
    <n v="6.7806795224977109E-2"/>
  </r>
  <r>
    <x v="1"/>
    <n v="26"/>
    <n v="88"/>
    <n v="1.64"/>
    <n v="32.718619869125526"/>
    <n v="7.7186198691255257"/>
    <x v="0"/>
    <n v="2112"/>
    <s v="I"/>
    <n v="2534.4"/>
    <s v="L"/>
    <n v="60"/>
    <n v="100"/>
    <n v="133.33333333333331"/>
    <s v="pm"/>
    <n v="2534.4"/>
    <n v="2667.7333333333336"/>
    <n v="2400"/>
    <n v="-267.73333333333358"/>
    <n v="-0.24339393939393961"/>
  </r>
  <r>
    <x v="1"/>
    <n v="27"/>
    <n v="112"/>
    <n v="1.68"/>
    <n v="39.682539682539691"/>
    <n v="14.682539682539691"/>
    <x v="0"/>
    <n v="2688"/>
    <s v="I"/>
    <n v="3225.6"/>
    <s v="L"/>
    <n v="60"/>
    <n v="100"/>
    <n v="169.69696969696969"/>
    <s v="pm"/>
    <n v="3225.6"/>
    <n v="3395.2969696969694"/>
    <n v="3100"/>
    <n v="-295.29696969696943"/>
    <n v="-0.26845179063360858"/>
  </r>
  <r>
    <x v="1"/>
    <n v="32"/>
    <n v="101"/>
    <n v="1.74"/>
    <n v="33.359756903157617"/>
    <n v="8.3597569031576171"/>
    <x v="0"/>
    <n v="2424"/>
    <s v="I"/>
    <n v="2908.7999999999997"/>
    <s v="L"/>
    <n v="60"/>
    <n v="100"/>
    <n v="153.03030303030303"/>
    <s v="pm"/>
    <n v="2908.7999999999997"/>
    <n v="3061.8303030303027"/>
    <n v="3100"/>
    <n v="38.16969696969727"/>
    <n v="1.6193204775023083E-2"/>
  </r>
  <r>
    <x v="0"/>
    <n v="20"/>
    <n v="60"/>
    <n v="1.7"/>
    <n v="20.761245674740486"/>
    <n v="-4.2387543252595137"/>
    <x v="1"/>
    <n v="1440"/>
    <s v="A"/>
    <n v="1872"/>
    <s v="L"/>
    <n v="60"/>
    <n v="100"/>
    <n v="75.949367088607602"/>
    <s v="pm"/>
    <n v="1872"/>
    <n v="1947.9493670886077"/>
    <n v="3100"/>
    <n v="1152.0506329113923"/>
    <n v="0.48874875335634826"/>
  </r>
  <r>
    <x v="0"/>
    <n v="22"/>
    <n v="74"/>
    <n v="1.7"/>
    <n v="25.605536332179934"/>
    <n v="0.60553633217993408"/>
    <x v="0"/>
    <n v="1776"/>
    <s v="A"/>
    <n v="2308.8000000000002"/>
    <s v="L"/>
    <n v="60"/>
    <n v="100"/>
    <n v="93.670886075949369"/>
    <s v="pm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x v="1"/>
    <n v="1584"/>
    <s v="A"/>
    <n v="2059.2000000000003"/>
    <s v="M"/>
    <n v="60"/>
    <n v="150"/>
    <n v="125.31645569620254"/>
    <s v="pm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x v="1"/>
    <n v="1920"/>
    <s v="I"/>
    <n v="2304"/>
    <s v="M"/>
    <n v="60"/>
    <n v="150"/>
    <n v="151.8987341772152"/>
    <s v="am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x v="1"/>
    <n v="1680"/>
    <s v="I"/>
    <n v="2016"/>
    <s v="L"/>
    <n v="60"/>
    <n v="100"/>
    <n v="88.60759493670885"/>
    <s v="am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x v="1"/>
    <n v="1560"/>
    <s v="A"/>
    <n v="2028"/>
    <s v="L"/>
    <n v="60"/>
    <n v="100"/>
    <n v="82.278481012658233"/>
    <s v="pm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s v="A"/>
    <n v="1996.8000000000002"/>
    <s v="L"/>
    <n v="60"/>
    <n v="100"/>
    <n v="81.012658227848107"/>
    <s v="pm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s v="I"/>
    <n v="1843.1999999999998"/>
    <s v="H"/>
    <n v="60"/>
    <n v="200"/>
    <n v="162.02531645569621"/>
    <s v="am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s v="S"/>
    <n v="2191.2000000000003"/>
    <s v="H"/>
    <n v="60"/>
    <n v="200"/>
    <n v="210.12658227848101"/>
    <s v="am"/>
    <n v="2300.7600000000002"/>
    <n v="2510.886582278481"/>
    <n v="3100"/>
    <n v="589.113417721519"/>
    <n v="0.24992690448791716"/>
  </r>
  <r>
    <x v="0"/>
    <n v="20"/>
    <n v="78"/>
    <n v="1.9"/>
    <n v="21.606648199445985"/>
    <n v="-3.3933518005540151"/>
    <x v="1"/>
    <n v="1872"/>
    <s v="S"/>
    <n v="2059.2000000000003"/>
    <s v="H"/>
    <n v="70"/>
    <n v="233.33333333333334"/>
    <n v="230.37974683544306"/>
    <s v="pm"/>
    <n v="2059.2000000000003"/>
    <n v="2289.5797468354435"/>
    <n v="3100"/>
    <n v="810.42025316455647"/>
    <n v="0.34381465285769058"/>
  </r>
  <r>
    <x v="0"/>
    <n v="22"/>
    <n v="70"/>
    <n v="1.85"/>
    <n v="20.45288531775018"/>
    <n v="-4.5471146822498199"/>
    <x v="1"/>
    <n v="1680"/>
    <s v="S"/>
    <n v="1848.0000000000002"/>
    <s v="H"/>
    <n v="71"/>
    <n v="236.66666666666666"/>
    <n v="209.70464135021095"/>
    <s v="pm"/>
    <n v="1848.0000000000002"/>
    <n v="2057.7046413502112"/>
    <n v="3100"/>
    <n v="1042.2953586497888"/>
    <n v="0.44218590973021343"/>
  </r>
  <r>
    <x v="0"/>
    <n v="24"/>
    <n v="84"/>
    <n v="1.85"/>
    <n v="24.543462381300216"/>
    <n v="-0.45653761869978382"/>
    <x v="1"/>
    <n v="2016"/>
    <s v="S"/>
    <n v="2217.6000000000004"/>
    <s v="L"/>
    <n v="72"/>
    <n v="120"/>
    <n v="127.59493670886074"/>
    <s v="pm"/>
    <n v="2217.6000000000004"/>
    <n v="2345.194936708861"/>
    <n v="3100"/>
    <n v="754.80506329113905"/>
    <n v="0.32022032988108928"/>
  </r>
  <r>
    <x v="0"/>
    <n v="25"/>
    <n v="88"/>
    <n v="1.85"/>
    <n v="25.712198685171657"/>
    <n v="0.71219868517165708"/>
    <x v="0"/>
    <n v="2112"/>
    <s v="I"/>
    <n v="2534.4"/>
    <s v="M"/>
    <n v="73"/>
    <n v="182.49999999999997"/>
    <n v="203.29113924050628"/>
    <s v="pm"/>
    <n v="2534.4"/>
    <n v="2737.6911392405063"/>
    <n v="3100"/>
    <n v="362.30886075949365"/>
    <n v="0.15370678941311852"/>
  </r>
  <r>
    <x v="0"/>
    <n v="24"/>
    <n v="88"/>
    <n v="1.86"/>
    <n v="25.436466643542602"/>
    <n v="0.43646664354260167"/>
    <x v="0"/>
    <n v="2112"/>
    <s v="I"/>
    <n v="2534.4"/>
    <s v="L"/>
    <n v="74"/>
    <n v="123.33333333333334"/>
    <n v="137.38396624472574"/>
    <s v="am"/>
    <n v="2661.1200000000003"/>
    <n v="2798.5039662447261"/>
    <n v="3100"/>
    <n v="301.49603375527386"/>
    <n v="0.12790740825981314"/>
  </r>
  <r>
    <x v="0"/>
    <n v="25"/>
    <n v="92"/>
    <n v="1.86"/>
    <n v="26.592669672794539"/>
    <n v="1.5926696727945391"/>
    <x v="0"/>
    <n v="2208"/>
    <s v="A"/>
    <n v="2870.4"/>
    <s v="H"/>
    <n v="75"/>
    <n v="250"/>
    <n v="291.13924050632909"/>
    <s v="am"/>
    <n v="3013.92"/>
    <n v="3305.0592405063289"/>
    <n v="3100"/>
    <n v="-205.05924050632893"/>
    <n v="-0.18641749136938993"/>
  </r>
  <r>
    <x v="0"/>
    <n v="26"/>
    <n v="110"/>
    <n v="1.86"/>
    <n v="31.795583304428252"/>
    <n v="6.7955833044282521"/>
    <x v="0"/>
    <n v="2640"/>
    <s v="A"/>
    <n v="3432"/>
    <s v="L"/>
    <n v="76"/>
    <n v="126.66666666666666"/>
    <n v="176.37130801687763"/>
    <s v="am"/>
    <n v="3603.6000000000004"/>
    <n v="3779.9713080168781"/>
    <n v="3100"/>
    <n v="-679.97130801687808"/>
    <n v="-0.6181557345607982"/>
  </r>
  <r>
    <x v="0"/>
    <n v="27"/>
    <n v="76"/>
    <n v="1.89"/>
    <n v="21.276000111978949"/>
    <n v="-3.7239998880210514"/>
    <x v="1"/>
    <n v="1824"/>
    <s v="I"/>
    <n v="2188.7999999999997"/>
    <s v="H"/>
    <n v="77"/>
    <n v="256.66666666666669"/>
    <n v="246.91983122362871"/>
    <s v="pm"/>
    <n v="2188.7999999999997"/>
    <n v="2435.7198312236283"/>
    <n v="3100"/>
    <n v="664.28016877637174"/>
    <n v="0.28181582917785469"/>
  </r>
  <r>
    <x v="0"/>
    <n v="32"/>
    <n v="90"/>
    <n v="1.89"/>
    <n v="25.195263290501387"/>
    <n v="0.19526329050138713"/>
    <x v="0"/>
    <n v="2160"/>
    <s v="I"/>
    <n v="2592"/>
    <s v="L"/>
    <n v="78"/>
    <n v="130"/>
    <n v="148.10126582278482"/>
    <s v="am"/>
    <n v="2721.6"/>
    <n v="2869.7012658227845"/>
    <n v="3100"/>
    <n v="230.29873417721547"/>
    <n v="9.770249328730353E-2"/>
  </r>
  <r>
    <x v="0"/>
    <n v="19"/>
    <n v="78"/>
    <n v="1.89"/>
    <n v="21.835894851767868"/>
    <n v="-3.1641051482321316"/>
    <x v="1"/>
    <n v="1872"/>
    <s v="I"/>
    <n v="2246.4"/>
    <s v="L"/>
    <n v="79"/>
    <n v="131.66666666666666"/>
    <n v="130"/>
    <s v="am"/>
    <n v="2358.7200000000003"/>
    <n v="2488.7200000000003"/>
    <n v="3100"/>
    <n v="611.27999999999975"/>
    <n v="0.259330909090909"/>
  </r>
  <r>
    <x v="1"/>
    <n v="51"/>
    <n v="78"/>
    <n v="1.63"/>
    <n v="29.357521924046825"/>
    <n v="4.357521924046825"/>
    <x v="0"/>
    <n v="1872"/>
    <s v="I"/>
    <n v="2246.4"/>
    <s v="M"/>
    <n v="75"/>
    <n v="187.5"/>
    <n v="221.59090909090909"/>
    <s v="am"/>
    <n v="2358.7200000000003"/>
    <n v="2580.3109090909093"/>
    <n v="3120"/>
    <n v="539.68909090909074"/>
    <n v="0.22895900826446275"/>
  </r>
  <r>
    <x v="1"/>
    <n v="20"/>
    <n v="62"/>
    <n v="1.7"/>
    <n v="21.453287197231838"/>
    <n v="-3.5467128027681625"/>
    <x v="1"/>
    <n v="1488"/>
    <s v="A"/>
    <n v="1934.4"/>
    <s v="H"/>
    <n v="90"/>
    <n v="300"/>
    <n v="281.81818181818181"/>
    <s v="am"/>
    <n v="2031.1200000000001"/>
    <n v="2312.9381818181819"/>
    <n v="3121"/>
    <n v="808.06181818181813"/>
    <n v="0.34281410468319556"/>
  </r>
  <r>
    <x v="1"/>
    <n v="22"/>
    <n v="57"/>
    <n v="1.5"/>
    <n v="25.333333333333332"/>
    <n v="0.33333333333333215"/>
    <x v="0"/>
    <n v="1368"/>
    <s v="I"/>
    <n v="1641.6"/>
    <s v="M"/>
    <n v="75"/>
    <n v="187.5"/>
    <n v="161.93181818181819"/>
    <s v="am"/>
    <n v="1723.68"/>
    <n v="1885.6118181818183"/>
    <n v="3122"/>
    <n v="1236.3881818181817"/>
    <n v="0.52452831955922863"/>
  </r>
  <r>
    <x v="1"/>
    <n v="24"/>
    <n v="61"/>
    <n v="1.53"/>
    <n v="26.058353624674272"/>
    <n v="1.0583536246742717"/>
    <x v="0"/>
    <n v="1464"/>
    <s v="I"/>
    <n v="1756.8"/>
    <s v="M"/>
    <n v="75"/>
    <n v="187.5"/>
    <n v="173.29545454545453"/>
    <s v="am"/>
    <n v="1844.64"/>
    <n v="2017.9354545454546"/>
    <n v="3123"/>
    <n v="1105.0645454545454"/>
    <n v="0.46881526170798893"/>
  </r>
  <r>
    <x v="1"/>
    <n v="25"/>
    <n v="62"/>
    <n v="1.55"/>
    <n v="25.806451612903224"/>
    <n v="0.8064516129032242"/>
    <x v="0"/>
    <n v="1488"/>
    <s v="I"/>
    <n v="1785.6"/>
    <s v="L"/>
    <n v="60"/>
    <n v="100"/>
    <n v="93.939393939393938"/>
    <s v="pm"/>
    <n v="1785.6"/>
    <n v="1879.5393939393939"/>
    <n v="3124"/>
    <n v="1244.4606060606061"/>
    <n v="0.52795298438934812"/>
  </r>
  <r>
    <x v="1"/>
    <n v="24"/>
    <n v="61"/>
    <n v="1.56"/>
    <n v="25.06574621959237"/>
    <n v="6.5746219592369926E-2"/>
    <x v="0"/>
    <n v="1464"/>
    <s v="I"/>
    <n v="1756.8"/>
    <s v="L"/>
    <n v="60"/>
    <n v="100"/>
    <n v="92.424242424242422"/>
    <s v="pm"/>
    <n v="1756.8"/>
    <n v="1849.2242424242424"/>
    <n v="3125"/>
    <n v="1275.7757575757576"/>
    <n v="0.54123820018365476"/>
  </r>
  <r>
    <x v="1"/>
    <n v="25"/>
    <n v="62"/>
    <n v="1.59"/>
    <n v="24.524346347059055"/>
    <n v="-0.47565365294094519"/>
    <x v="1"/>
    <n v="1488"/>
    <s v="I"/>
    <n v="1785.6"/>
    <s v="L"/>
    <n v="60"/>
    <n v="100"/>
    <n v="93.939393939393938"/>
    <s v="pm"/>
    <n v="1785.6"/>
    <n v="1879.5393939393939"/>
    <n v="3100"/>
    <n v="1220.4606060606061"/>
    <n v="0.51777116620752983"/>
  </r>
  <r>
    <x v="1"/>
    <n v="26"/>
    <n v="63"/>
    <n v="1.64"/>
    <n v="23.423557406305775"/>
    <n v="-1.5764425936942246"/>
    <x v="1"/>
    <n v="1512"/>
    <s v="I"/>
    <n v="1814.3999999999999"/>
    <s v="L"/>
    <n v="60"/>
    <n v="100"/>
    <n v="95.454545454545453"/>
    <s v="pm"/>
    <n v="1814.3999999999999"/>
    <n v="1909.8545454545454"/>
    <n v="2200"/>
    <n v="290.14545454545464"/>
    <n v="0.12309201101928378"/>
  </r>
  <r>
    <x v="1"/>
    <n v="27"/>
    <n v="112"/>
    <n v="1.68"/>
    <n v="39.682539682539691"/>
    <n v="14.682539682539691"/>
    <x v="0"/>
    <n v="2688"/>
    <s v="S"/>
    <n v="2956.8"/>
    <s v="L"/>
    <n v="30"/>
    <n v="50"/>
    <n v="84.848484848484844"/>
    <s v="pm"/>
    <n v="2956.8"/>
    <n v="3041.6484848484852"/>
    <n v="2200"/>
    <n v="-841.64848484848517"/>
    <n v="-0.7651349862258956"/>
  </r>
  <r>
    <x v="1"/>
    <n v="32"/>
    <n v="101"/>
    <n v="1.74"/>
    <n v="33.359756903157617"/>
    <n v="8.3597569031576171"/>
    <x v="0"/>
    <n v="2424"/>
    <s v="S"/>
    <n v="2666.4"/>
    <s v="L"/>
    <n v="30"/>
    <n v="50"/>
    <n v="76.515151515151516"/>
    <s v="pm"/>
    <n v="2666.4"/>
    <n v="2742.9151515151516"/>
    <n v="2200"/>
    <n v="-542.91515151515159"/>
    <n v="-0.49355922865013779"/>
  </r>
  <r>
    <x v="1"/>
    <n v="51"/>
    <n v="78"/>
    <n v="1.63"/>
    <n v="29.357521924046825"/>
    <n v="4.357521924046825"/>
    <x v="0"/>
    <n v="1872"/>
    <s v="I"/>
    <n v="2246.4"/>
    <s v="M"/>
    <n v="75"/>
    <n v="187.5"/>
    <n v="221.59090909090909"/>
    <s v="am"/>
    <n v="2358.7200000000003"/>
    <n v="2580.3109090909093"/>
    <n v="2200"/>
    <n v="-380.31090909090926"/>
    <n v="-0.34573719008264481"/>
  </r>
  <r>
    <x v="1"/>
    <n v="35"/>
    <n v="67"/>
    <n v="1.7"/>
    <n v="23.183391003460208"/>
    <n v="-1.8166089965397916"/>
    <x v="1"/>
    <n v="1608"/>
    <s v="A"/>
    <n v="2090.4"/>
    <s v="H"/>
    <n v="90"/>
    <n v="300"/>
    <n v="304.54545454545456"/>
    <s v="am"/>
    <n v="2194.92"/>
    <n v="2499.4654545454546"/>
    <n v="2200"/>
    <n v="-299.46545454545458"/>
    <n v="-0.27224132231404963"/>
  </r>
  <r>
    <x v="1"/>
    <n v="32"/>
    <n v="67"/>
    <n v="1.5"/>
    <n v="29.777777777777779"/>
    <n v="4.7777777777777786"/>
    <x v="0"/>
    <n v="1608"/>
    <s v="I"/>
    <n v="1929.6"/>
    <s v="M"/>
    <n v="75"/>
    <n v="187.5"/>
    <n v="190.34090909090909"/>
    <s v="am"/>
    <n v="2026.08"/>
    <n v="2216.4209090909089"/>
    <n v="2200"/>
    <n v="-16.420909090908935"/>
    <n v="-1.4928099173553578E-2"/>
  </r>
  <r>
    <x v="1"/>
    <n v="34"/>
    <n v="62"/>
    <n v="1.53"/>
    <n v="26.485539749668931"/>
    <n v="1.4855397496689307"/>
    <x v="0"/>
    <n v="1488"/>
    <s v="I"/>
    <n v="1785.6"/>
    <s v="M"/>
    <n v="75"/>
    <n v="187.5"/>
    <n v="176.13636363636365"/>
    <s v="am"/>
    <n v="1874.8799999999999"/>
    <n v="2051.0163636363636"/>
    <n v="2200"/>
    <n v="148.98363636363638"/>
    <n v="6.3205179063360886E-2"/>
  </r>
  <r>
    <x v="1"/>
    <n v="45"/>
    <n v="70"/>
    <n v="1.55"/>
    <n v="29.136316337148799"/>
    <n v="4.1363163371487985"/>
    <x v="0"/>
    <n v="1680"/>
    <s v="I"/>
    <n v="2016"/>
    <s v="L"/>
    <n v="60"/>
    <n v="100"/>
    <n v="106.06060606060606"/>
    <s v="pm"/>
    <n v="2016"/>
    <n v="2122.060606060606"/>
    <n v="2200"/>
    <n v="77.939393939393995"/>
    <n v="3.3065197428833813E-2"/>
  </r>
  <r>
    <x v="1"/>
    <n v="44"/>
    <n v="66"/>
    <n v="1.56"/>
    <n v="27.12031558185404"/>
    <n v="2.1203155818540402"/>
    <x v="0"/>
    <n v="1584"/>
    <s v="S"/>
    <n v="1742.4"/>
    <s v="L"/>
    <n v="60"/>
    <n v="100"/>
    <n v="100"/>
    <s v="pm"/>
    <n v="1742.4"/>
    <n v="1842.4"/>
    <n v="2200"/>
    <n v="357.59999999999991"/>
    <n v="0.15170909090909088"/>
  </r>
  <r>
    <x v="1"/>
    <n v="45"/>
    <n v="88"/>
    <n v="1.59"/>
    <n v="34.808749653890267"/>
    <n v="9.808749653890267"/>
    <x v="0"/>
    <n v="2112"/>
    <s v="S"/>
    <n v="2323.2000000000003"/>
    <s v="L"/>
    <n v="60"/>
    <n v="100"/>
    <n v="133.33333333333331"/>
    <s v="pm"/>
    <n v="2323.2000000000003"/>
    <n v="2456.5333333333338"/>
    <n v="2200"/>
    <n v="-256.53333333333376"/>
    <n v="-0.23321212121212159"/>
  </r>
  <r>
    <x v="1"/>
    <n v="46"/>
    <n v="70"/>
    <n v="1.64"/>
    <n v="26.026174895895306"/>
    <n v="1.0261748958953056"/>
    <x v="0"/>
    <n v="1680"/>
    <s v="I"/>
    <n v="2016"/>
    <s v="L"/>
    <n v="60"/>
    <n v="100"/>
    <n v="106.06060606060606"/>
    <s v="pm"/>
    <n v="2016"/>
    <n v="2122.060606060606"/>
    <n v="2200"/>
    <n v="77.939393939393995"/>
    <n v="3.3065197428833813E-2"/>
  </r>
  <r>
    <x v="1"/>
    <n v="46"/>
    <n v="112"/>
    <n v="1.68"/>
    <n v="39.682539682539691"/>
    <n v="14.682539682539691"/>
    <x v="0"/>
    <n v="2688"/>
    <s v="S"/>
    <n v="2956.8"/>
    <s v="L"/>
    <n v="30"/>
    <n v="50"/>
    <n v="84.848484848484844"/>
    <s v="pm"/>
    <n v="2956.8"/>
    <n v="3041.6484848484852"/>
    <n v="2200"/>
    <n v="-841.64848484848517"/>
    <n v="-0.7651349862258956"/>
  </r>
  <r>
    <x v="1"/>
    <n v="52"/>
    <n v="101"/>
    <n v="1.74"/>
    <n v="33.359756903157617"/>
    <n v="8.3597569031576171"/>
    <x v="0"/>
    <n v="2424"/>
    <s v="S"/>
    <n v="2666.4"/>
    <s v="L"/>
    <n v="30"/>
    <n v="50"/>
    <n v="76.515151515151516"/>
    <s v="pm"/>
    <n v="2666.4"/>
    <n v="2742.9151515151516"/>
    <n v="2200"/>
    <n v="-542.91515151515159"/>
    <n v="-0.49355922865013779"/>
  </r>
  <r>
    <x v="0"/>
    <n v="20"/>
    <n v="61"/>
    <n v="1.7"/>
    <n v="21.107266435986162"/>
    <n v="-3.8927335640138381"/>
    <x v="1"/>
    <n v="1464"/>
    <s v="A"/>
    <n v="1903.2"/>
    <s v="L"/>
    <n v="60"/>
    <n v="100"/>
    <n v="77.215189873417728"/>
    <s v="pm"/>
    <n v="1903.2"/>
    <n v="1980.4151898734178"/>
    <n v="3100"/>
    <n v="1119.5848101265822"/>
    <n v="0.47497537399309547"/>
  </r>
  <r>
    <x v="0"/>
    <n v="22"/>
    <n v="74"/>
    <n v="1.7"/>
    <n v="25.605536332179934"/>
    <n v="0.60553633217993408"/>
    <x v="0"/>
    <n v="1776"/>
    <s v="A"/>
    <n v="2308.8000000000002"/>
    <s v="L"/>
    <n v="60"/>
    <n v="100"/>
    <n v="93.670886075949369"/>
    <s v="pm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x v="1"/>
    <n v="1584"/>
    <s v="A"/>
    <n v="2059.2000000000003"/>
    <s v="M"/>
    <n v="60"/>
    <n v="150"/>
    <n v="125.31645569620254"/>
    <s v="pm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x v="1"/>
    <n v="1920"/>
    <s v="I"/>
    <n v="2304"/>
    <s v="M"/>
    <n v="60"/>
    <n v="150"/>
    <n v="151.8987341772152"/>
    <s v="am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x v="1"/>
    <n v="1680"/>
    <s v="I"/>
    <n v="2016"/>
    <s v="L"/>
    <n v="60"/>
    <n v="100"/>
    <n v="88.60759493670885"/>
    <s v="am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x v="1"/>
    <n v="1560"/>
    <s v="A"/>
    <n v="2028"/>
    <s v="L"/>
    <n v="60"/>
    <n v="100"/>
    <n v="82.278481012658233"/>
    <s v="pm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s v="A"/>
    <n v="1996.8000000000002"/>
    <s v="L"/>
    <n v="60"/>
    <n v="100"/>
    <n v="81.012658227848107"/>
    <s v="pm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s v="I"/>
    <n v="1843.1999999999998"/>
    <s v="H"/>
    <n v="60"/>
    <n v="200"/>
    <n v="162.02531645569621"/>
    <s v="am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s v="S"/>
    <n v="2191.2000000000003"/>
    <s v="H"/>
    <n v="0"/>
    <n v="10"/>
    <n v="10.506329113924052"/>
    <s v="am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x v="1"/>
    <n v="2112"/>
    <s v="S"/>
    <n v="2323.2000000000003"/>
    <s v="H"/>
    <n v="0"/>
    <n v="20"/>
    <n v="22.278481012658226"/>
    <s v="pm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x v="0"/>
    <n v="2160"/>
    <s v="S"/>
    <n v="2376"/>
    <s v="H"/>
    <n v="0"/>
    <n v="30"/>
    <n v="34.177215189873422"/>
    <s v="pm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x v="1"/>
    <n v="2016"/>
    <s v="S"/>
    <n v="2217.6000000000004"/>
    <s v="L"/>
    <n v="0"/>
    <n v="45"/>
    <n v="47.848101265822777"/>
    <s v="pm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x v="0"/>
    <n v="2112"/>
    <s v="I"/>
    <n v="2534.4"/>
    <s v="M"/>
    <n v="75"/>
    <n v="187.5"/>
    <n v="208.86075949367088"/>
    <s v="pm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x v="0"/>
    <n v="2112"/>
    <s v="I"/>
    <n v="2534.4"/>
    <s v="L"/>
    <n v="75"/>
    <n v="125"/>
    <n v="139.24050632911391"/>
    <s v="am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x v="0"/>
    <n v="2208"/>
    <s v="A"/>
    <n v="2870.4"/>
    <s v="H"/>
    <n v="75"/>
    <n v="250"/>
    <n v="291.13924050632909"/>
    <s v="am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x v="0"/>
    <n v="2640"/>
    <s v="A"/>
    <n v="3432"/>
    <s v="L"/>
    <n v="75"/>
    <n v="125"/>
    <n v="174.05063291139243"/>
    <s v="am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x v="0"/>
    <n v="2544"/>
    <s v="I"/>
    <n v="3052.7999999999997"/>
    <s v="H"/>
    <n v="75"/>
    <n v="250"/>
    <n v="335.44303797468353"/>
    <s v="pm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x v="0"/>
    <n v="2160"/>
    <s v="S"/>
    <n v="2376"/>
    <s v="L"/>
    <n v="0"/>
    <n v="30"/>
    <n v="34.177215189873422"/>
    <s v="am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x v="1"/>
    <n v="1872"/>
    <s v="I"/>
    <n v="2246.4"/>
    <s v="L"/>
    <n v="75"/>
    <n v="125"/>
    <n v="123.41772151898735"/>
    <s v="am"/>
    <n v="2358.7200000000003"/>
    <n v="2482.1377215189877"/>
    <n v="3100"/>
    <n v="617.86227848101225"/>
    <n v="0.2621233908707325"/>
  </r>
  <r>
    <x v="1"/>
    <n v="32"/>
    <n v="101"/>
    <n v="2.89"/>
    <n v="12.092767088516661"/>
    <n v="-12.907232911483339"/>
    <x v="1"/>
    <n v="2424"/>
    <s v="S"/>
    <n v="2666.4"/>
    <s v="L"/>
    <n v="30"/>
    <n v="50"/>
    <n v="76.515151515151516"/>
    <s v="pm"/>
    <n v="2666.4"/>
    <n v="2742.9151515151516"/>
    <n v="2200"/>
    <n v="-542.91515151515159"/>
    <n v="-0.49355922865013779"/>
  </r>
  <r>
    <x v="1"/>
    <n v="51"/>
    <n v="78"/>
    <n v="3.89"/>
    <n v="5.1546051109892215"/>
    <n v="-19.845394889010777"/>
    <x v="1"/>
    <n v="1872"/>
    <s v="I"/>
    <n v="2246.4"/>
    <s v="M"/>
    <n v="75"/>
    <n v="187.5"/>
    <n v="221.59090909090909"/>
    <s v="am"/>
    <n v="2358.7200000000003"/>
    <n v="2580.3109090909093"/>
    <n v="2200"/>
    <n v="-380.31090909090926"/>
    <n v="-0.34573719008264481"/>
  </r>
  <r>
    <x v="1"/>
    <n v="35"/>
    <n v="67"/>
    <n v="4.8899999999999997"/>
    <n v="2.8019287306426457"/>
    <n v="-22.198071269357353"/>
    <x v="1"/>
    <n v="1608"/>
    <s v="A"/>
    <n v="2090.4"/>
    <s v="H"/>
    <n v="90"/>
    <n v="300"/>
    <n v="304.54545454545456"/>
    <s v="am"/>
    <n v="2194.92"/>
    <n v="2499.4654545454546"/>
    <n v="2200"/>
    <n v="-299.46545454545458"/>
    <n v="-0.27224132231404963"/>
  </r>
  <r>
    <x v="1"/>
    <n v="32"/>
    <n v="67"/>
    <n v="5.89"/>
    <n v="1.931275420052404"/>
    <n v="-23.068724579947595"/>
    <x v="1"/>
    <n v="1608"/>
    <s v="I"/>
    <n v="1929.6"/>
    <s v="M"/>
    <n v="75"/>
    <n v="187.5"/>
    <n v="190.34090909090909"/>
    <s v="am"/>
    <n v="2026.08"/>
    <n v="2216.4209090909089"/>
    <n v="2200"/>
    <n v="-16.420909090908935"/>
    <n v="-1.4928099173553578E-2"/>
  </r>
  <r>
    <x v="1"/>
    <n v="34"/>
    <n v="62"/>
    <n v="6.89"/>
    <n v="1.3060302788374647"/>
    <n v="-23.693969721162535"/>
    <x v="1"/>
    <n v="1488"/>
    <s v="I"/>
    <n v="1785.6"/>
    <s v="M"/>
    <n v="75"/>
    <n v="187.5"/>
    <n v="176.13636363636365"/>
    <s v="am"/>
    <n v="1874.8799999999999"/>
    <n v="2051.0163636363636"/>
    <n v="2200"/>
    <n v="148.98363636363638"/>
    <n v="6.3205179063360886E-2"/>
  </r>
  <r>
    <x v="1"/>
    <n v="45"/>
    <n v="70"/>
    <n v="7.89"/>
    <n v="1.1244600583755409"/>
    <n v="-23.87553994162446"/>
    <x v="1"/>
    <n v="1680"/>
    <s v="I"/>
    <n v="2016"/>
    <s v="L"/>
    <n v="60"/>
    <n v="100"/>
    <n v="106.06060606060606"/>
    <s v="pm"/>
    <n v="2016"/>
    <n v="2122.060606060606"/>
    <n v="2200"/>
    <n v="77.939393939393995"/>
    <n v="3.3065197428833813E-2"/>
  </r>
  <r>
    <x v="1"/>
    <n v="44"/>
    <n v="66"/>
    <n v="8.89"/>
    <n v="0.83510371102374847"/>
    <n v="-24.164896288976252"/>
    <x v="1"/>
    <n v="1584"/>
    <s v="S"/>
    <n v="1742.4"/>
    <s v="L"/>
    <n v="60"/>
    <n v="100"/>
    <n v="100"/>
    <s v="pm"/>
    <n v="1742.4"/>
    <n v="1842.4"/>
    <n v="2200"/>
    <n v="357.59999999999991"/>
    <n v="0.15170909090909088"/>
  </r>
  <r>
    <x v="1"/>
    <n v="45"/>
    <n v="88"/>
    <n v="9.89"/>
    <n v="0.89968419040180081"/>
    <n v="-24.1003158095982"/>
    <x v="1"/>
    <n v="2112"/>
    <s v="S"/>
    <n v="2323.2000000000003"/>
    <s v="L"/>
    <n v="60"/>
    <n v="100"/>
    <n v="133.33333333333331"/>
    <s v="pm"/>
    <n v="2323.2000000000003"/>
    <n v="2456.5333333333338"/>
    <n v="2200"/>
    <n v="-256.53333333333376"/>
    <n v="-0.23321212121212159"/>
  </r>
  <r>
    <x v="1"/>
    <n v="46"/>
    <n v="70"/>
    <n v="10.89"/>
    <n v="0.59025854167351777"/>
    <n v="-24.409741458326483"/>
    <x v="1"/>
    <n v="1680"/>
    <s v="I"/>
    <n v="2016"/>
    <s v="L"/>
    <n v="60"/>
    <n v="100"/>
    <n v="106.06060606060606"/>
    <s v="pm"/>
    <n v="2016"/>
    <n v="2122.060606060606"/>
    <n v="2200"/>
    <n v="77.939393939393995"/>
    <n v="3.3065197428833813E-2"/>
  </r>
  <r>
    <x v="1"/>
    <n v="46"/>
    <n v="112"/>
    <n v="11.89"/>
    <n v="0.79223552596304359"/>
    <n v="-24.207764474036956"/>
    <x v="1"/>
    <n v="2688"/>
    <s v="S"/>
    <n v="2956.8"/>
    <s v="L"/>
    <n v="30"/>
    <n v="50"/>
    <n v="84.848484848484844"/>
    <s v="pm"/>
    <n v="2956.8"/>
    <n v="3041.6484848484852"/>
    <n v="2200"/>
    <n v="-841.64848484848517"/>
    <n v="-0.7651349862258956"/>
  </r>
  <r>
    <x v="1"/>
    <n v="52"/>
    <n v="101"/>
    <n v="12.89"/>
    <n v="0.60787675870482516"/>
    <n v="-24.392123241295174"/>
    <x v="1"/>
    <n v="2424"/>
    <s v="S"/>
    <n v="2666.4"/>
    <s v="L"/>
    <n v="30"/>
    <n v="50"/>
    <n v="76.515151515151516"/>
    <s v="pm"/>
    <n v="2666.4"/>
    <n v="2742.9151515151516"/>
    <n v="2200"/>
    <n v="-542.91515151515159"/>
    <n v="-0.49355922865013779"/>
  </r>
  <r>
    <x v="0"/>
    <n v="25"/>
    <n v="65"/>
    <n v="1.7"/>
    <n v="22.491349480968861"/>
    <n v="-2.5086505190311392"/>
    <x v="1"/>
    <n v="1560"/>
    <s v="A"/>
    <n v="2028"/>
    <s v="L"/>
    <n v="60"/>
    <n v="100"/>
    <n v="82.278481012658233"/>
    <s v="pm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s v="A"/>
    <n v="1996.8000000000002"/>
    <s v="L"/>
    <n v="60"/>
    <n v="100"/>
    <n v="81.012658227848107"/>
    <s v="pm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s v="I"/>
    <n v="1843.1999999999998"/>
    <s v="H"/>
    <n v="60"/>
    <n v="200"/>
    <n v="162.02531645569621"/>
    <s v="am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s v="S"/>
    <n v="2191.2000000000003"/>
    <s v="H"/>
    <n v="0"/>
    <n v="10"/>
    <n v="10.506329113924052"/>
    <s v="am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x v="1"/>
    <n v="2112"/>
    <s v="S"/>
    <n v="2323.2000000000003"/>
    <s v="H"/>
    <n v="0"/>
    <n v="20"/>
    <n v="22.278481012658226"/>
    <s v="pm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x v="0"/>
    <n v="2160"/>
    <s v="S"/>
    <n v="2376"/>
    <s v="H"/>
    <n v="0"/>
    <n v="30"/>
    <n v="34.177215189873422"/>
    <s v="pm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x v="1"/>
    <n v="2016"/>
    <s v="S"/>
    <n v="2217.6000000000004"/>
    <s v="L"/>
    <n v="0"/>
    <n v="45"/>
    <n v="47.848101265822777"/>
    <s v="pm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x v="0"/>
    <n v="2112"/>
    <s v="I"/>
    <n v="2534.4"/>
    <s v="M"/>
    <n v="75"/>
    <n v="187.5"/>
    <n v="208.86075949367088"/>
    <s v="pm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x v="0"/>
    <n v="2112"/>
    <s v="I"/>
    <n v="2534.4"/>
    <s v="L"/>
    <n v="75"/>
    <n v="125"/>
    <n v="139.24050632911391"/>
    <s v="am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x v="0"/>
    <n v="2208"/>
    <s v="A"/>
    <n v="2870.4"/>
    <s v="H"/>
    <n v="75"/>
    <n v="250"/>
    <n v="291.13924050632909"/>
    <s v="am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x v="0"/>
    <n v="2640"/>
    <s v="A"/>
    <n v="3432"/>
    <s v="L"/>
    <n v="75"/>
    <n v="125"/>
    <n v="174.05063291139243"/>
    <s v="am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x v="0"/>
    <n v="2544"/>
    <s v="I"/>
    <n v="3052.7999999999997"/>
    <s v="H"/>
    <n v="75"/>
    <n v="250"/>
    <n v="335.44303797468353"/>
    <s v="pm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x v="0"/>
    <n v="2160"/>
    <s v="S"/>
    <n v="2376"/>
    <s v="L"/>
    <n v="0"/>
    <n v="30"/>
    <n v="34.177215189873422"/>
    <s v="am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x v="1"/>
    <n v="1872"/>
    <s v="I"/>
    <n v="2246.4"/>
    <s v="L"/>
    <n v="75"/>
    <n v="125"/>
    <n v="123.41772151898735"/>
    <s v="am"/>
    <n v="2358.7200000000003"/>
    <n v="2482.1377215189877"/>
    <n v="3100"/>
    <n v="617.86227848101225"/>
    <n v="0.26212339087073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5">
  <r>
    <x v="0"/>
    <n v="25"/>
    <n v="80"/>
    <n v="1.78"/>
    <n v="25.249337204898371"/>
    <n v="0.24933720489837086"/>
    <x v="0"/>
    <n v="1920"/>
    <x v="0"/>
    <n v="2496"/>
    <s v="L"/>
    <n v="60"/>
    <n v="100"/>
    <n v="101.26582278481013"/>
    <x v="0"/>
    <n v="2496"/>
    <n v="2597.2658227848101"/>
    <n v="3000"/>
    <n v="402.7341772151899"/>
    <n v="0.17085692366705027"/>
  </r>
  <r>
    <x v="0"/>
    <n v="53"/>
    <n v="95"/>
    <n v="1.78"/>
    <n v="29.983587930816814"/>
    <n v="4.9835879308168138"/>
    <x v="0"/>
    <n v="2280"/>
    <x v="1"/>
    <n v="2736"/>
    <s v="M"/>
    <n v="75"/>
    <n v="187.5"/>
    <n v="225.47468354430379"/>
    <x v="1"/>
    <n v="2872.8"/>
    <n v="3098.274683544304"/>
    <n v="2200"/>
    <n v="-898.27468354430403"/>
    <n v="-0.81661334867664004"/>
  </r>
  <r>
    <x v="1"/>
    <n v="51"/>
    <n v="66"/>
    <n v="1.63"/>
    <n v="24.840980089578082"/>
    <n v="-0.1590199104219181"/>
    <x v="1"/>
    <n v="1584"/>
    <x v="1"/>
    <n v="1900.8"/>
    <s v="M"/>
    <n v="75"/>
    <n v="187.5"/>
    <n v="187.5"/>
    <x v="1"/>
    <n v="1995.8400000000001"/>
    <n v="2183.34"/>
    <n v="1900"/>
    <n v="-283.34000000000015"/>
    <n v="-0.2575818181818183"/>
  </r>
  <r>
    <x v="1"/>
    <n v="20"/>
    <n v="60"/>
    <n v="1.7"/>
    <n v="20.761245674740486"/>
    <n v="-4.2387543252595137"/>
    <x v="1"/>
    <n v="1440"/>
    <x v="0"/>
    <n v="1872"/>
    <s v="H"/>
    <n v="90"/>
    <n v="300"/>
    <n v="272.72727272727269"/>
    <x v="1"/>
    <n v="1965.6000000000001"/>
    <n v="2238.3272727272729"/>
    <n v="2200"/>
    <n v="-38.327272727272884"/>
    <n v="-3.4842975206611712E-2"/>
  </r>
  <r>
    <x v="1"/>
    <n v="22"/>
    <n v="56"/>
    <n v="1.5"/>
    <n v="24.888888888888889"/>
    <n v="-0.11111111111111072"/>
    <x v="1"/>
    <n v="1344"/>
    <x v="1"/>
    <n v="1612.8"/>
    <s v="M"/>
    <n v="75"/>
    <n v="187.5"/>
    <n v="159.09090909090909"/>
    <x v="1"/>
    <n v="1693.44"/>
    <n v="1852.5309090909091"/>
    <n v="2000"/>
    <n v="147.46909090909094"/>
    <n v="6.2562644628099184E-2"/>
  </r>
  <r>
    <x v="1"/>
    <n v="24"/>
    <n v="58"/>
    <n v="1.53"/>
    <n v="24.776795249690291"/>
    <n v="-0.22320475030970854"/>
    <x v="1"/>
    <n v="1392"/>
    <x v="1"/>
    <n v="1670.3999999999999"/>
    <s v="M"/>
    <n v="75"/>
    <n v="187.5"/>
    <n v="164.77272727272728"/>
    <x v="1"/>
    <n v="1753.9199999999998"/>
    <n v="1918.6927272727271"/>
    <n v="1900"/>
    <n v="-18.692727272727097"/>
    <n v="-1.6993388429751906E-2"/>
  </r>
  <r>
    <x v="1"/>
    <n v="25"/>
    <n v="92"/>
    <n v="1.55"/>
    <n v="38.293444328824137"/>
    <n v="13.293444328824137"/>
    <x v="0"/>
    <n v="2208"/>
    <x v="1"/>
    <n v="2649.6"/>
    <s v="L"/>
    <n v="60"/>
    <n v="100"/>
    <n v="139.39393939393941"/>
    <x v="0"/>
    <n v="2649.6"/>
    <n v="2788.9939393939394"/>
    <n v="1800"/>
    <n v="-988.9939393939394"/>
    <n v="-0.89908539944903587"/>
  </r>
  <r>
    <x v="1"/>
    <n v="24"/>
    <n v="78"/>
    <n v="1.56"/>
    <n v="32.051282051282051"/>
    <n v="7.0512820512820511"/>
    <x v="0"/>
    <n v="1872"/>
    <x v="1"/>
    <n v="2246.4"/>
    <s v="L"/>
    <n v="60"/>
    <n v="100"/>
    <n v="118.18181818181819"/>
    <x v="0"/>
    <n v="2246.4"/>
    <n v="2364.5818181818181"/>
    <n v="2000"/>
    <n v="-364.58181818181811"/>
    <n v="-0.33143801652892557"/>
  </r>
  <r>
    <x v="1"/>
    <n v="25"/>
    <n v="64"/>
    <n v="1.59"/>
    <n v="25.315454293738377"/>
    <n v="0.31545429373837663"/>
    <x v="0"/>
    <n v="1536"/>
    <x v="1"/>
    <n v="1843.1999999999998"/>
    <s v="L"/>
    <n v="60"/>
    <n v="100"/>
    <n v="96.969696969696969"/>
    <x v="0"/>
    <n v="1843.1999999999998"/>
    <n v="1940.1696969696968"/>
    <n v="2100"/>
    <n v="159.83030303030318"/>
    <n v="6.7806795224977109E-2"/>
  </r>
  <r>
    <x v="1"/>
    <n v="26"/>
    <n v="88"/>
    <n v="1.64"/>
    <n v="32.718619869125526"/>
    <n v="7.7186198691255257"/>
    <x v="0"/>
    <n v="2112"/>
    <x v="1"/>
    <n v="2534.4"/>
    <s v="L"/>
    <n v="60"/>
    <n v="100"/>
    <n v="133.33333333333331"/>
    <x v="0"/>
    <n v="2534.4"/>
    <n v="2667.7333333333336"/>
    <n v="2400"/>
    <n v="-267.73333333333358"/>
    <n v="-0.24339393939393961"/>
  </r>
  <r>
    <x v="1"/>
    <n v="27"/>
    <n v="112"/>
    <n v="1.68"/>
    <n v="39.682539682539691"/>
    <n v="14.682539682539691"/>
    <x v="0"/>
    <n v="2688"/>
    <x v="1"/>
    <n v="3225.6"/>
    <s v="L"/>
    <n v="60"/>
    <n v="100"/>
    <n v="169.69696969696969"/>
    <x v="0"/>
    <n v="3225.6"/>
    <n v="3395.2969696969694"/>
    <n v="3100"/>
    <n v="-295.29696969696943"/>
    <n v="-0.26845179063360858"/>
  </r>
  <r>
    <x v="1"/>
    <n v="32"/>
    <n v="101"/>
    <n v="1.74"/>
    <n v="33.359756903157617"/>
    <n v="8.3597569031576171"/>
    <x v="0"/>
    <n v="2424"/>
    <x v="1"/>
    <n v="2908.7999999999997"/>
    <s v="L"/>
    <n v="60"/>
    <n v="100"/>
    <n v="153.03030303030303"/>
    <x v="0"/>
    <n v="2908.7999999999997"/>
    <n v="3061.8303030303027"/>
    <n v="3100"/>
    <n v="38.16969696969727"/>
    <n v="1.6193204775023083E-2"/>
  </r>
  <r>
    <x v="0"/>
    <n v="20"/>
    <n v="60"/>
    <n v="1.7"/>
    <n v="20.761245674740486"/>
    <n v="-4.2387543252595137"/>
    <x v="1"/>
    <n v="1440"/>
    <x v="0"/>
    <n v="1872"/>
    <s v="L"/>
    <n v="60"/>
    <n v="100"/>
    <n v="75.949367088607602"/>
    <x v="0"/>
    <n v="1872"/>
    <n v="1947.9493670886077"/>
    <n v="3100"/>
    <n v="1152.0506329113923"/>
    <n v="0.48874875335634826"/>
  </r>
  <r>
    <x v="0"/>
    <n v="22"/>
    <n v="74"/>
    <n v="1.7"/>
    <n v="25.605536332179934"/>
    <n v="0.60553633217993408"/>
    <x v="0"/>
    <n v="1776"/>
    <x v="0"/>
    <n v="2308.8000000000002"/>
    <s v="L"/>
    <n v="60"/>
    <n v="100"/>
    <n v="93.670886075949369"/>
    <x v="0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x v="1"/>
    <n v="1584"/>
    <x v="0"/>
    <n v="2059.2000000000003"/>
    <s v="M"/>
    <n v="60"/>
    <n v="150"/>
    <n v="125.31645569620254"/>
    <x v="0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x v="1"/>
    <n v="1920"/>
    <x v="1"/>
    <n v="2304"/>
    <s v="M"/>
    <n v="60"/>
    <n v="150"/>
    <n v="151.8987341772152"/>
    <x v="1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x v="1"/>
    <n v="1680"/>
    <x v="1"/>
    <n v="2016"/>
    <s v="L"/>
    <n v="60"/>
    <n v="100"/>
    <n v="88.60759493670885"/>
    <x v="1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x v="1"/>
    <n v="1560"/>
    <x v="0"/>
    <n v="2028"/>
    <s v="L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x v="0"/>
    <n v="1996.8000000000002"/>
    <s v="L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x v="1"/>
    <n v="1843.1999999999998"/>
    <s v="H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x v="2"/>
    <n v="2191.2000000000003"/>
    <s v="H"/>
    <n v="60"/>
    <n v="200"/>
    <n v="210.12658227848101"/>
    <x v="1"/>
    <n v="2300.7600000000002"/>
    <n v="2510.886582278481"/>
    <n v="3100"/>
    <n v="589.113417721519"/>
    <n v="0.24992690448791716"/>
  </r>
  <r>
    <x v="0"/>
    <n v="20"/>
    <n v="78"/>
    <n v="1.9"/>
    <n v="21.606648199445985"/>
    <n v="-3.3933518005540151"/>
    <x v="1"/>
    <n v="1872"/>
    <x v="2"/>
    <n v="2059.2000000000003"/>
    <s v="H"/>
    <n v="70"/>
    <n v="233.33333333333334"/>
    <n v="230.37974683544306"/>
    <x v="0"/>
    <n v="2059.2000000000003"/>
    <n v="2289.5797468354435"/>
    <n v="3100"/>
    <n v="810.42025316455647"/>
    <n v="0.34381465285769058"/>
  </r>
  <r>
    <x v="0"/>
    <n v="22"/>
    <n v="70"/>
    <n v="1.85"/>
    <n v="20.45288531775018"/>
    <n v="-4.5471146822498199"/>
    <x v="1"/>
    <n v="1680"/>
    <x v="2"/>
    <n v="1848.0000000000002"/>
    <s v="H"/>
    <n v="71"/>
    <n v="236.66666666666666"/>
    <n v="209.70464135021095"/>
    <x v="0"/>
    <n v="1848.0000000000002"/>
    <n v="2057.7046413502112"/>
    <n v="3100"/>
    <n v="1042.2953586497888"/>
    <n v="0.44218590973021343"/>
  </r>
  <r>
    <x v="0"/>
    <n v="24"/>
    <n v="84"/>
    <n v="1.85"/>
    <n v="24.543462381300216"/>
    <n v="-0.45653761869978382"/>
    <x v="1"/>
    <n v="2016"/>
    <x v="2"/>
    <n v="2217.6000000000004"/>
    <s v="L"/>
    <n v="72"/>
    <n v="120"/>
    <n v="127.59493670886074"/>
    <x v="0"/>
    <n v="2217.6000000000004"/>
    <n v="2345.194936708861"/>
    <n v="3100"/>
    <n v="754.80506329113905"/>
    <n v="0.32022032988108928"/>
  </r>
  <r>
    <x v="0"/>
    <n v="25"/>
    <n v="88"/>
    <n v="1.85"/>
    <n v="25.712198685171657"/>
    <n v="0.71219868517165708"/>
    <x v="0"/>
    <n v="2112"/>
    <x v="1"/>
    <n v="2534.4"/>
    <s v="M"/>
    <n v="73"/>
    <n v="182.49999999999997"/>
    <n v="203.29113924050628"/>
    <x v="0"/>
    <n v="2534.4"/>
    <n v="2737.6911392405063"/>
    <n v="3100"/>
    <n v="362.30886075949365"/>
    <n v="0.15370678941311852"/>
  </r>
  <r>
    <x v="0"/>
    <n v="24"/>
    <n v="88"/>
    <n v="1.86"/>
    <n v="25.436466643542602"/>
    <n v="0.43646664354260167"/>
    <x v="0"/>
    <n v="2112"/>
    <x v="1"/>
    <n v="2534.4"/>
    <s v="L"/>
    <n v="74"/>
    <n v="123.33333333333334"/>
    <n v="137.38396624472574"/>
    <x v="1"/>
    <n v="2661.1200000000003"/>
    <n v="2798.5039662447261"/>
    <n v="3100"/>
    <n v="301.49603375527386"/>
    <n v="0.12790740825981314"/>
  </r>
  <r>
    <x v="0"/>
    <n v="25"/>
    <n v="92"/>
    <n v="1.86"/>
    <n v="26.592669672794539"/>
    <n v="1.5926696727945391"/>
    <x v="0"/>
    <n v="2208"/>
    <x v="0"/>
    <n v="2870.4"/>
    <s v="H"/>
    <n v="75"/>
    <n v="250"/>
    <n v="291.13924050632909"/>
    <x v="1"/>
    <n v="3013.92"/>
    <n v="3305.0592405063289"/>
    <n v="3100"/>
    <n v="-205.05924050632893"/>
    <n v="-0.18641749136938993"/>
  </r>
  <r>
    <x v="0"/>
    <n v="26"/>
    <n v="110"/>
    <n v="1.86"/>
    <n v="31.795583304428252"/>
    <n v="6.7955833044282521"/>
    <x v="0"/>
    <n v="2640"/>
    <x v="0"/>
    <n v="3432"/>
    <s v="L"/>
    <n v="76"/>
    <n v="126.66666666666666"/>
    <n v="176.37130801687763"/>
    <x v="1"/>
    <n v="3603.6000000000004"/>
    <n v="3779.9713080168781"/>
    <n v="3100"/>
    <n v="-679.97130801687808"/>
    <n v="-0.6181557345607982"/>
  </r>
  <r>
    <x v="0"/>
    <n v="27"/>
    <n v="76"/>
    <n v="1.89"/>
    <n v="21.276000111978949"/>
    <n v="-3.7239998880210514"/>
    <x v="1"/>
    <n v="1824"/>
    <x v="1"/>
    <n v="2188.7999999999997"/>
    <s v="H"/>
    <n v="77"/>
    <n v="256.66666666666669"/>
    <n v="246.91983122362871"/>
    <x v="0"/>
    <n v="2188.7999999999997"/>
    <n v="2435.7198312236283"/>
    <n v="3100"/>
    <n v="664.28016877637174"/>
    <n v="0.28181582917785469"/>
  </r>
  <r>
    <x v="0"/>
    <n v="32"/>
    <n v="90"/>
    <n v="1.89"/>
    <n v="25.195263290501387"/>
    <n v="0.19526329050138713"/>
    <x v="0"/>
    <n v="2160"/>
    <x v="1"/>
    <n v="2592"/>
    <s v="L"/>
    <n v="78"/>
    <n v="130"/>
    <n v="148.10126582278482"/>
    <x v="1"/>
    <n v="2721.6"/>
    <n v="2869.7012658227845"/>
    <n v="3100"/>
    <n v="230.29873417721547"/>
    <n v="9.770249328730353E-2"/>
  </r>
  <r>
    <x v="0"/>
    <n v="19"/>
    <n v="78"/>
    <n v="1.89"/>
    <n v="21.835894851767868"/>
    <n v="-3.1641051482321316"/>
    <x v="1"/>
    <n v="1872"/>
    <x v="1"/>
    <n v="2246.4"/>
    <s v="L"/>
    <n v="79"/>
    <n v="131.66666666666666"/>
    <n v="130"/>
    <x v="1"/>
    <n v="2358.7200000000003"/>
    <n v="2488.7200000000003"/>
    <n v="3100"/>
    <n v="611.27999999999975"/>
    <n v="0.259330909090909"/>
  </r>
  <r>
    <x v="1"/>
    <n v="51"/>
    <n v="78"/>
    <n v="1.63"/>
    <n v="29.357521924046825"/>
    <n v="4.357521924046825"/>
    <x v="0"/>
    <n v="1872"/>
    <x v="1"/>
    <n v="2246.4"/>
    <s v="M"/>
    <n v="75"/>
    <n v="187.5"/>
    <n v="221.59090909090909"/>
    <x v="1"/>
    <n v="2358.7200000000003"/>
    <n v="2580.3109090909093"/>
    <n v="3120"/>
    <n v="539.68909090909074"/>
    <n v="0.22895900826446275"/>
  </r>
  <r>
    <x v="1"/>
    <n v="20"/>
    <n v="62"/>
    <n v="1.7"/>
    <n v="21.453287197231838"/>
    <n v="-3.5467128027681625"/>
    <x v="1"/>
    <n v="1488"/>
    <x v="0"/>
    <n v="1934.4"/>
    <s v="H"/>
    <n v="90"/>
    <n v="300"/>
    <n v="281.81818181818181"/>
    <x v="1"/>
    <n v="2031.1200000000001"/>
    <n v="2312.9381818181819"/>
    <n v="3121"/>
    <n v="808.06181818181813"/>
    <n v="0.34281410468319556"/>
  </r>
  <r>
    <x v="1"/>
    <n v="22"/>
    <n v="57"/>
    <n v="1.5"/>
    <n v="25.333333333333332"/>
    <n v="0.33333333333333215"/>
    <x v="0"/>
    <n v="1368"/>
    <x v="1"/>
    <n v="1641.6"/>
    <s v="M"/>
    <n v="75"/>
    <n v="187.5"/>
    <n v="161.93181818181819"/>
    <x v="1"/>
    <n v="1723.68"/>
    <n v="1885.6118181818183"/>
    <n v="3122"/>
    <n v="1236.3881818181817"/>
    <n v="0.52452831955922863"/>
  </r>
  <r>
    <x v="1"/>
    <n v="24"/>
    <n v="61"/>
    <n v="1.53"/>
    <n v="26.058353624674272"/>
    <n v="1.0583536246742717"/>
    <x v="0"/>
    <n v="1464"/>
    <x v="1"/>
    <n v="1756.8"/>
    <s v="M"/>
    <n v="75"/>
    <n v="187.5"/>
    <n v="173.29545454545453"/>
    <x v="1"/>
    <n v="1844.64"/>
    <n v="2017.9354545454546"/>
    <n v="3123"/>
    <n v="1105.0645454545454"/>
    <n v="0.46881526170798893"/>
  </r>
  <r>
    <x v="1"/>
    <n v="25"/>
    <n v="62"/>
    <n v="1.55"/>
    <n v="25.806451612903224"/>
    <n v="0.8064516129032242"/>
    <x v="0"/>
    <n v="1488"/>
    <x v="1"/>
    <n v="1785.6"/>
    <s v="L"/>
    <n v="60"/>
    <n v="100"/>
    <n v="93.939393939393938"/>
    <x v="0"/>
    <n v="1785.6"/>
    <n v="1879.5393939393939"/>
    <n v="3124"/>
    <n v="1244.4606060606061"/>
    <n v="0.52795298438934812"/>
  </r>
  <r>
    <x v="1"/>
    <n v="24"/>
    <n v="61"/>
    <n v="1.56"/>
    <n v="25.06574621959237"/>
    <n v="6.5746219592369926E-2"/>
    <x v="0"/>
    <n v="1464"/>
    <x v="1"/>
    <n v="1756.8"/>
    <s v="L"/>
    <n v="60"/>
    <n v="100"/>
    <n v="92.424242424242422"/>
    <x v="0"/>
    <n v="1756.8"/>
    <n v="1849.2242424242424"/>
    <n v="3125"/>
    <n v="1275.7757575757576"/>
    <n v="0.54123820018365476"/>
  </r>
  <r>
    <x v="1"/>
    <n v="25"/>
    <n v="62"/>
    <n v="1.59"/>
    <n v="24.524346347059055"/>
    <n v="-0.47565365294094519"/>
    <x v="1"/>
    <n v="1488"/>
    <x v="1"/>
    <n v="1785.6"/>
    <s v="L"/>
    <n v="60"/>
    <n v="100"/>
    <n v="93.939393939393938"/>
    <x v="0"/>
    <n v="1785.6"/>
    <n v="1879.5393939393939"/>
    <n v="3100"/>
    <n v="1220.4606060606061"/>
    <n v="0.51777116620752983"/>
  </r>
  <r>
    <x v="1"/>
    <n v="26"/>
    <n v="63"/>
    <n v="1.64"/>
    <n v="23.423557406305775"/>
    <n v="-1.5764425936942246"/>
    <x v="1"/>
    <n v="1512"/>
    <x v="1"/>
    <n v="1814.3999999999999"/>
    <s v="L"/>
    <n v="60"/>
    <n v="100"/>
    <n v="95.454545454545453"/>
    <x v="0"/>
    <n v="1814.3999999999999"/>
    <n v="1909.8545454545454"/>
    <n v="2200"/>
    <n v="290.14545454545464"/>
    <n v="0.12309201101928378"/>
  </r>
  <r>
    <x v="1"/>
    <n v="27"/>
    <n v="112"/>
    <n v="1.68"/>
    <n v="39.682539682539691"/>
    <n v="14.682539682539691"/>
    <x v="0"/>
    <n v="2688"/>
    <x v="2"/>
    <n v="2956.8"/>
    <s v="L"/>
    <n v="30"/>
    <n v="50"/>
    <n v="84.848484848484844"/>
    <x v="0"/>
    <n v="2956.8"/>
    <n v="3041.6484848484852"/>
    <n v="2200"/>
    <n v="-841.64848484848517"/>
    <n v="-0.7651349862258956"/>
  </r>
  <r>
    <x v="1"/>
    <n v="32"/>
    <n v="101"/>
    <n v="1.74"/>
    <n v="33.359756903157617"/>
    <n v="8.3597569031576171"/>
    <x v="0"/>
    <n v="2424"/>
    <x v="2"/>
    <n v="2666.4"/>
    <s v="L"/>
    <n v="30"/>
    <n v="50"/>
    <n v="76.515151515151516"/>
    <x v="0"/>
    <n v="2666.4"/>
    <n v="2742.9151515151516"/>
    <n v="2200"/>
    <n v="-542.91515151515159"/>
    <n v="-0.49355922865013779"/>
  </r>
  <r>
    <x v="1"/>
    <n v="51"/>
    <n v="78"/>
    <n v="1.63"/>
    <n v="29.357521924046825"/>
    <n v="4.357521924046825"/>
    <x v="0"/>
    <n v="1872"/>
    <x v="1"/>
    <n v="2246.4"/>
    <s v="M"/>
    <n v="75"/>
    <n v="187.5"/>
    <n v="221.59090909090909"/>
    <x v="1"/>
    <n v="2358.7200000000003"/>
    <n v="2580.3109090909093"/>
    <n v="2200"/>
    <n v="-380.31090909090926"/>
    <n v="-0.34573719008264481"/>
  </r>
  <r>
    <x v="1"/>
    <n v="35"/>
    <n v="67"/>
    <n v="1.7"/>
    <n v="23.183391003460208"/>
    <n v="-1.8166089965397916"/>
    <x v="1"/>
    <n v="1608"/>
    <x v="0"/>
    <n v="2090.4"/>
    <s v="H"/>
    <n v="90"/>
    <n v="300"/>
    <n v="304.54545454545456"/>
    <x v="1"/>
    <n v="2194.92"/>
    <n v="2499.4654545454546"/>
    <n v="2200"/>
    <n v="-299.46545454545458"/>
    <n v="-0.27224132231404963"/>
  </r>
  <r>
    <x v="1"/>
    <n v="32"/>
    <n v="67"/>
    <n v="1.5"/>
    <n v="29.777777777777779"/>
    <n v="4.7777777777777786"/>
    <x v="0"/>
    <n v="1608"/>
    <x v="1"/>
    <n v="1929.6"/>
    <s v="M"/>
    <n v="75"/>
    <n v="187.5"/>
    <n v="190.34090909090909"/>
    <x v="1"/>
    <n v="2026.08"/>
    <n v="2216.4209090909089"/>
    <n v="2200"/>
    <n v="-16.420909090908935"/>
    <n v="-1.4928099173553578E-2"/>
  </r>
  <r>
    <x v="1"/>
    <n v="34"/>
    <n v="62"/>
    <n v="1.53"/>
    <n v="26.485539749668931"/>
    <n v="1.4855397496689307"/>
    <x v="0"/>
    <n v="1488"/>
    <x v="1"/>
    <n v="1785.6"/>
    <s v="M"/>
    <n v="75"/>
    <n v="187.5"/>
    <n v="176.13636363636365"/>
    <x v="1"/>
    <n v="1874.8799999999999"/>
    <n v="2051.0163636363636"/>
    <n v="2200"/>
    <n v="148.98363636363638"/>
    <n v="6.3205179063360886E-2"/>
  </r>
  <r>
    <x v="1"/>
    <n v="45"/>
    <n v="70"/>
    <n v="1.55"/>
    <n v="29.136316337148799"/>
    <n v="4.1363163371487985"/>
    <x v="0"/>
    <n v="1680"/>
    <x v="1"/>
    <n v="2016"/>
    <s v="L"/>
    <n v="60"/>
    <n v="100"/>
    <n v="106.06060606060606"/>
    <x v="0"/>
    <n v="2016"/>
    <n v="2122.060606060606"/>
    <n v="2200"/>
    <n v="77.939393939393995"/>
    <n v="3.3065197428833813E-2"/>
  </r>
  <r>
    <x v="1"/>
    <n v="44"/>
    <n v="66"/>
    <n v="1.56"/>
    <n v="27.12031558185404"/>
    <n v="2.1203155818540402"/>
    <x v="0"/>
    <n v="1584"/>
    <x v="2"/>
    <n v="1742.4"/>
    <s v="L"/>
    <n v="60"/>
    <n v="100"/>
    <n v="100"/>
    <x v="0"/>
    <n v="1742.4"/>
    <n v="1842.4"/>
    <n v="2200"/>
    <n v="357.59999999999991"/>
    <n v="0.15170909090909088"/>
  </r>
  <r>
    <x v="1"/>
    <n v="45"/>
    <n v="88"/>
    <n v="1.59"/>
    <n v="34.808749653890267"/>
    <n v="9.808749653890267"/>
    <x v="0"/>
    <n v="2112"/>
    <x v="2"/>
    <n v="2323.2000000000003"/>
    <s v="L"/>
    <n v="60"/>
    <n v="100"/>
    <n v="133.33333333333331"/>
    <x v="0"/>
    <n v="2323.2000000000003"/>
    <n v="2456.5333333333338"/>
    <n v="2200"/>
    <n v="-256.53333333333376"/>
    <n v="-0.23321212121212159"/>
  </r>
  <r>
    <x v="1"/>
    <n v="46"/>
    <n v="70"/>
    <n v="1.64"/>
    <n v="26.026174895895306"/>
    <n v="1.0261748958953056"/>
    <x v="0"/>
    <n v="1680"/>
    <x v="1"/>
    <n v="2016"/>
    <s v="L"/>
    <n v="60"/>
    <n v="100"/>
    <n v="106.06060606060606"/>
    <x v="0"/>
    <n v="2016"/>
    <n v="2122.060606060606"/>
    <n v="2200"/>
    <n v="77.939393939393995"/>
    <n v="3.3065197428833813E-2"/>
  </r>
  <r>
    <x v="1"/>
    <n v="46"/>
    <n v="112"/>
    <n v="1.68"/>
    <n v="39.682539682539691"/>
    <n v="14.682539682539691"/>
    <x v="0"/>
    <n v="2688"/>
    <x v="2"/>
    <n v="2956.8"/>
    <s v="L"/>
    <n v="30"/>
    <n v="50"/>
    <n v="84.848484848484844"/>
    <x v="0"/>
    <n v="2956.8"/>
    <n v="3041.6484848484852"/>
    <n v="2200"/>
    <n v="-841.64848484848517"/>
    <n v="-0.7651349862258956"/>
  </r>
  <r>
    <x v="1"/>
    <n v="52"/>
    <n v="101"/>
    <n v="1.74"/>
    <n v="33.359756903157617"/>
    <n v="8.3597569031576171"/>
    <x v="0"/>
    <n v="2424"/>
    <x v="2"/>
    <n v="2666.4"/>
    <s v="L"/>
    <n v="30"/>
    <n v="50"/>
    <n v="76.515151515151516"/>
    <x v="0"/>
    <n v="2666.4"/>
    <n v="2742.9151515151516"/>
    <n v="2200"/>
    <n v="-542.91515151515159"/>
    <n v="-0.49355922865013779"/>
  </r>
  <r>
    <x v="0"/>
    <n v="20"/>
    <n v="61"/>
    <n v="1.7"/>
    <n v="21.107266435986162"/>
    <n v="-3.8927335640138381"/>
    <x v="1"/>
    <n v="1464"/>
    <x v="0"/>
    <n v="1903.2"/>
    <s v="L"/>
    <n v="60"/>
    <n v="100"/>
    <n v="77.215189873417728"/>
    <x v="0"/>
    <n v="1903.2"/>
    <n v="1980.4151898734178"/>
    <n v="3100"/>
    <n v="1119.5848101265822"/>
    <n v="0.47497537399309547"/>
  </r>
  <r>
    <x v="0"/>
    <n v="22"/>
    <n v="74"/>
    <n v="1.7"/>
    <n v="25.605536332179934"/>
    <n v="0.60553633217993408"/>
    <x v="0"/>
    <n v="1776"/>
    <x v="0"/>
    <n v="2308.8000000000002"/>
    <s v="L"/>
    <n v="60"/>
    <n v="100"/>
    <n v="93.670886075949369"/>
    <x v="0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x v="1"/>
    <n v="1584"/>
    <x v="0"/>
    <n v="2059.2000000000003"/>
    <s v="M"/>
    <n v="60"/>
    <n v="150"/>
    <n v="125.31645569620254"/>
    <x v="0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x v="1"/>
    <n v="1920"/>
    <x v="1"/>
    <n v="2304"/>
    <s v="M"/>
    <n v="60"/>
    <n v="150"/>
    <n v="151.8987341772152"/>
    <x v="1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x v="1"/>
    <n v="1680"/>
    <x v="1"/>
    <n v="2016"/>
    <s v="L"/>
    <n v="60"/>
    <n v="100"/>
    <n v="88.60759493670885"/>
    <x v="1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x v="1"/>
    <n v="1560"/>
    <x v="0"/>
    <n v="2028"/>
    <s v="L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x v="0"/>
    <n v="1996.8000000000002"/>
    <s v="L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x v="1"/>
    <n v="1843.1999999999998"/>
    <s v="H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x v="2"/>
    <n v="2191.2000000000003"/>
    <s v="H"/>
    <n v="0"/>
    <n v="10"/>
    <n v="10.506329113924052"/>
    <x v="1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x v="1"/>
    <n v="2112"/>
    <x v="2"/>
    <n v="2323.2000000000003"/>
    <s v="H"/>
    <n v="0"/>
    <n v="20"/>
    <n v="22.278481012658226"/>
    <x v="0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x v="0"/>
    <n v="2160"/>
    <x v="2"/>
    <n v="2376"/>
    <s v="H"/>
    <n v="0"/>
    <n v="30"/>
    <n v="34.177215189873422"/>
    <x v="0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x v="1"/>
    <n v="2016"/>
    <x v="2"/>
    <n v="2217.6000000000004"/>
    <s v="L"/>
    <n v="0"/>
    <n v="45"/>
    <n v="47.848101265822777"/>
    <x v="0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x v="0"/>
    <n v="2112"/>
    <x v="1"/>
    <n v="2534.4"/>
    <s v="M"/>
    <n v="75"/>
    <n v="187.5"/>
    <n v="208.86075949367088"/>
    <x v="0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x v="0"/>
    <n v="2112"/>
    <x v="1"/>
    <n v="2534.4"/>
    <s v="L"/>
    <n v="75"/>
    <n v="125"/>
    <n v="139.24050632911391"/>
    <x v="1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x v="0"/>
    <n v="2208"/>
    <x v="0"/>
    <n v="2870.4"/>
    <s v="H"/>
    <n v="75"/>
    <n v="250"/>
    <n v="291.13924050632909"/>
    <x v="1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x v="0"/>
    <n v="2640"/>
    <x v="0"/>
    <n v="3432"/>
    <s v="L"/>
    <n v="75"/>
    <n v="125"/>
    <n v="174.05063291139243"/>
    <x v="1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x v="0"/>
    <n v="2544"/>
    <x v="1"/>
    <n v="3052.7999999999997"/>
    <s v="H"/>
    <n v="75"/>
    <n v="250"/>
    <n v="335.44303797468353"/>
    <x v="0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x v="0"/>
    <n v="2160"/>
    <x v="2"/>
    <n v="2376"/>
    <s v="L"/>
    <n v="0"/>
    <n v="30"/>
    <n v="34.177215189873422"/>
    <x v="1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x v="1"/>
    <n v="1872"/>
    <x v="1"/>
    <n v="2246.4"/>
    <s v="L"/>
    <n v="75"/>
    <n v="125"/>
    <n v="123.41772151898735"/>
    <x v="1"/>
    <n v="2358.7200000000003"/>
    <n v="2482.1377215189877"/>
    <n v="3100"/>
    <n v="617.86227848101225"/>
    <n v="0.2621233908707325"/>
  </r>
  <r>
    <x v="1"/>
    <n v="32"/>
    <n v="101"/>
    <n v="2.89"/>
    <n v="12.092767088516661"/>
    <n v="-12.907232911483339"/>
    <x v="1"/>
    <n v="2424"/>
    <x v="2"/>
    <n v="2666.4"/>
    <s v="L"/>
    <n v="30"/>
    <n v="50"/>
    <n v="76.515151515151516"/>
    <x v="0"/>
    <n v="2666.4"/>
    <n v="2742.9151515151516"/>
    <n v="2200"/>
    <n v="-542.91515151515159"/>
    <n v="-0.49355922865013779"/>
  </r>
  <r>
    <x v="1"/>
    <n v="51"/>
    <n v="78"/>
    <n v="3.89"/>
    <n v="5.1546051109892215"/>
    <n v="-19.845394889010777"/>
    <x v="1"/>
    <n v="1872"/>
    <x v="1"/>
    <n v="2246.4"/>
    <s v="M"/>
    <n v="75"/>
    <n v="187.5"/>
    <n v="221.59090909090909"/>
    <x v="1"/>
    <n v="2358.7200000000003"/>
    <n v="2580.3109090909093"/>
    <n v="2200"/>
    <n v="-380.31090909090926"/>
    <n v="-0.34573719008264481"/>
  </r>
  <r>
    <x v="1"/>
    <n v="35"/>
    <n v="67"/>
    <n v="4.8899999999999997"/>
    <n v="2.8019287306426457"/>
    <n v="-22.198071269357353"/>
    <x v="1"/>
    <n v="1608"/>
    <x v="0"/>
    <n v="2090.4"/>
    <s v="H"/>
    <n v="90"/>
    <n v="300"/>
    <n v="304.54545454545456"/>
    <x v="1"/>
    <n v="2194.92"/>
    <n v="2499.4654545454546"/>
    <n v="2200"/>
    <n v="-299.46545454545458"/>
    <n v="-0.27224132231404963"/>
  </r>
  <r>
    <x v="1"/>
    <n v="32"/>
    <n v="67"/>
    <n v="5.89"/>
    <n v="1.931275420052404"/>
    <n v="-23.068724579947595"/>
    <x v="1"/>
    <n v="1608"/>
    <x v="1"/>
    <n v="1929.6"/>
    <s v="M"/>
    <n v="75"/>
    <n v="187.5"/>
    <n v="190.34090909090909"/>
    <x v="1"/>
    <n v="2026.08"/>
    <n v="2216.4209090909089"/>
    <n v="2200"/>
    <n v="-16.420909090908935"/>
    <n v="-1.4928099173553578E-2"/>
  </r>
  <r>
    <x v="1"/>
    <n v="34"/>
    <n v="62"/>
    <n v="6.89"/>
    <n v="1.3060302788374647"/>
    <n v="-23.693969721162535"/>
    <x v="1"/>
    <n v="1488"/>
    <x v="1"/>
    <n v="1785.6"/>
    <s v="M"/>
    <n v="75"/>
    <n v="187.5"/>
    <n v="176.13636363636365"/>
    <x v="1"/>
    <n v="1874.8799999999999"/>
    <n v="2051.0163636363636"/>
    <n v="2200"/>
    <n v="148.98363636363638"/>
    <n v="6.3205179063360886E-2"/>
  </r>
  <r>
    <x v="1"/>
    <n v="45"/>
    <n v="70"/>
    <n v="7.89"/>
    <n v="1.1244600583755409"/>
    <n v="-23.87553994162446"/>
    <x v="1"/>
    <n v="1680"/>
    <x v="1"/>
    <n v="2016"/>
    <s v="L"/>
    <n v="60"/>
    <n v="100"/>
    <n v="106.06060606060606"/>
    <x v="0"/>
    <n v="2016"/>
    <n v="2122.060606060606"/>
    <n v="2200"/>
    <n v="77.939393939393995"/>
    <n v="3.3065197428833813E-2"/>
  </r>
  <r>
    <x v="1"/>
    <n v="44"/>
    <n v="66"/>
    <n v="8.89"/>
    <n v="0.83510371102374847"/>
    <n v="-24.164896288976252"/>
    <x v="1"/>
    <n v="1584"/>
    <x v="2"/>
    <n v="1742.4"/>
    <s v="L"/>
    <n v="60"/>
    <n v="100"/>
    <n v="100"/>
    <x v="0"/>
    <n v="1742.4"/>
    <n v="1842.4"/>
    <n v="2200"/>
    <n v="357.59999999999991"/>
    <n v="0.15170909090909088"/>
  </r>
  <r>
    <x v="1"/>
    <n v="45"/>
    <n v="88"/>
    <n v="9.89"/>
    <n v="0.89968419040180081"/>
    <n v="-24.1003158095982"/>
    <x v="1"/>
    <n v="2112"/>
    <x v="2"/>
    <n v="2323.2000000000003"/>
    <s v="L"/>
    <n v="60"/>
    <n v="100"/>
    <n v="133.33333333333331"/>
    <x v="0"/>
    <n v="2323.2000000000003"/>
    <n v="2456.5333333333338"/>
    <n v="2200"/>
    <n v="-256.53333333333376"/>
    <n v="-0.23321212121212159"/>
  </r>
  <r>
    <x v="1"/>
    <n v="46"/>
    <n v="70"/>
    <n v="10.89"/>
    <n v="0.59025854167351777"/>
    <n v="-24.409741458326483"/>
    <x v="1"/>
    <n v="1680"/>
    <x v="1"/>
    <n v="2016"/>
    <s v="L"/>
    <n v="60"/>
    <n v="100"/>
    <n v="106.06060606060606"/>
    <x v="0"/>
    <n v="2016"/>
    <n v="2122.060606060606"/>
    <n v="2200"/>
    <n v="77.939393939393995"/>
    <n v="3.3065197428833813E-2"/>
  </r>
  <r>
    <x v="1"/>
    <n v="46"/>
    <n v="112"/>
    <n v="11.89"/>
    <n v="0.79223552596304359"/>
    <n v="-24.207764474036956"/>
    <x v="1"/>
    <n v="2688"/>
    <x v="2"/>
    <n v="2956.8"/>
    <s v="L"/>
    <n v="30"/>
    <n v="50"/>
    <n v="84.848484848484844"/>
    <x v="0"/>
    <n v="2956.8"/>
    <n v="3041.6484848484852"/>
    <n v="2200"/>
    <n v="-841.64848484848517"/>
    <n v="-0.7651349862258956"/>
  </r>
  <r>
    <x v="1"/>
    <n v="52"/>
    <n v="101"/>
    <n v="12.89"/>
    <n v="0.60787675870482516"/>
    <n v="-24.392123241295174"/>
    <x v="1"/>
    <n v="2424"/>
    <x v="2"/>
    <n v="2666.4"/>
    <s v="L"/>
    <n v="30"/>
    <n v="50"/>
    <n v="76.515151515151516"/>
    <x v="0"/>
    <n v="2666.4"/>
    <n v="2742.9151515151516"/>
    <n v="2200"/>
    <n v="-542.91515151515159"/>
    <n v="-0.49355922865013779"/>
  </r>
  <r>
    <x v="0"/>
    <n v="25"/>
    <n v="65"/>
    <n v="1.7"/>
    <n v="22.491349480968861"/>
    <n v="-2.5086505190311392"/>
    <x v="1"/>
    <n v="1560"/>
    <x v="0"/>
    <n v="2028"/>
    <s v="L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x v="1"/>
    <n v="1536"/>
    <x v="0"/>
    <n v="1996.8000000000002"/>
    <s v="L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x v="1"/>
    <n v="1536"/>
    <x v="1"/>
    <n v="1843.1999999999998"/>
    <s v="H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x v="0"/>
    <n v="1992"/>
    <x v="2"/>
    <n v="2191.2000000000003"/>
    <s v="H"/>
    <n v="0"/>
    <n v="10"/>
    <n v="10.506329113924052"/>
    <x v="1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x v="1"/>
    <n v="2112"/>
    <x v="2"/>
    <n v="2323.2000000000003"/>
    <s v="H"/>
    <n v="0"/>
    <n v="20"/>
    <n v="22.278481012658226"/>
    <x v="0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x v="0"/>
    <n v="2160"/>
    <x v="2"/>
    <n v="2376"/>
    <s v="H"/>
    <n v="0"/>
    <n v="30"/>
    <n v="34.177215189873422"/>
    <x v="0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x v="1"/>
    <n v="2016"/>
    <x v="2"/>
    <n v="2217.6000000000004"/>
    <s v="L"/>
    <n v="0"/>
    <n v="45"/>
    <n v="47.848101265822777"/>
    <x v="0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x v="0"/>
    <n v="2112"/>
    <x v="1"/>
    <n v="2534.4"/>
    <s v="M"/>
    <n v="75"/>
    <n v="187.5"/>
    <n v="208.86075949367088"/>
    <x v="0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x v="0"/>
    <n v="2112"/>
    <x v="1"/>
    <n v="2534.4"/>
    <s v="L"/>
    <n v="75"/>
    <n v="125"/>
    <n v="139.24050632911391"/>
    <x v="1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x v="0"/>
    <n v="2208"/>
    <x v="0"/>
    <n v="2870.4"/>
    <s v="H"/>
    <n v="75"/>
    <n v="250"/>
    <n v="291.13924050632909"/>
    <x v="1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x v="0"/>
    <n v="2640"/>
    <x v="0"/>
    <n v="3432"/>
    <s v="L"/>
    <n v="75"/>
    <n v="125"/>
    <n v="174.05063291139243"/>
    <x v="1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x v="0"/>
    <n v="2544"/>
    <x v="1"/>
    <n v="3052.7999999999997"/>
    <s v="H"/>
    <n v="75"/>
    <n v="250"/>
    <n v="335.44303797468353"/>
    <x v="0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x v="0"/>
    <n v="2160"/>
    <x v="2"/>
    <n v="2376"/>
    <s v="L"/>
    <n v="0"/>
    <n v="30"/>
    <n v="34.177215189873422"/>
    <x v="1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x v="1"/>
    <n v="1872"/>
    <x v="1"/>
    <n v="2246.4"/>
    <s v="L"/>
    <n v="75"/>
    <n v="125"/>
    <n v="123.41772151898735"/>
    <x v="1"/>
    <n v="2358.7200000000003"/>
    <n v="2482.1377215189877"/>
    <n v="3100"/>
    <n v="617.86227848101225"/>
    <n v="0.262123390870732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5">
  <r>
    <x v="0"/>
    <n v="25"/>
    <n v="80"/>
    <n v="1.78"/>
    <n v="25.249337204898371"/>
    <n v="0.24933720489837086"/>
    <s v="Overweight"/>
    <n v="1920"/>
    <x v="0"/>
    <n v="2496"/>
    <x v="0"/>
    <n v="60"/>
    <n v="100"/>
    <n v="101.26582278481013"/>
    <x v="0"/>
    <n v="2496"/>
    <n v="2597.2658227848101"/>
    <n v="3000"/>
    <n v="402.7341772151899"/>
    <n v="0.17085692366705027"/>
  </r>
  <r>
    <x v="0"/>
    <n v="53"/>
    <n v="95"/>
    <n v="1.78"/>
    <n v="29.983587930816814"/>
    <n v="4.9835879308168138"/>
    <s v="Overweight"/>
    <n v="2280"/>
    <x v="1"/>
    <n v="2736"/>
    <x v="1"/>
    <n v="75"/>
    <n v="187.5"/>
    <n v="225.47468354430379"/>
    <x v="1"/>
    <n v="2872.8"/>
    <n v="3098.274683544304"/>
    <n v="2200"/>
    <n v="-898.27468354430403"/>
    <n v="-0.81661334867664004"/>
  </r>
  <r>
    <x v="1"/>
    <n v="51"/>
    <n v="66"/>
    <n v="1.63"/>
    <n v="24.840980089578082"/>
    <n v="-0.1590199104219181"/>
    <s v="Normal"/>
    <n v="1584"/>
    <x v="1"/>
    <n v="1900.8"/>
    <x v="1"/>
    <n v="75"/>
    <n v="187.5"/>
    <n v="187.5"/>
    <x v="1"/>
    <n v="1995.8400000000001"/>
    <n v="2183.34"/>
    <n v="1900"/>
    <n v="-283.34000000000015"/>
    <n v="-0.2575818181818183"/>
  </r>
  <r>
    <x v="1"/>
    <n v="20"/>
    <n v="60"/>
    <n v="1.7"/>
    <n v="20.761245674740486"/>
    <n v="-4.2387543252595137"/>
    <s v="Normal"/>
    <n v="1440"/>
    <x v="0"/>
    <n v="1872"/>
    <x v="2"/>
    <n v="90"/>
    <n v="300"/>
    <n v="272.72727272727269"/>
    <x v="1"/>
    <n v="1965.6000000000001"/>
    <n v="2238.3272727272729"/>
    <n v="2200"/>
    <n v="-38.327272727272884"/>
    <n v="-3.4842975206611712E-2"/>
  </r>
  <r>
    <x v="1"/>
    <n v="22"/>
    <n v="56"/>
    <n v="1.5"/>
    <n v="24.888888888888889"/>
    <n v="-0.11111111111111072"/>
    <s v="Normal"/>
    <n v="1344"/>
    <x v="1"/>
    <n v="1612.8"/>
    <x v="1"/>
    <n v="75"/>
    <n v="187.5"/>
    <n v="159.09090909090909"/>
    <x v="1"/>
    <n v="1693.44"/>
    <n v="1852.5309090909091"/>
    <n v="2000"/>
    <n v="147.46909090909094"/>
    <n v="6.2562644628099184E-2"/>
  </r>
  <r>
    <x v="1"/>
    <n v="24"/>
    <n v="58"/>
    <n v="1.53"/>
    <n v="24.776795249690291"/>
    <n v="-0.22320475030970854"/>
    <s v="Normal"/>
    <n v="1392"/>
    <x v="1"/>
    <n v="1670.3999999999999"/>
    <x v="1"/>
    <n v="75"/>
    <n v="187.5"/>
    <n v="164.77272727272728"/>
    <x v="1"/>
    <n v="1753.9199999999998"/>
    <n v="1918.6927272727271"/>
    <n v="1900"/>
    <n v="-18.692727272727097"/>
    <n v="-1.6993388429751906E-2"/>
  </r>
  <r>
    <x v="1"/>
    <n v="25"/>
    <n v="92"/>
    <n v="1.55"/>
    <n v="38.293444328824137"/>
    <n v="13.293444328824137"/>
    <s v="Overweight"/>
    <n v="2208"/>
    <x v="1"/>
    <n v="2649.6"/>
    <x v="0"/>
    <n v="60"/>
    <n v="100"/>
    <n v="139.39393939393941"/>
    <x v="0"/>
    <n v="2649.6"/>
    <n v="2788.9939393939394"/>
    <n v="1800"/>
    <n v="-988.9939393939394"/>
    <n v="-0.89908539944903587"/>
  </r>
  <r>
    <x v="1"/>
    <n v="24"/>
    <n v="78"/>
    <n v="1.56"/>
    <n v="32.051282051282051"/>
    <n v="7.0512820512820511"/>
    <s v="Overweight"/>
    <n v="1872"/>
    <x v="1"/>
    <n v="2246.4"/>
    <x v="0"/>
    <n v="60"/>
    <n v="100"/>
    <n v="118.18181818181819"/>
    <x v="0"/>
    <n v="2246.4"/>
    <n v="2364.5818181818181"/>
    <n v="2000"/>
    <n v="-364.58181818181811"/>
    <n v="-0.33143801652892557"/>
  </r>
  <r>
    <x v="1"/>
    <n v="25"/>
    <n v="64"/>
    <n v="1.59"/>
    <n v="25.315454293738377"/>
    <n v="0.31545429373837663"/>
    <s v="Overweight"/>
    <n v="1536"/>
    <x v="1"/>
    <n v="1843.1999999999998"/>
    <x v="0"/>
    <n v="60"/>
    <n v="100"/>
    <n v="96.969696969696969"/>
    <x v="0"/>
    <n v="1843.1999999999998"/>
    <n v="1940.1696969696968"/>
    <n v="2100"/>
    <n v="159.83030303030318"/>
    <n v="6.7806795224977109E-2"/>
  </r>
  <r>
    <x v="1"/>
    <n v="26"/>
    <n v="88"/>
    <n v="1.64"/>
    <n v="32.718619869125526"/>
    <n v="7.7186198691255257"/>
    <s v="Overweight"/>
    <n v="2112"/>
    <x v="1"/>
    <n v="2534.4"/>
    <x v="0"/>
    <n v="60"/>
    <n v="100"/>
    <n v="133.33333333333331"/>
    <x v="0"/>
    <n v="2534.4"/>
    <n v="2667.7333333333336"/>
    <n v="2400"/>
    <n v="-267.73333333333358"/>
    <n v="-0.24339393939393961"/>
  </r>
  <r>
    <x v="1"/>
    <n v="27"/>
    <n v="112"/>
    <n v="1.68"/>
    <n v="39.682539682539691"/>
    <n v="14.682539682539691"/>
    <s v="Overweight"/>
    <n v="2688"/>
    <x v="1"/>
    <n v="3225.6"/>
    <x v="0"/>
    <n v="60"/>
    <n v="100"/>
    <n v="169.69696969696969"/>
    <x v="0"/>
    <n v="3225.6"/>
    <n v="3395.2969696969694"/>
    <n v="3100"/>
    <n v="-295.29696969696943"/>
    <n v="-0.26845179063360858"/>
  </r>
  <r>
    <x v="1"/>
    <n v="32"/>
    <n v="101"/>
    <n v="1.74"/>
    <n v="33.359756903157617"/>
    <n v="8.3597569031576171"/>
    <s v="Overweight"/>
    <n v="2424"/>
    <x v="1"/>
    <n v="2908.7999999999997"/>
    <x v="0"/>
    <n v="60"/>
    <n v="100"/>
    <n v="153.03030303030303"/>
    <x v="0"/>
    <n v="2908.7999999999997"/>
    <n v="3061.8303030303027"/>
    <n v="3100"/>
    <n v="38.16969696969727"/>
    <n v="1.6193204775023083E-2"/>
  </r>
  <r>
    <x v="0"/>
    <n v="20"/>
    <n v="60"/>
    <n v="1.7"/>
    <n v="20.761245674740486"/>
    <n v="-4.2387543252595137"/>
    <s v="Normal"/>
    <n v="1440"/>
    <x v="0"/>
    <n v="1872"/>
    <x v="0"/>
    <n v="60"/>
    <n v="100"/>
    <n v="75.949367088607602"/>
    <x v="0"/>
    <n v="1872"/>
    <n v="1947.9493670886077"/>
    <n v="3100"/>
    <n v="1152.0506329113923"/>
    <n v="0.48874875335634826"/>
  </r>
  <r>
    <x v="0"/>
    <n v="22"/>
    <n v="74"/>
    <n v="1.7"/>
    <n v="25.605536332179934"/>
    <n v="0.60553633217993408"/>
    <s v="Overweight"/>
    <n v="1776"/>
    <x v="0"/>
    <n v="2308.8000000000002"/>
    <x v="0"/>
    <n v="60"/>
    <n v="100"/>
    <n v="93.670886075949369"/>
    <x v="0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s v="Normal"/>
    <n v="1584"/>
    <x v="0"/>
    <n v="2059.2000000000003"/>
    <x v="1"/>
    <n v="60"/>
    <n v="150"/>
    <n v="125.31645569620254"/>
    <x v="0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s v="Normal"/>
    <n v="1920"/>
    <x v="1"/>
    <n v="2304"/>
    <x v="1"/>
    <n v="60"/>
    <n v="150"/>
    <n v="151.8987341772152"/>
    <x v="1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s v="Normal"/>
    <n v="1680"/>
    <x v="1"/>
    <n v="2016"/>
    <x v="0"/>
    <n v="60"/>
    <n v="100"/>
    <n v="88.60759493670885"/>
    <x v="1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s v="Normal"/>
    <n v="1560"/>
    <x v="0"/>
    <n v="2028"/>
    <x v="0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s v="Normal"/>
    <n v="1536"/>
    <x v="0"/>
    <n v="1996.8000000000002"/>
    <x v="0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s v="Normal"/>
    <n v="1536"/>
    <x v="1"/>
    <n v="1843.1999999999998"/>
    <x v="2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s v="Overweight"/>
    <n v="1992"/>
    <x v="2"/>
    <n v="2191.2000000000003"/>
    <x v="2"/>
    <n v="60"/>
    <n v="200"/>
    <n v="210.12658227848101"/>
    <x v="1"/>
    <n v="2300.7600000000002"/>
    <n v="2510.886582278481"/>
    <n v="3100"/>
    <n v="589.113417721519"/>
    <n v="0.24992690448791716"/>
  </r>
  <r>
    <x v="0"/>
    <n v="20"/>
    <n v="78"/>
    <n v="1.9"/>
    <n v="21.606648199445985"/>
    <n v="-3.3933518005540151"/>
    <s v="Normal"/>
    <n v="1872"/>
    <x v="2"/>
    <n v="2059.2000000000003"/>
    <x v="2"/>
    <n v="70"/>
    <n v="233.33333333333334"/>
    <n v="230.37974683544306"/>
    <x v="0"/>
    <n v="2059.2000000000003"/>
    <n v="2289.5797468354435"/>
    <n v="3100"/>
    <n v="810.42025316455647"/>
    <n v="0.34381465285769058"/>
  </r>
  <r>
    <x v="0"/>
    <n v="22"/>
    <n v="70"/>
    <n v="1.85"/>
    <n v="20.45288531775018"/>
    <n v="-4.5471146822498199"/>
    <s v="Normal"/>
    <n v="1680"/>
    <x v="2"/>
    <n v="1848.0000000000002"/>
    <x v="2"/>
    <n v="71"/>
    <n v="236.66666666666666"/>
    <n v="209.70464135021095"/>
    <x v="0"/>
    <n v="1848.0000000000002"/>
    <n v="2057.7046413502112"/>
    <n v="3100"/>
    <n v="1042.2953586497888"/>
    <n v="0.44218590973021343"/>
  </r>
  <r>
    <x v="0"/>
    <n v="24"/>
    <n v="84"/>
    <n v="1.85"/>
    <n v="24.543462381300216"/>
    <n v="-0.45653761869978382"/>
    <s v="Normal"/>
    <n v="2016"/>
    <x v="2"/>
    <n v="2217.6000000000004"/>
    <x v="0"/>
    <n v="72"/>
    <n v="120"/>
    <n v="127.59493670886074"/>
    <x v="0"/>
    <n v="2217.6000000000004"/>
    <n v="2345.194936708861"/>
    <n v="3100"/>
    <n v="754.80506329113905"/>
    <n v="0.32022032988108928"/>
  </r>
  <r>
    <x v="0"/>
    <n v="25"/>
    <n v="88"/>
    <n v="1.85"/>
    <n v="25.712198685171657"/>
    <n v="0.71219868517165708"/>
    <s v="Overweight"/>
    <n v="2112"/>
    <x v="1"/>
    <n v="2534.4"/>
    <x v="1"/>
    <n v="73"/>
    <n v="182.49999999999997"/>
    <n v="203.29113924050628"/>
    <x v="0"/>
    <n v="2534.4"/>
    <n v="2737.6911392405063"/>
    <n v="3100"/>
    <n v="362.30886075949365"/>
    <n v="0.15370678941311852"/>
  </r>
  <r>
    <x v="0"/>
    <n v="24"/>
    <n v="88"/>
    <n v="1.86"/>
    <n v="25.436466643542602"/>
    <n v="0.43646664354260167"/>
    <s v="Overweight"/>
    <n v="2112"/>
    <x v="1"/>
    <n v="2534.4"/>
    <x v="0"/>
    <n v="74"/>
    <n v="123.33333333333334"/>
    <n v="137.38396624472574"/>
    <x v="1"/>
    <n v="2661.1200000000003"/>
    <n v="2798.5039662447261"/>
    <n v="3100"/>
    <n v="301.49603375527386"/>
    <n v="0.12790740825981314"/>
  </r>
  <r>
    <x v="0"/>
    <n v="25"/>
    <n v="92"/>
    <n v="1.86"/>
    <n v="26.592669672794539"/>
    <n v="1.5926696727945391"/>
    <s v="Overweight"/>
    <n v="2208"/>
    <x v="0"/>
    <n v="2870.4"/>
    <x v="2"/>
    <n v="75"/>
    <n v="250"/>
    <n v="291.13924050632909"/>
    <x v="1"/>
    <n v="3013.92"/>
    <n v="3305.0592405063289"/>
    <n v="3100"/>
    <n v="-205.05924050632893"/>
    <n v="-0.18641749136938993"/>
  </r>
  <r>
    <x v="0"/>
    <n v="26"/>
    <n v="110"/>
    <n v="1.86"/>
    <n v="31.795583304428252"/>
    <n v="6.7955833044282521"/>
    <s v="Overweight"/>
    <n v="2640"/>
    <x v="0"/>
    <n v="3432"/>
    <x v="0"/>
    <n v="76"/>
    <n v="126.66666666666666"/>
    <n v="176.37130801687763"/>
    <x v="1"/>
    <n v="3603.6000000000004"/>
    <n v="3779.9713080168781"/>
    <n v="3100"/>
    <n v="-679.97130801687808"/>
    <n v="-0.6181557345607982"/>
  </r>
  <r>
    <x v="0"/>
    <n v="27"/>
    <n v="76"/>
    <n v="1.89"/>
    <n v="21.276000111978949"/>
    <n v="-3.7239998880210514"/>
    <s v="Normal"/>
    <n v="1824"/>
    <x v="1"/>
    <n v="2188.7999999999997"/>
    <x v="2"/>
    <n v="77"/>
    <n v="256.66666666666669"/>
    <n v="246.91983122362871"/>
    <x v="0"/>
    <n v="2188.7999999999997"/>
    <n v="2435.7198312236283"/>
    <n v="3100"/>
    <n v="664.28016877637174"/>
    <n v="0.28181582917785469"/>
  </r>
  <r>
    <x v="0"/>
    <n v="32"/>
    <n v="90"/>
    <n v="1.89"/>
    <n v="25.195263290501387"/>
    <n v="0.19526329050138713"/>
    <s v="Overweight"/>
    <n v="2160"/>
    <x v="1"/>
    <n v="2592"/>
    <x v="0"/>
    <n v="78"/>
    <n v="130"/>
    <n v="148.10126582278482"/>
    <x v="1"/>
    <n v="2721.6"/>
    <n v="2869.7012658227845"/>
    <n v="3100"/>
    <n v="230.29873417721547"/>
    <n v="9.770249328730353E-2"/>
  </r>
  <r>
    <x v="0"/>
    <n v="19"/>
    <n v="78"/>
    <n v="1.89"/>
    <n v="21.835894851767868"/>
    <n v="-3.1641051482321316"/>
    <s v="Normal"/>
    <n v="1872"/>
    <x v="1"/>
    <n v="2246.4"/>
    <x v="0"/>
    <n v="79"/>
    <n v="131.66666666666666"/>
    <n v="130"/>
    <x v="1"/>
    <n v="2358.7200000000003"/>
    <n v="2488.7200000000003"/>
    <n v="3100"/>
    <n v="611.27999999999975"/>
    <n v="0.259330909090909"/>
  </r>
  <r>
    <x v="1"/>
    <n v="51"/>
    <n v="78"/>
    <n v="1.63"/>
    <n v="29.357521924046825"/>
    <n v="4.357521924046825"/>
    <s v="Overweight"/>
    <n v="1872"/>
    <x v="1"/>
    <n v="2246.4"/>
    <x v="1"/>
    <n v="75"/>
    <n v="187.5"/>
    <n v="221.59090909090909"/>
    <x v="1"/>
    <n v="2358.7200000000003"/>
    <n v="2580.3109090909093"/>
    <n v="3120"/>
    <n v="539.68909090909074"/>
    <n v="0.22895900826446275"/>
  </r>
  <r>
    <x v="1"/>
    <n v="20"/>
    <n v="62"/>
    <n v="1.7"/>
    <n v="21.453287197231838"/>
    <n v="-3.5467128027681625"/>
    <s v="Normal"/>
    <n v="1488"/>
    <x v="0"/>
    <n v="1934.4"/>
    <x v="2"/>
    <n v="90"/>
    <n v="300"/>
    <n v="281.81818181818181"/>
    <x v="1"/>
    <n v="2031.1200000000001"/>
    <n v="2312.9381818181819"/>
    <n v="3121"/>
    <n v="808.06181818181813"/>
    <n v="0.34281410468319556"/>
  </r>
  <r>
    <x v="1"/>
    <n v="22"/>
    <n v="57"/>
    <n v="1.5"/>
    <n v="25.333333333333332"/>
    <n v="0.33333333333333215"/>
    <s v="Overweight"/>
    <n v="1368"/>
    <x v="1"/>
    <n v="1641.6"/>
    <x v="1"/>
    <n v="75"/>
    <n v="187.5"/>
    <n v="161.93181818181819"/>
    <x v="1"/>
    <n v="1723.68"/>
    <n v="1885.6118181818183"/>
    <n v="3122"/>
    <n v="1236.3881818181817"/>
    <n v="0.52452831955922863"/>
  </r>
  <r>
    <x v="1"/>
    <n v="24"/>
    <n v="61"/>
    <n v="1.53"/>
    <n v="26.058353624674272"/>
    <n v="1.0583536246742717"/>
    <s v="Overweight"/>
    <n v="1464"/>
    <x v="1"/>
    <n v="1756.8"/>
    <x v="1"/>
    <n v="75"/>
    <n v="187.5"/>
    <n v="173.29545454545453"/>
    <x v="1"/>
    <n v="1844.64"/>
    <n v="2017.9354545454546"/>
    <n v="3123"/>
    <n v="1105.0645454545454"/>
    <n v="0.46881526170798893"/>
  </r>
  <r>
    <x v="1"/>
    <n v="25"/>
    <n v="62"/>
    <n v="1.55"/>
    <n v="25.806451612903224"/>
    <n v="0.8064516129032242"/>
    <s v="Overweight"/>
    <n v="1488"/>
    <x v="1"/>
    <n v="1785.6"/>
    <x v="0"/>
    <n v="60"/>
    <n v="100"/>
    <n v="93.939393939393938"/>
    <x v="0"/>
    <n v="1785.6"/>
    <n v="1879.5393939393939"/>
    <n v="3124"/>
    <n v="1244.4606060606061"/>
    <n v="0.52795298438934812"/>
  </r>
  <r>
    <x v="1"/>
    <n v="24"/>
    <n v="61"/>
    <n v="1.56"/>
    <n v="25.06574621959237"/>
    <n v="6.5746219592369926E-2"/>
    <s v="Overweight"/>
    <n v="1464"/>
    <x v="1"/>
    <n v="1756.8"/>
    <x v="0"/>
    <n v="60"/>
    <n v="100"/>
    <n v="92.424242424242422"/>
    <x v="0"/>
    <n v="1756.8"/>
    <n v="1849.2242424242424"/>
    <n v="3125"/>
    <n v="1275.7757575757576"/>
    <n v="0.54123820018365476"/>
  </r>
  <r>
    <x v="1"/>
    <n v="25"/>
    <n v="62"/>
    <n v="1.59"/>
    <n v="24.524346347059055"/>
    <n v="-0.47565365294094519"/>
    <s v="Normal"/>
    <n v="1488"/>
    <x v="1"/>
    <n v="1785.6"/>
    <x v="0"/>
    <n v="60"/>
    <n v="100"/>
    <n v="93.939393939393938"/>
    <x v="0"/>
    <n v="1785.6"/>
    <n v="1879.5393939393939"/>
    <n v="3100"/>
    <n v="1220.4606060606061"/>
    <n v="0.51777116620752983"/>
  </r>
  <r>
    <x v="1"/>
    <n v="26"/>
    <n v="63"/>
    <n v="1.64"/>
    <n v="23.423557406305775"/>
    <n v="-1.5764425936942246"/>
    <s v="Normal"/>
    <n v="1512"/>
    <x v="1"/>
    <n v="1814.3999999999999"/>
    <x v="0"/>
    <n v="60"/>
    <n v="100"/>
    <n v="95.454545454545453"/>
    <x v="0"/>
    <n v="1814.3999999999999"/>
    <n v="1909.8545454545454"/>
    <n v="2200"/>
    <n v="290.14545454545464"/>
    <n v="0.12309201101928378"/>
  </r>
  <r>
    <x v="1"/>
    <n v="27"/>
    <n v="112"/>
    <n v="1.68"/>
    <n v="39.682539682539691"/>
    <n v="14.682539682539691"/>
    <s v="Overweight"/>
    <n v="2688"/>
    <x v="2"/>
    <n v="2956.8"/>
    <x v="0"/>
    <n v="30"/>
    <n v="50"/>
    <n v="84.848484848484844"/>
    <x v="0"/>
    <n v="2956.8"/>
    <n v="3041.6484848484852"/>
    <n v="2200"/>
    <n v="-841.64848484848517"/>
    <n v="-0.7651349862258956"/>
  </r>
  <r>
    <x v="1"/>
    <n v="32"/>
    <n v="101"/>
    <n v="1.74"/>
    <n v="33.359756903157617"/>
    <n v="8.3597569031576171"/>
    <s v="Overweight"/>
    <n v="2424"/>
    <x v="2"/>
    <n v="2666.4"/>
    <x v="0"/>
    <n v="30"/>
    <n v="50"/>
    <n v="76.515151515151516"/>
    <x v="0"/>
    <n v="2666.4"/>
    <n v="2742.9151515151516"/>
    <n v="2200"/>
    <n v="-542.91515151515159"/>
    <n v="-0.49355922865013779"/>
  </r>
  <r>
    <x v="1"/>
    <n v="51"/>
    <n v="78"/>
    <n v="1.63"/>
    <n v="29.357521924046825"/>
    <n v="4.357521924046825"/>
    <s v="Overweight"/>
    <n v="1872"/>
    <x v="1"/>
    <n v="2246.4"/>
    <x v="1"/>
    <n v="75"/>
    <n v="187.5"/>
    <n v="221.59090909090909"/>
    <x v="1"/>
    <n v="2358.7200000000003"/>
    <n v="2580.3109090909093"/>
    <n v="2200"/>
    <n v="-380.31090909090926"/>
    <n v="-0.34573719008264481"/>
  </r>
  <r>
    <x v="1"/>
    <n v="35"/>
    <n v="67"/>
    <n v="1.7"/>
    <n v="23.183391003460208"/>
    <n v="-1.8166089965397916"/>
    <s v="Normal"/>
    <n v="1608"/>
    <x v="0"/>
    <n v="2090.4"/>
    <x v="2"/>
    <n v="90"/>
    <n v="300"/>
    <n v="304.54545454545456"/>
    <x v="1"/>
    <n v="2194.92"/>
    <n v="2499.4654545454546"/>
    <n v="2200"/>
    <n v="-299.46545454545458"/>
    <n v="-0.27224132231404963"/>
  </r>
  <r>
    <x v="1"/>
    <n v="32"/>
    <n v="67"/>
    <n v="1.5"/>
    <n v="29.777777777777779"/>
    <n v="4.7777777777777786"/>
    <s v="Overweight"/>
    <n v="1608"/>
    <x v="1"/>
    <n v="1929.6"/>
    <x v="1"/>
    <n v="75"/>
    <n v="187.5"/>
    <n v="190.34090909090909"/>
    <x v="1"/>
    <n v="2026.08"/>
    <n v="2216.4209090909089"/>
    <n v="2200"/>
    <n v="-16.420909090908935"/>
    <n v="-1.4928099173553578E-2"/>
  </r>
  <r>
    <x v="1"/>
    <n v="34"/>
    <n v="62"/>
    <n v="1.53"/>
    <n v="26.485539749668931"/>
    <n v="1.4855397496689307"/>
    <s v="Overweight"/>
    <n v="1488"/>
    <x v="1"/>
    <n v="1785.6"/>
    <x v="1"/>
    <n v="75"/>
    <n v="187.5"/>
    <n v="176.13636363636365"/>
    <x v="1"/>
    <n v="1874.8799999999999"/>
    <n v="2051.0163636363636"/>
    <n v="2200"/>
    <n v="148.98363636363638"/>
    <n v="6.3205179063360886E-2"/>
  </r>
  <r>
    <x v="1"/>
    <n v="45"/>
    <n v="70"/>
    <n v="1.55"/>
    <n v="29.136316337148799"/>
    <n v="4.1363163371487985"/>
    <s v="Overweight"/>
    <n v="1680"/>
    <x v="1"/>
    <n v="2016"/>
    <x v="0"/>
    <n v="60"/>
    <n v="100"/>
    <n v="106.06060606060606"/>
    <x v="0"/>
    <n v="2016"/>
    <n v="2122.060606060606"/>
    <n v="2200"/>
    <n v="77.939393939393995"/>
    <n v="3.3065197428833813E-2"/>
  </r>
  <r>
    <x v="1"/>
    <n v="44"/>
    <n v="66"/>
    <n v="1.56"/>
    <n v="27.12031558185404"/>
    <n v="2.1203155818540402"/>
    <s v="Overweight"/>
    <n v="1584"/>
    <x v="2"/>
    <n v="1742.4"/>
    <x v="0"/>
    <n v="60"/>
    <n v="100"/>
    <n v="100"/>
    <x v="0"/>
    <n v="1742.4"/>
    <n v="1842.4"/>
    <n v="2200"/>
    <n v="357.59999999999991"/>
    <n v="0.15170909090909088"/>
  </r>
  <r>
    <x v="1"/>
    <n v="45"/>
    <n v="88"/>
    <n v="1.59"/>
    <n v="34.808749653890267"/>
    <n v="9.808749653890267"/>
    <s v="Overweight"/>
    <n v="2112"/>
    <x v="2"/>
    <n v="2323.2000000000003"/>
    <x v="0"/>
    <n v="60"/>
    <n v="100"/>
    <n v="133.33333333333331"/>
    <x v="0"/>
    <n v="2323.2000000000003"/>
    <n v="2456.5333333333338"/>
    <n v="2200"/>
    <n v="-256.53333333333376"/>
    <n v="-0.23321212121212159"/>
  </r>
  <r>
    <x v="1"/>
    <n v="46"/>
    <n v="70"/>
    <n v="1.64"/>
    <n v="26.026174895895306"/>
    <n v="1.0261748958953056"/>
    <s v="Overweight"/>
    <n v="1680"/>
    <x v="1"/>
    <n v="2016"/>
    <x v="0"/>
    <n v="60"/>
    <n v="100"/>
    <n v="106.06060606060606"/>
    <x v="0"/>
    <n v="2016"/>
    <n v="2122.060606060606"/>
    <n v="2200"/>
    <n v="77.939393939393995"/>
    <n v="3.3065197428833813E-2"/>
  </r>
  <r>
    <x v="1"/>
    <n v="46"/>
    <n v="112"/>
    <n v="1.68"/>
    <n v="39.682539682539691"/>
    <n v="14.682539682539691"/>
    <s v="Overweight"/>
    <n v="2688"/>
    <x v="2"/>
    <n v="2956.8"/>
    <x v="0"/>
    <n v="30"/>
    <n v="50"/>
    <n v="84.848484848484844"/>
    <x v="0"/>
    <n v="2956.8"/>
    <n v="3041.6484848484852"/>
    <n v="2200"/>
    <n v="-841.64848484848517"/>
    <n v="-0.7651349862258956"/>
  </r>
  <r>
    <x v="1"/>
    <n v="52"/>
    <n v="101"/>
    <n v="1.74"/>
    <n v="33.359756903157617"/>
    <n v="8.3597569031576171"/>
    <s v="Overweight"/>
    <n v="2424"/>
    <x v="2"/>
    <n v="2666.4"/>
    <x v="0"/>
    <n v="30"/>
    <n v="50"/>
    <n v="76.515151515151516"/>
    <x v="0"/>
    <n v="2666.4"/>
    <n v="2742.9151515151516"/>
    <n v="2200"/>
    <n v="-542.91515151515159"/>
    <n v="-0.49355922865013779"/>
  </r>
  <r>
    <x v="0"/>
    <n v="20"/>
    <n v="61"/>
    <n v="1.7"/>
    <n v="21.107266435986162"/>
    <n v="-3.8927335640138381"/>
    <s v="Normal"/>
    <n v="1464"/>
    <x v="0"/>
    <n v="1903.2"/>
    <x v="0"/>
    <n v="60"/>
    <n v="100"/>
    <n v="77.215189873417728"/>
    <x v="0"/>
    <n v="1903.2"/>
    <n v="1980.4151898734178"/>
    <n v="3100"/>
    <n v="1119.5848101265822"/>
    <n v="0.47497537399309547"/>
  </r>
  <r>
    <x v="0"/>
    <n v="22"/>
    <n v="74"/>
    <n v="1.7"/>
    <n v="25.605536332179934"/>
    <n v="0.60553633217993408"/>
    <s v="Overweight"/>
    <n v="1776"/>
    <x v="0"/>
    <n v="2308.8000000000002"/>
    <x v="0"/>
    <n v="60"/>
    <n v="100"/>
    <n v="93.670886075949369"/>
    <x v="0"/>
    <n v="2308.8000000000002"/>
    <n v="2402.4708860759497"/>
    <n v="3100"/>
    <n v="697.52911392405031"/>
    <n v="0.29592144227080919"/>
  </r>
  <r>
    <x v="0"/>
    <n v="24"/>
    <n v="66"/>
    <n v="1.8"/>
    <n v="20.37037037037037"/>
    <n v="-4.6296296296296298"/>
    <s v="Normal"/>
    <n v="1584"/>
    <x v="0"/>
    <n v="2059.2000000000003"/>
    <x v="1"/>
    <n v="60"/>
    <n v="150"/>
    <n v="125.31645569620254"/>
    <x v="0"/>
    <n v="2059.2000000000003"/>
    <n v="2184.5164556962027"/>
    <n v="3100"/>
    <n v="915.48354430379732"/>
    <n v="0.38838695818948976"/>
  </r>
  <r>
    <x v="0"/>
    <n v="25"/>
    <n v="80"/>
    <n v="1.8"/>
    <n v="24.691358024691358"/>
    <n v="-0.30864197530864246"/>
    <s v="Normal"/>
    <n v="1920"/>
    <x v="1"/>
    <n v="2304"/>
    <x v="1"/>
    <n v="60"/>
    <n v="150"/>
    <n v="151.8987341772152"/>
    <x v="1"/>
    <n v="2419.2000000000003"/>
    <n v="2571.0987341772156"/>
    <n v="3100"/>
    <n v="528.90126582278435"/>
    <n v="0.22438235519754487"/>
  </r>
  <r>
    <x v="0"/>
    <n v="24"/>
    <n v="70"/>
    <n v="1.8"/>
    <n v="21.604938271604937"/>
    <n v="-3.3950617283950635"/>
    <s v="Normal"/>
    <n v="1680"/>
    <x v="1"/>
    <n v="2016"/>
    <x v="0"/>
    <n v="60"/>
    <n v="100"/>
    <n v="88.60759493670885"/>
    <x v="1"/>
    <n v="2116.8000000000002"/>
    <n v="2205.4075949367088"/>
    <n v="3100"/>
    <n v="894.59240506329115"/>
    <n v="0.37952405063291139"/>
  </r>
  <r>
    <x v="0"/>
    <n v="25"/>
    <n v="65"/>
    <n v="1.7"/>
    <n v="22.491349480968861"/>
    <n v="-2.5086505190311392"/>
    <s v="Normal"/>
    <n v="1560"/>
    <x v="0"/>
    <n v="2028"/>
    <x v="0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s v="Normal"/>
    <n v="1536"/>
    <x v="0"/>
    <n v="1996.8000000000002"/>
    <x v="0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s v="Normal"/>
    <n v="1536"/>
    <x v="1"/>
    <n v="1843.1999999999998"/>
    <x v="2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s v="Overweight"/>
    <n v="1992"/>
    <x v="2"/>
    <n v="2191.2000000000003"/>
    <x v="2"/>
    <n v="0"/>
    <n v="10"/>
    <n v="10.506329113924052"/>
    <x v="1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s v="Normal"/>
    <n v="2112"/>
    <x v="2"/>
    <n v="2323.2000000000003"/>
    <x v="2"/>
    <n v="0"/>
    <n v="20"/>
    <n v="22.278481012658226"/>
    <x v="0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s v="Overweight"/>
    <n v="2160"/>
    <x v="2"/>
    <n v="2376"/>
    <x v="2"/>
    <n v="0"/>
    <n v="30"/>
    <n v="34.177215189873422"/>
    <x v="0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s v="Normal"/>
    <n v="2016"/>
    <x v="2"/>
    <n v="2217.6000000000004"/>
    <x v="0"/>
    <n v="0"/>
    <n v="45"/>
    <n v="47.848101265822777"/>
    <x v="0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s v="Overweight"/>
    <n v="2112"/>
    <x v="1"/>
    <n v="2534.4"/>
    <x v="1"/>
    <n v="75"/>
    <n v="187.5"/>
    <n v="208.86075949367088"/>
    <x v="0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s v="Overweight"/>
    <n v="2112"/>
    <x v="1"/>
    <n v="2534.4"/>
    <x v="0"/>
    <n v="75"/>
    <n v="125"/>
    <n v="139.24050632911391"/>
    <x v="1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s v="Overweight"/>
    <n v="2208"/>
    <x v="0"/>
    <n v="2870.4"/>
    <x v="2"/>
    <n v="75"/>
    <n v="250"/>
    <n v="291.13924050632909"/>
    <x v="1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s v="Overweight"/>
    <n v="2640"/>
    <x v="0"/>
    <n v="3432"/>
    <x v="0"/>
    <n v="75"/>
    <n v="125"/>
    <n v="174.05063291139243"/>
    <x v="1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s v="Overweight"/>
    <n v="2544"/>
    <x v="1"/>
    <n v="3052.7999999999997"/>
    <x v="2"/>
    <n v="75"/>
    <n v="250"/>
    <n v="335.44303797468353"/>
    <x v="0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s v="Overweight"/>
    <n v="2160"/>
    <x v="2"/>
    <n v="2376"/>
    <x v="0"/>
    <n v="0"/>
    <n v="30"/>
    <n v="34.177215189873422"/>
    <x v="1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s v="Normal"/>
    <n v="1872"/>
    <x v="1"/>
    <n v="2246.4"/>
    <x v="0"/>
    <n v="75"/>
    <n v="125"/>
    <n v="123.41772151898735"/>
    <x v="1"/>
    <n v="2358.7200000000003"/>
    <n v="2482.1377215189877"/>
    <n v="3100"/>
    <n v="617.86227848101225"/>
    <n v="0.2621233908707325"/>
  </r>
  <r>
    <x v="1"/>
    <n v="32"/>
    <n v="101"/>
    <n v="2.89"/>
    <n v="12.092767088516661"/>
    <n v="-12.907232911483339"/>
    <s v="Normal"/>
    <n v="2424"/>
    <x v="2"/>
    <n v="2666.4"/>
    <x v="0"/>
    <n v="30"/>
    <n v="50"/>
    <n v="76.515151515151516"/>
    <x v="0"/>
    <n v="2666.4"/>
    <n v="2742.9151515151516"/>
    <n v="2200"/>
    <n v="-542.91515151515159"/>
    <n v="-0.49355922865013779"/>
  </r>
  <r>
    <x v="1"/>
    <n v="51"/>
    <n v="78"/>
    <n v="3.89"/>
    <n v="5.1546051109892215"/>
    <n v="-19.845394889010777"/>
    <s v="Normal"/>
    <n v="1872"/>
    <x v="1"/>
    <n v="2246.4"/>
    <x v="1"/>
    <n v="75"/>
    <n v="187.5"/>
    <n v="221.59090909090909"/>
    <x v="1"/>
    <n v="2358.7200000000003"/>
    <n v="2580.3109090909093"/>
    <n v="2200"/>
    <n v="-380.31090909090926"/>
    <n v="-0.34573719008264481"/>
  </r>
  <r>
    <x v="1"/>
    <n v="35"/>
    <n v="67"/>
    <n v="4.8899999999999997"/>
    <n v="2.8019287306426457"/>
    <n v="-22.198071269357353"/>
    <s v="Normal"/>
    <n v="1608"/>
    <x v="0"/>
    <n v="2090.4"/>
    <x v="2"/>
    <n v="90"/>
    <n v="300"/>
    <n v="304.54545454545456"/>
    <x v="1"/>
    <n v="2194.92"/>
    <n v="2499.4654545454546"/>
    <n v="2200"/>
    <n v="-299.46545454545458"/>
    <n v="-0.27224132231404963"/>
  </r>
  <r>
    <x v="1"/>
    <n v="32"/>
    <n v="67"/>
    <n v="5.89"/>
    <n v="1.931275420052404"/>
    <n v="-23.068724579947595"/>
    <s v="Normal"/>
    <n v="1608"/>
    <x v="1"/>
    <n v="1929.6"/>
    <x v="1"/>
    <n v="75"/>
    <n v="187.5"/>
    <n v="190.34090909090909"/>
    <x v="1"/>
    <n v="2026.08"/>
    <n v="2216.4209090909089"/>
    <n v="2200"/>
    <n v="-16.420909090908935"/>
    <n v="-1.4928099173553578E-2"/>
  </r>
  <r>
    <x v="1"/>
    <n v="34"/>
    <n v="62"/>
    <n v="6.89"/>
    <n v="1.3060302788374647"/>
    <n v="-23.693969721162535"/>
    <s v="Normal"/>
    <n v="1488"/>
    <x v="1"/>
    <n v="1785.6"/>
    <x v="1"/>
    <n v="75"/>
    <n v="187.5"/>
    <n v="176.13636363636365"/>
    <x v="1"/>
    <n v="1874.8799999999999"/>
    <n v="2051.0163636363636"/>
    <n v="2200"/>
    <n v="148.98363636363638"/>
    <n v="6.3205179063360886E-2"/>
  </r>
  <r>
    <x v="1"/>
    <n v="45"/>
    <n v="70"/>
    <n v="7.89"/>
    <n v="1.1244600583755409"/>
    <n v="-23.87553994162446"/>
    <s v="Normal"/>
    <n v="1680"/>
    <x v="1"/>
    <n v="2016"/>
    <x v="0"/>
    <n v="60"/>
    <n v="100"/>
    <n v="106.06060606060606"/>
    <x v="0"/>
    <n v="2016"/>
    <n v="2122.060606060606"/>
    <n v="2200"/>
    <n v="77.939393939393995"/>
    <n v="3.3065197428833813E-2"/>
  </r>
  <r>
    <x v="1"/>
    <n v="44"/>
    <n v="66"/>
    <n v="8.89"/>
    <n v="0.83510371102374847"/>
    <n v="-24.164896288976252"/>
    <s v="Normal"/>
    <n v="1584"/>
    <x v="2"/>
    <n v="1742.4"/>
    <x v="0"/>
    <n v="60"/>
    <n v="100"/>
    <n v="100"/>
    <x v="0"/>
    <n v="1742.4"/>
    <n v="1842.4"/>
    <n v="2200"/>
    <n v="357.59999999999991"/>
    <n v="0.15170909090909088"/>
  </r>
  <r>
    <x v="1"/>
    <n v="45"/>
    <n v="88"/>
    <n v="9.89"/>
    <n v="0.89968419040180081"/>
    <n v="-24.1003158095982"/>
    <s v="Normal"/>
    <n v="2112"/>
    <x v="2"/>
    <n v="2323.2000000000003"/>
    <x v="0"/>
    <n v="60"/>
    <n v="100"/>
    <n v="133.33333333333331"/>
    <x v="0"/>
    <n v="2323.2000000000003"/>
    <n v="2456.5333333333338"/>
    <n v="2200"/>
    <n v="-256.53333333333376"/>
    <n v="-0.23321212121212159"/>
  </r>
  <r>
    <x v="1"/>
    <n v="46"/>
    <n v="70"/>
    <n v="10.89"/>
    <n v="0.59025854167351777"/>
    <n v="-24.409741458326483"/>
    <s v="Normal"/>
    <n v="1680"/>
    <x v="1"/>
    <n v="2016"/>
    <x v="0"/>
    <n v="60"/>
    <n v="100"/>
    <n v="106.06060606060606"/>
    <x v="0"/>
    <n v="2016"/>
    <n v="2122.060606060606"/>
    <n v="2200"/>
    <n v="77.939393939393995"/>
    <n v="3.3065197428833813E-2"/>
  </r>
  <r>
    <x v="1"/>
    <n v="46"/>
    <n v="112"/>
    <n v="11.89"/>
    <n v="0.79223552596304359"/>
    <n v="-24.207764474036956"/>
    <s v="Normal"/>
    <n v="2688"/>
    <x v="2"/>
    <n v="2956.8"/>
    <x v="0"/>
    <n v="30"/>
    <n v="50"/>
    <n v="84.848484848484844"/>
    <x v="0"/>
    <n v="2956.8"/>
    <n v="3041.6484848484852"/>
    <n v="2200"/>
    <n v="-841.64848484848517"/>
    <n v="-0.7651349862258956"/>
  </r>
  <r>
    <x v="1"/>
    <n v="52"/>
    <n v="101"/>
    <n v="12.89"/>
    <n v="0.60787675870482516"/>
    <n v="-24.392123241295174"/>
    <s v="Normal"/>
    <n v="2424"/>
    <x v="2"/>
    <n v="2666.4"/>
    <x v="0"/>
    <n v="30"/>
    <n v="50"/>
    <n v="76.515151515151516"/>
    <x v="0"/>
    <n v="2666.4"/>
    <n v="2742.9151515151516"/>
    <n v="2200"/>
    <n v="-542.91515151515159"/>
    <n v="-0.49355922865013779"/>
  </r>
  <r>
    <x v="0"/>
    <n v="25"/>
    <n v="65"/>
    <n v="1.7"/>
    <n v="22.491349480968861"/>
    <n v="-2.5086505190311392"/>
    <s v="Normal"/>
    <n v="1560"/>
    <x v="0"/>
    <n v="2028"/>
    <x v="0"/>
    <n v="60"/>
    <n v="100"/>
    <n v="82.278481012658233"/>
    <x v="0"/>
    <n v="2028"/>
    <n v="2110.2784810126582"/>
    <n v="3100"/>
    <n v="989.72151898734182"/>
    <n v="0.41988185654008436"/>
  </r>
  <r>
    <x v="0"/>
    <n v="26"/>
    <n v="64"/>
    <n v="1.7"/>
    <n v="22.145328719723185"/>
    <n v="-2.8546712802768148"/>
    <s v="Normal"/>
    <n v="1536"/>
    <x v="0"/>
    <n v="1996.8000000000002"/>
    <x v="0"/>
    <n v="60"/>
    <n v="100"/>
    <n v="81.012658227848107"/>
    <x v="0"/>
    <n v="1996.8000000000002"/>
    <n v="2077.8126582278483"/>
    <n v="3100"/>
    <n v="1022.1873417721517"/>
    <n v="0.4336552359033371"/>
  </r>
  <r>
    <x v="0"/>
    <n v="27"/>
    <n v="64"/>
    <n v="1.7"/>
    <n v="22.145328719723185"/>
    <n v="-2.8546712802768148"/>
    <s v="Normal"/>
    <n v="1536"/>
    <x v="1"/>
    <n v="1843.1999999999998"/>
    <x v="2"/>
    <n v="60"/>
    <n v="200"/>
    <n v="162.02531645569621"/>
    <x v="1"/>
    <n v="1935.36"/>
    <n v="2097.3853164556963"/>
    <n v="3100"/>
    <n v="1002.6146835443037"/>
    <n v="0.42535168392788647"/>
  </r>
  <r>
    <x v="0"/>
    <n v="32"/>
    <n v="83"/>
    <n v="1.8"/>
    <n v="25.617283950617281"/>
    <n v="0.61728395061728136"/>
    <s v="Overweight"/>
    <n v="1992"/>
    <x v="2"/>
    <n v="2191.2000000000003"/>
    <x v="2"/>
    <n v="0"/>
    <n v="10"/>
    <n v="10.506329113924052"/>
    <x v="1"/>
    <n v="2300.7600000000002"/>
    <n v="2311.2663291139243"/>
    <n v="3100"/>
    <n v="788.73367088607574"/>
    <n v="0.33461428461833514"/>
  </r>
  <r>
    <x v="0"/>
    <n v="30"/>
    <n v="88"/>
    <n v="1.9"/>
    <n v="24.37673130193906"/>
    <n v="-0.6232686980609401"/>
    <s v="Normal"/>
    <n v="2112"/>
    <x v="2"/>
    <n v="2323.2000000000003"/>
    <x v="2"/>
    <n v="0"/>
    <n v="20"/>
    <n v="22.278481012658226"/>
    <x v="0"/>
    <n v="2323.2000000000003"/>
    <n v="2345.4784810126584"/>
    <n v="3100"/>
    <n v="754.52151898734155"/>
    <n v="0.32010003835826611"/>
  </r>
  <r>
    <x v="0"/>
    <n v="32"/>
    <n v="90"/>
    <n v="1.85"/>
    <n v="26.296566837107374"/>
    <n v="1.296566837107374"/>
    <s v="Overweight"/>
    <n v="2160"/>
    <x v="2"/>
    <n v="2376"/>
    <x v="2"/>
    <n v="0"/>
    <n v="30"/>
    <n v="34.177215189873422"/>
    <x v="0"/>
    <n v="2376"/>
    <n v="2410.1772151898736"/>
    <n v="3100"/>
    <n v="689.82278481012645"/>
    <n v="0.29265209052550817"/>
  </r>
  <r>
    <x v="0"/>
    <n v="34"/>
    <n v="84"/>
    <n v="1.85"/>
    <n v="24.543462381300216"/>
    <n v="-0.45653761869978382"/>
    <s v="Normal"/>
    <n v="2016"/>
    <x v="2"/>
    <n v="2217.6000000000004"/>
    <x v="0"/>
    <n v="0"/>
    <n v="45"/>
    <n v="47.848101265822777"/>
    <x v="0"/>
    <n v="2217.6000000000004"/>
    <n v="2265.448101265823"/>
    <n v="3100"/>
    <n v="834.55189873417703"/>
    <n v="0.35405232067510545"/>
  </r>
  <r>
    <x v="0"/>
    <n v="35"/>
    <n v="88"/>
    <n v="1.85"/>
    <n v="25.712198685171657"/>
    <n v="0.71219868517165708"/>
    <s v="Overweight"/>
    <n v="2112"/>
    <x v="1"/>
    <n v="2534.4"/>
    <x v="1"/>
    <n v="75"/>
    <n v="187.5"/>
    <n v="208.86075949367088"/>
    <x v="0"/>
    <n v="2534.4"/>
    <n v="2743.2607594936708"/>
    <n v="3100"/>
    <n v="356.73924050632922"/>
    <n v="0.15134392021480633"/>
  </r>
  <r>
    <x v="0"/>
    <n v="44"/>
    <n v="88"/>
    <n v="1.86"/>
    <n v="25.436466643542602"/>
    <n v="0.43646664354260167"/>
    <s v="Overweight"/>
    <n v="2112"/>
    <x v="1"/>
    <n v="2534.4"/>
    <x v="0"/>
    <n v="75"/>
    <n v="125"/>
    <n v="139.24050632911391"/>
    <x v="1"/>
    <n v="2661.1200000000003"/>
    <n v="2800.3605063291143"/>
    <n v="3100"/>
    <n v="299.63949367088571"/>
    <n v="0.12711978519370909"/>
  </r>
  <r>
    <x v="0"/>
    <n v="45"/>
    <n v="92"/>
    <n v="1.86"/>
    <n v="26.592669672794539"/>
    <n v="1.5926696727945391"/>
    <s v="Overweight"/>
    <n v="2208"/>
    <x v="0"/>
    <n v="2870.4"/>
    <x v="2"/>
    <n v="75"/>
    <n v="250"/>
    <n v="291.13924050632909"/>
    <x v="1"/>
    <n v="3013.92"/>
    <n v="3305.0592405063289"/>
    <n v="3100"/>
    <n v="-205.05924050632893"/>
    <n v="-0.18641749136938993"/>
  </r>
  <r>
    <x v="0"/>
    <n v="46"/>
    <n v="110"/>
    <n v="1.86"/>
    <n v="31.795583304428252"/>
    <n v="6.7955833044282521"/>
    <s v="Overweight"/>
    <n v="2640"/>
    <x v="0"/>
    <n v="3432"/>
    <x v="0"/>
    <n v="75"/>
    <n v="125"/>
    <n v="174.05063291139243"/>
    <x v="1"/>
    <n v="3603.6000000000004"/>
    <n v="3777.6506329113927"/>
    <n v="3100"/>
    <n v="-677.65063291139268"/>
    <n v="-0.6160460299194479"/>
  </r>
  <r>
    <x v="0"/>
    <n v="47"/>
    <n v="106"/>
    <n v="1.89"/>
    <n v="29.674421208812745"/>
    <n v="4.6744212088127455"/>
    <s v="Overweight"/>
    <n v="2544"/>
    <x v="1"/>
    <n v="3052.7999999999997"/>
    <x v="2"/>
    <n v="75"/>
    <n v="250"/>
    <n v="335.44303797468353"/>
    <x v="0"/>
    <n v="3052.7999999999997"/>
    <n v="3388.2430379746834"/>
    <n v="3100"/>
    <n v="-288.24303797468338"/>
    <n v="-0.26203912543153035"/>
  </r>
  <r>
    <x v="0"/>
    <n v="53"/>
    <n v="90"/>
    <n v="1.89"/>
    <n v="25.195263290501387"/>
    <n v="0.19526329050138713"/>
    <s v="Overweight"/>
    <n v="2160"/>
    <x v="2"/>
    <n v="2376"/>
    <x v="0"/>
    <n v="0"/>
    <n v="30"/>
    <n v="34.177215189873422"/>
    <x v="1"/>
    <n v="2494.8000000000002"/>
    <n v="2528.9772151898737"/>
    <n v="3100"/>
    <n v="571.02278481012627"/>
    <n v="0.24225209052550811"/>
  </r>
  <r>
    <x v="0"/>
    <n v="59"/>
    <n v="78"/>
    <n v="1.89"/>
    <n v="21.835894851767868"/>
    <n v="-3.1641051482321316"/>
    <s v="Normal"/>
    <n v="1872"/>
    <x v="1"/>
    <n v="2246.4"/>
    <x v="0"/>
    <n v="75"/>
    <n v="125"/>
    <n v="123.41772151898735"/>
    <x v="1"/>
    <n v="2358.7200000000003"/>
    <n v="2482.1377215189877"/>
    <n v="3100"/>
    <n v="617.86227848101225"/>
    <n v="0.26212339087073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7" cacheId="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B10:C12" firstHeaderRow="1" firstDataRow="1" firstDataCol="1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>
      <x v="1"/>
    </i>
  </rowItems>
  <colItems count="1">
    <i/>
  </colItems>
  <dataFields count="1">
    <dataField name="Average of Age" fld="1" subtotal="average" baseField="0" baseItem="0" numFmtId="1"/>
  </dataFields>
  <formats count="1">
    <format dxfId="35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3" cacheId="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B4:C6" firstHeaderRow="1" firstDataRow="1" firstDataCol="1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>
      <x v="1"/>
    </i>
  </rowItems>
  <colItems count="1">
    <i/>
  </colItems>
  <dataFields count="1">
    <dataField name="Count of Age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6" cacheId="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2">
  <location ref="B16:E20" firstHeaderRow="0" firstDataRow="1" firstDataCol="2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6"/>
  </rowFields>
  <rowItems count="4">
    <i>
      <x/>
      <x/>
    </i>
    <i r="1">
      <x v="1"/>
    </i>
    <i>
      <x v="1"/>
      <x/>
    </i>
    <i r="1">
      <x v="1"/>
    </i>
  </rowItems>
  <colFields count="1">
    <field x="-2"/>
  </colFields>
  <colItems count="2">
    <i>
      <x/>
    </i>
    <i i="1">
      <x v="1"/>
    </i>
  </colItems>
  <dataFields count="2">
    <dataField name="Average of Age" fld="1" subtotal="average" baseField="0" baseItem="0" numFmtId="1"/>
    <dataField name="Count of BMI" fld="4" subtotal="count" baseField="0" baseItem="0"/>
  </dataFields>
  <formats count="1">
    <format dxfId="36">
      <pivotArea outline="0" collapsedLevelsAreSubtotals="1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0" cacheId="1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A3:C9" firstHeaderRow="1" firstDataRow="1" firstDataCol="2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8"/>
  </rowFields>
  <rowItems count="6">
    <i>
      <x/>
      <x/>
    </i>
    <i r="1">
      <x v="1"/>
    </i>
    <i r="1">
      <x v="2"/>
    </i>
    <i>
      <x v="1"/>
      <x/>
    </i>
    <i r="1">
      <x v="1"/>
    </i>
    <i r="1">
      <x v="2"/>
    </i>
  </rowItems>
  <colItems count="1">
    <i/>
  </colItems>
  <dataFields count="1">
    <dataField name="Count of Body weight (kg) " fld="2" subtotal="count" baseField="8" baseItem="0"/>
  </dataFields>
  <formats count="8">
    <format dxfId="7">
      <pivotArea type="all" dataOnly="0" outline="0" fieldPosition="0"/>
    </format>
    <format dxfId="6">
      <pivotArea outline="0" collapsedLevelsAreSubtotals="1" fieldPosition="0"/>
    </format>
    <format dxfId="5">
      <pivotArea field="0" type="button" dataOnly="0" labelOnly="1" outline="0" axis="axisRow" fieldPosition="0"/>
    </format>
    <format dxfId="4">
      <pivotArea field="8" type="button" dataOnly="0" labelOnly="1" outline="0" axis="axisRow" fieldPosition="1"/>
    </format>
    <format dxfId="3">
      <pivotArea dataOnly="0" labelOnly="1" outline="0" axis="axisValues" fieldPosition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dataOnly="0" labelOnly="1" outline="0" fieldPosition="0">
        <references count="2">
          <reference field="0" count="1" selected="0">
            <x v="0"/>
          </reference>
          <reference field="8" count="0"/>
        </references>
      </pivotArea>
    </format>
    <format dxfId="0">
      <pivotArea dataOnly="0" labelOnly="1" outline="0" fieldPosition="0">
        <references count="2">
          <reference field="0" count="1" selected="0">
            <x v="1"/>
          </reference>
          <reference field="8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21" cacheId="1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2">
  <location ref="A82:D88" firstHeaderRow="0" firstDataRow="1" firstDataCol="2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8"/>
  </rowFields>
  <rowItems count="6">
    <i>
      <x/>
      <x/>
    </i>
    <i r="1">
      <x v="1"/>
    </i>
    <i r="1">
      <x v="2"/>
    </i>
    <i>
      <x v="1"/>
      <x/>
    </i>
    <i r="1">
      <x v="1"/>
    </i>
    <i r="1">
      <x v="2"/>
    </i>
  </rowItems>
  <colFields count="1">
    <field x="-2"/>
  </colFields>
  <colItems count="2">
    <i>
      <x/>
    </i>
    <i i="1">
      <x v="1"/>
    </i>
  </colItems>
  <dataFields count="2">
    <dataField name="Average of Length of time of average daily exercise (Minutes)" fld="11" subtotal="average" baseField="8" baseItem="1"/>
    <dataField name="Count of Age" fld="1" subtotal="count" baseField="8" baseItem="2"/>
  </dataFields>
  <formats count="11">
    <format dxfId="18">
      <pivotArea type="all" dataOnly="0" outline="0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8" type="button" dataOnly="0" labelOnly="1" outline="0" axis="axisRow" fieldPosition="1"/>
    </format>
    <format dxfId="14">
      <pivotArea dataOnly="0" labelOnly="1" outline="0" axis="axisValues" fieldPosition="0"/>
    </format>
    <format dxfId="13">
      <pivotArea dataOnly="0" labelOnly="1" outline="0" fieldPosition="0">
        <references count="1">
          <reference field="0" count="0"/>
        </references>
      </pivotArea>
    </format>
    <format dxfId="12">
      <pivotArea dataOnly="0" labelOnly="1" outline="0" fieldPosition="0">
        <references count="2">
          <reference field="0" count="1" selected="0">
            <x v="0"/>
          </reference>
          <reference field="8" count="0"/>
        </references>
      </pivotArea>
    </format>
    <format dxfId="11">
      <pivotArea dataOnly="0" labelOnly="1" outline="0" fieldPosition="0">
        <references count="2">
          <reference field="0" count="1" selected="0">
            <x v="1"/>
          </reference>
          <reference field="8" count="0"/>
        </references>
      </pivotArea>
    </format>
    <format dxfId="10">
      <pivotArea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8" count="2" selected="0">
            <x v="1"/>
            <x v="2"/>
          </reference>
        </references>
      </pivotArea>
    </format>
    <format dxfId="9">
      <pivotArea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format>
    <format dxfId="8">
      <pivotArea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8" count="1" selected="0">
            <x v="0"/>
          </reference>
        </references>
      </pivotArea>
    </format>
  </format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20" cacheId="1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2">
  <location ref="A55:D65" firstHeaderRow="1" firstDataRow="1" firstDataCol="3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8"/>
    <field x="14"/>
  </rowFields>
  <rowItems count="10">
    <i>
      <x/>
      <x/>
      <x/>
    </i>
    <i r="1">
      <x v="1"/>
      <x/>
    </i>
    <i r="2">
      <x v="1"/>
    </i>
    <i r="1">
      <x v="2"/>
      <x v="1"/>
    </i>
    <i>
      <x v="1"/>
      <x/>
      <x/>
    </i>
    <i r="2">
      <x v="1"/>
    </i>
    <i r="1">
      <x v="1"/>
      <x/>
    </i>
    <i r="2">
      <x v="1"/>
    </i>
    <i r="1">
      <x v="2"/>
      <x/>
    </i>
    <i r="2">
      <x v="1"/>
    </i>
  </rowItems>
  <colItems count="1">
    <i/>
  </colItems>
  <dataFields count="1">
    <dataField name="Count of Length of time of average daily exercise (Minutes)" fld="11" subtotal="count" baseField="8" baseItem="1"/>
  </dataFields>
  <formats count="8"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0" type="button" dataOnly="0" labelOnly="1" outline="0" axis="axisRow" fieldPosition="0"/>
    </format>
    <format dxfId="23">
      <pivotArea field="8" type="button" dataOnly="0" labelOnly="1" outline="0" axis="axisRow" fieldPosition="1"/>
    </format>
    <format dxfId="22">
      <pivotArea dataOnly="0" labelOnly="1" outline="0" axis="axisValues" fieldPosition="0"/>
    </format>
    <format dxfId="21">
      <pivotArea dataOnly="0" labelOnly="1" outline="0" fieldPosition="0">
        <references count="1">
          <reference field="0" count="0"/>
        </references>
      </pivotArea>
    </format>
    <format dxfId="20">
      <pivotArea dataOnly="0" labelOnly="1" outline="0" fieldPosition="0">
        <references count="2">
          <reference field="0" count="1" selected="0">
            <x v="0"/>
          </reference>
          <reference field="8" count="0"/>
        </references>
      </pivotArea>
    </format>
    <format dxfId="19">
      <pivotArea dataOnly="0" labelOnly="1" outline="0" fieldPosition="0">
        <references count="2">
          <reference field="0" count="1" selected="0">
            <x v="1"/>
          </reference>
          <reference field="8" count="0"/>
        </references>
      </pivotArea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2" cacheId="1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2">
  <location ref="A27:D38" firstHeaderRow="1" firstDataRow="1" firstDataCol="3"/>
  <pivotFields count="20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8"/>
    <field x="6"/>
  </rowFields>
  <rowItems count="11">
    <i>
      <x/>
      <x/>
      <x/>
    </i>
    <i r="1">
      <x v="1"/>
      <x/>
    </i>
    <i r="2">
      <x v="1"/>
    </i>
    <i r="1">
      <x v="2"/>
      <x/>
    </i>
    <i r="2">
      <x v="1"/>
    </i>
    <i>
      <x v="1"/>
      <x/>
      <x/>
    </i>
    <i r="2">
      <x v="1"/>
    </i>
    <i r="1">
      <x v="1"/>
      <x/>
    </i>
    <i r="2">
      <x v="1"/>
    </i>
    <i r="1">
      <x v="2"/>
      <x/>
    </i>
    <i r="2">
      <x v="1"/>
    </i>
  </rowItems>
  <colItems count="1">
    <i/>
  </colItems>
  <dataFields count="1">
    <dataField name="Count of Body weight (kg) " fld="2" subtotal="count" baseField="8" baseItem="0"/>
  </dataFields>
  <formats count="8"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0" type="button" dataOnly="0" labelOnly="1" outline="0" axis="axisRow" fieldPosition="0"/>
    </format>
    <format dxfId="31">
      <pivotArea field="8" type="button" dataOnly="0" labelOnly="1" outline="0" axis="axisRow" fieldPosition="1"/>
    </format>
    <format dxfId="30">
      <pivotArea dataOnly="0" labelOnly="1" outline="0" axis="axisValues" fieldPosition="0"/>
    </format>
    <format dxfId="29">
      <pivotArea dataOnly="0" labelOnly="1" outline="0" fieldPosition="0">
        <references count="1">
          <reference field="0" count="0"/>
        </references>
      </pivotArea>
    </format>
    <format dxfId="28">
      <pivotArea dataOnly="0" labelOnly="1" outline="0" fieldPosition="0">
        <references count="2">
          <reference field="0" count="1" selected="0">
            <x v="0"/>
          </reference>
          <reference field="8" count="0"/>
        </references>
      </pivotArea>
    </format>
    <format dxfId="27">
      <pivotArea dataOnly="0" labelOnly="1" outline="0" fieldPosition="0">
        <references count="2">
          <reference field="0" count="1" selected="0">
            <x v="1"/>
          </reference>
          <reference field="8" count="0"/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5" cacheId="2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A3:D12" firstHeaderRow="1" firstDataRow="2" firstDataCol="2"/>
  <pivotFields count="20">
    <pivotField axis="axisCol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8"/>
    <field x="10"/>
  </rowFields>
  <rowItems count="8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</rowItems>
  <colFields count="1">
    <field x="0"/>
  </colFields>
  <colItems count="2">
    <i>
      <x/>
    </i>
    <i>
      <x v="1"/>
    </i>
  </colItems>
  <dataFields count="1">
    <dataField name="Count of Age" fld="1" subtotal="count" baseField="8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5" Type="http://schemas.openxmlformats.org/officeDocument/2006/relationships/drawing" Target="../drawings/drawing2.xml"/><Relationship Id="rId4" Type="http://schemas.openxmlformats.org/officeDocument/2006/relationships/pivotTable" Target="../pivotTables/pivot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zoomScale="99" zoomScaleNormal="99" workbookViewId="0">
      <selection activeCell="I67" sqref="I67"/>
    </sheetView>
  </sheetViews>
  <sheetFormatPr defaultRowHeight="14.5" x14ac:dyDescent="0.35"/>
  <cols>
    <col min="3" max="3" width="7.1796875" bestFit="1" customWidth="1"/>
    <col min="4" max="4" width="10.1796875" customWidth="1"/>
    <col min="7" max="7" width="15.26953125" customWidth="1"/>
    <col min="8" max="8" width="19.1796875" customWidth="1"/>
    <col min="9" max="9" width="17.81640625" customWidth="1"/>
    <col min="10" max="10" width="23.81640625" customWidth="1"/>
    <col min="11" max="11" width="23.7265625" customWidth="1"/>
    <col min="12" max="12" width="11.453125" customWidth="1"/>
    <col min="13" max="13" width="20" customWidth="1"/>
    <col min="14" max="14" width="12.90625" customWidth="1"/>
    <col min="15" max="15" width="12" customWidth="1"/>
    <col min="16" max="16" width="14.81640625" customWidth="1"/>
    <col min="20" max="20" width="18.1796875" customWidth="1"/>
  </cols>
  <sheetData>
    <row r="1" spans="1:20" s="13" customFormat="1" ht="145" x14ac:dyDescent="0.3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25</v>
      </c>
      <c r="H1" s="15" t="s">
        <v>26</v>
      </c>
      <c r="I1" s="15" t="s">
        <v>27</v>
      </c>
      <c r="J1" s="15" t="s">
        <v>6</v>
      </c>
      <c r="K1" s="15" t="s">
        <v>28</v>
      </c>
      <c r="L1" s="15" t="s">
        <v>7</v>
      </c>
      <c r="M1" s="15" t="s">
        <v>29</v>
      </c>
      <c r="N1" s="15" t="s">
        <v>8</v>
      </c>
      <c r="O1" s="15" t="s">
        <v>30</v>
      </c>
      <c r="P1" s="15" t="s">
        <v>9</v>
      </c>
      <c r="Q1" s="15" t="s">
        <v>10</v>
      </c>
      <c r="R1" s="15" t="s">
        <v>11</v>
      </c>
      <c r="S1" s="15" t="s">
        <v>12</v>
      </c>
      <c r="T1" s="15" t="s">
        <v>13</v>
      </c>
    </row>
    <row r="2" spans="1:20" x14ac:dyDescent="0.35">
      <c r="A2" s="6" t="s">
        <v>14</v>
      </c>
      <c r="B2" s="6">
        <v>25</v>
      </c>
      <c r="C2" s="6">
        <v>80</v>
      </c>
      <c r="D2" s="6">
        <v>1.78</v>
      </c>
      <c r="E2" s="14">
        <v>25.249337204898371</v>
      </c>
      <c r="F2" s="6">
        <v>0.24933720489837086</v>
      </c>
      <c r="G2" s="6" t="s">
        <v>15</v>
      </c>
      <c r="H2" s="6">
        <v>1920</v>
      </c>
      <c r="I2" s="6" t="s">
        <v>16</v>
      </c>
      <c r="J2" s="6">
        <v>2496</v>
      </c>
      <c r="K2" s="6" t="s">
        <v>17</v>
      </c>
      <c r="L2" s="6">
        <v>60</v>
      </c>
      <c r="M2" s="16">
        <v>100</v>
      </c>
      <c r="N2" s="16">
        <v>101.26582278481013</v>
      </c>
      <c r="O2" s="6" t="s">
        <v>18</v>
      </c>
      <c r="P2" s="6">
        <v>2496</v>
      </c>
      <c r="Q2" s="14">
        <v>2597.2658227848101</v>
      </c>
      <c r="R2" s="6">
        <v>3000</v>
      </c>
      <c r="S2" s="14">
        <v>402.7341772151899</v>
      </c>
      <c r="T2" s="14">
        <v>0.17085692366705027</v>
      </c>
    </row>
    <row r="3" spans="1:20" x14ac:dyDescent="0.35">
      <c r="A3" s="6" t="s">
        <v>14</v>
      </c>
      <c r="B3" s="6">
        <v>53</v>
      </c>
      <c r="C3" s="6">
        <v>95</v>
      </c>
      <c r="D3" s="6">
        <v>1.78</v>
      </c>
      <c r="E3" s="14">
        <v>29.983587930816814</v>
      </c>
      <c r="F3" s="6">
        <v>4.9835879308168138</v>
      </c>
      <c r="G3" s="6" t="s">
        <v>15</v>
      </c>
      <c r="H3" s="6">
        <v>2280</v>
      </c>
      <c r="I3" s="6" t="s">
        <v>19</v>
      </c>
      <c r="J3" s="6">
        <v>2736</v>
      </c>
      <c r="K3" s="6" t="s">
        <v>14</v>
      </c>
      <c r="L3" s="6">
        <v>75</v>
      </c>
      <c r="M3" s="16">
        <v>187.5</v>
      </c>
      <c r="N3" s="16">
        <v>225.47468354430379</v>
      </c>
      <c r="O3" s="6" t="s">
        <v>20</v>
      </c>
      <c r="P3" s="6">
        <v>2872.8</v>
      </c>
      <c r="Q3" s="14">
        <v>3098.274683544304</v>
      </c>
      <c r="R3" s="6">
        <v>2200</v>
      </c>
      <c r="S3" s="14">
        <v>-898.27468354430403</v>
      </c>
      <c r="T3" s="14">
        <v>-0.81661334867664004</v>
      </c>
    </row>
    <row r="4" spans="1:20" x14ac:dyDescent="0.35">
      <c r="A4" s="6" t="s">
        <v>21</v>
      </c>
      <c r="B4" s="6">
        <v>51</v>
      </c>
      <c r="C4" s="6">
        <v>66</v>
      </c>
      <c r="D4" s="6">
        <v>1.63</v>
      </c>
      <c r="E4" s="14">
        <v>24.840980089578082</v>
      </c>
      <c r="F4" s="6">
        <v>-0.1590199104219181</v>
      </c>
      <c r="G4" s="6" t="s">
        <v>22</v>
      </c>
      <c r="H4" s="6">
        <v>1584</v>
      </c>
      <c r="I4" s="6" t="s">
        <v>19</v>
      </c>
      <c r="J4" s="6">
        <v>1900.8</v>
      </c>
      <c r="K4" s="6" t="s">
        <v>14</v>
      </c>
      <c r="L4" s="6">
        <v>75</v>
      </c>
      <c r="M4" s="16">
        <v>187.5</v>
      </c>
      <c r="N4" s="16">
        <v>187.5</v>
      </c>
      <c r="O4" s="6" t="s">
        <v>20</v>
      </c>
      <c r="P4" s="6">
        <v>1995.8400000000001</v>
      </c>
      <c r="Q4" s="14">
        <v>2183.34</v>
      </c>
      <c r="R4" s="6">
        <v>1900</v>
      </c>
      <c r="S4" s="14">
        <v>-283.34000000000015</v>
      </c>
      <c r="T4" s="14">
        <v>-0.2575818181818183</v>
      </c>
    </row>
    <row r="5" spans="1:20" x14ac:dyDescent="0.35">
      <c r="A5" s="6" t="s">
        <v>21</v>
      </c>
      <c r="B5" s="6">
        <v>20</v>
      </c>
      <c r="C5" s="6">
        <v>60</v>
      </c>
      <c r="D5" s="6">
        <v>1.7</v>
      </c>
      <c r="E5" s="14">
        <v>20.761245674740486</v>
      </c>
      <c r="F5" s="6">
        <v>-4.2387543252595137</v>
      </c>
      <c r="G5" s="6" t="s">
        <v>22</v>
      </c>
      <c r="H5" s="6">
        <v>1440</v>
      </c>
      <c r="I5" s="6" t="s">
        <v>16</v>
      </c>
      <c r="J5" s="6">
        <v>1872</v>
      </c>
      <c r="K5" s="6" t="s">
        <v>23</v>
      </c>
      <c r="L5" s="6">
        <v>90</v>
      </c>
      <c r="M5" s="16">
        <v>300</v>
      </c>
      <c r="N5" s="16">
        <v>272.72727272727269</v>
      </c>
      <c r="O5" s="6" t="s">
        <v>20</v>
      </c>
      <c r="P5" s="6">
        <v>1965.6000000000001</v>
      </c>
      <c r="Q5" s="14">
        <v>2238.3272727272729</v>
      </c>
      <c r="R5" s="6">
        <v>2200</v>
      </c>
      <c r="S5" s="14">
        <v>-38.327272727272884</v>
      </c>
      <c r="T5" s="14">
        <v>-3.4842975206611712E-2</v>
      </c>
    </row>
    <row r="6" spans="1:20" x14ac:dyDescent="0.35">
      <c r="A6" s="6" t="s">
        <v>21</v>
      </c>
      <c r="B6" s="6">
        <v>22</v>
      </c>
      <c r="C6" s="6">
        <v>56</v>
      </c>
      <c r="D6" s="6">
        <v>1.5</v>
      </c>
      <c r="E6" s="14">
        <v>24.888888888888889</v>
      </c>
      <c r="F6" s="6">
        <v>-0.11111111111111072</v>
      </c>
      <c r="G6" s="6" t="s">
        <v>22</v>
      </c>
      <c r="H6" s="6">
        <v>1344</v>
      </c>
      <c r="I6" s="6" t="s">
        <v>19</v>
      </c>
      <c r="J6" s="6">
        <v>1612.8</v>
      </c>
      <c r="K6" s="6" t="s">
        <v>14</v>
      </c>
      <c r="L6" s="6">
        <v>75</v>
      </c>
      <c r="M6" s="16">
        <v>187.5</v>
      </c>
      <c r="N6" s="16">
        <v>159.09090909090909</v>
      </c>
      <c r="O6" s="6" t="s">
        <v>20</v>
      </c>
      <c r="P6" s="6">
        <v>1693.44</v>
      </c>
      <c r="Q6" s="14">
        <v>1852.5309090909091</v>
      </c>
      <c r="R6" s="6">
        <v>2000</v>
      </c>
      <c r="S6" s="14">
        <v>147.46909090909094</v>
      </c>
      <c r="T6" s="14">
        <v>6.2562644628099184E-2</v>
      </c>
    </row>
    <row r="7" spans="1:20" x14ac:dyDescent="0.35">
      <c r="A7" s="6" t="s">
        <v>21</v>
      </c>
      <c r="B7" s="6">
        <v>24</v>
      </c>
      <c r="C7" s="6">
        <v>58</v>
      </c>
      <c r="D7" s="6">
        <v>1.53</v>
      </c>
      <c r="E7" s="14">
        <v>24.776795249690291</v>
      </c>
      <c r="F7" s="6">
        <v>-0.22320475030970854</v>
      </c>
      <c r="G7" s="6" t="s">
        <v>22</v>
      </c>
      <c r="H7" s="6">
        <v>1392</v>
      </c>
      <c r="I7" s="6" t="s">
        <v>19</v>
      </c>
      <c r="J7" s="6">
        <v>1670.3999999999999</v>
      </c>
      <c r="K7" s="6" t="s">
        <v>14</v>
      </c>
      <c r="L7" s="6">
        <v>75</v>
      </c>
      <c r="M7" s="16">
        <v>187.5</v>
      </c>
      <c r="N7" s="16">
        <v>164.77272727272728</v>
      </c>
      <c r="O7" s="6" t="s">
        <v>20</v>
      </c>
      <c r="P7" s="6">
        <v>1753.9199999999998</v>
      </c>
      <c r="Q7" s="14">
        <v>1918.6927272727271</v>
      </c>
      <c r="R7" s="6">
        <v>1900</v>
      </c>
      <c r="S7" s="14">
        <v>-18.692727272727097</v>
      </c>
      <c r="T7" s="14">
        <v>-1.6993388429751906E-2</v>
      </c>
    </row>
    <row r="8" spans="1:20" x14ac:dyDescent="0.35">
      <c r="A8" s="6" t="s">
        <v>21</v>
      </c>
      <c r="B8" s="6">
        <v>25</v>
      </c>
      <c r="C8" s="6">
        <v>92</v>
      </c>
      <c r="D8" s="6">
        <v>1.55</v>
      </c>
      <c r="E8" s="14">
        <v>38.293444328824137</v>
      </c>
      <c r="F8" s="6">
        <v>13.293444328824137</v>
      </c>
      <c r="G8" s="6" t="s">
        <v>15</v>
      </c>
      <c r="H8" s="6">
        <v>2208</v>
      </c>
      <c r="I8" s="6" t="s">
        <v>19</v>
      </c>
      <c r="J8" s="6">
        <v>2649.6</v>
      </c>
      <c r="K8" s="6" t="s">
        <v>17</v>
      </c>
      <c r="L8" s="6">
        <v>60</v>
      </c>
      <c r="M8" s="16">
        <v>100</v>
      </c>
      <c r="N8" s="16">
        <v>139.39393939393941</v>
      </c>
      <c r="O8" s="6" t="s">
        <v>18</v>
      </c>
      <c r="P8" s="6">
        <v>2649.6</v>
      </c>
      <c r="Q8" s="14">
        <v>2788.9939393939394</v>
      </c>
      <c r="R8" s="6">
        <v>1800</v>
      </c>
      <c r="S8" s="14">
        <v>-988.9939393939394</v>
      </c>
      <c r="T8" s="14">
        <v>-0.89908539944903587</v>
      </c>
    </row>
    <row r="9" spans="1:20" x14ac:dyDescent="0.35">
      <c r="A9" s="6" t="s">
        <v>21</v>
      </c>
      <c r="B9" s="6">
        <v>24</v>
      </c>
      <c r="C9" s="6">
        <v>78</v>
      </c>
      <c r="D9" s="6">
        <v>1.56</v>
      </c>
      <c r="E9" s="14">
        <v>32.051282051282051</v>
      </c>
      <c r="F9" s="6">
        <v>7.0512820512820511</v>
      </c>
      <c r="G9" s="6" t="s">
        <v>15</v>
      </c>
      <c r="H9" s="6">
        <v>1872</v>
      </c>
      <c r="I9" s="6" t="s">
        <v>19</v>
      </c>
      <c r="J9" s="6">
        <v>2246.4</v>
      </c>
      <c r="K9" s="6" t="s">
        <v>17</v>
      </c>
      <c r="L9" s="6">
        <v>60</v>
      </c>
      <c r="M9" s="16">
        <v>100</v>
      </c>
      <c r="N9" s="16">
        <v>118.18181818181819</v>
      </c>
      <c r="O9" s="6" t="s">
        <v>18</v>
      </c>
      <c r="P9" s="6">
        <v>2246.4</v>
      </c>
      <c r="Q9" s="14">
        <v>2364.5818181818181</v>
      </c>
      <c r="R9" s="6">
        <v>2000</v>
      </c>
      <c r="S9" s="14">
        <v>-364.58181818181811</v>
      </c>
      <c r="T9" s="14">
        <v>-0.33143801652892557</v>
      </c>
    </row>
    <row r="10" spans="1:20" x14ac:dyDescent="0.35">
      <c r="A10" s="6" t="s">
        <v>21</v>
      </c>
      <c r="B10" s="6">
        <v>25</v>
      </c>
      <c r="C10" s="6">
        <v>64</v>
      </c>
      <c r="D10" s="6">
        <v>1.59</v>
      </c>
      <c r="E10" s="14">
        <v>25.315454293738377</v>
      </c>
      <c r="F10" s="6">
        <v>0.31545429373837663</v>
      </c>
      <c r="G10" s="6" t="s">
        <v>15</v>
      </c>
      <c r="H10" s="6">
        <v>1536</v>
      </c>
      <c r="I10" s="6" t="s">
        <v>19</v>
      </c>
      <c r="J10" s="6">
        <v>1843.1999999999998</v>
      </c>
      <c r="K10" s="6" t="s">
        <v>17</v>
      </c>
      <c r="L10" s="6">
        <v>60</v>
      </c>
      <c r="M10" s="16">
        <v>100</v>
      </c>
      <c r="N10" s="16">
        <v>96.969696969696969</v>
      </c>
      <c r="O10" s="6" t="s">
        <v>18</v>
      </c>
      <c r="P10" s="6">
        <v>1843.1999999999998</v>
      </c>
      <c r="Q10" s="14">
        <v>1940.1696969696968</v>
      </c>
      <c r="R10" s="6">
        <v>2100</v>
      </c>
      <c r="S10" s="14">
        <v>159.83030303030318</v>
      </c>
      <c r="T10" s="14">
        <v>6.7806795224977109E-2</v>
      </c>
    </row>
    <row r="11" spans="1:20" x14ac:dyDescent="0.35">
      <c r="A11" s="6" t="s">
        <v>21</v>
      </c>
      <c r="B11" s="6">
        <v>26</v>
      </c>
      <c r="C11" s="6">
        <v>88</v>
      </c>
      <c r="D11" s="6">
        <v>1.64</v>
      </c>
      <c r="E11" s="14">
        <v>32.718619869125526</v>
      </c>
      <c r="F11" s="6">
        <v>7.7186198691255257</v>
      </c>
      <c r="G11" s="6" t="s">
        <v>15</v>
      </c>
      <c r="H11" s="6">
        <v>2112</v>
      </c>
      <c r="I11" s="6" t="s">
        <v>19</v>
      </c>
      <c r="J11" s="6">
        <v>2534.4</v>
      </c>
      <c r="K11" s="6" t="s">
        <v>17</v>
      </c>
      <c r="L11" s="6">
        <v>60</v>
      </c>
      <c r="M11" s="16">
        <v>100</v>
      </c>
      <c r="N11" s="16">
        <v>133.33333333333331</v>
      </c>
      <c r="O11" s="6" t="s">
        <v>18</v>
      </c>
      <c r="P11" s="6">
        <v>2534.4</v>
      </c>
      <c r="Q11" s="14">
        <v>2667.7333333333336</v>
      </c>
      <c r="R11" s="6">
        <v>2400</v>
      </c>
      <c r="S11" s="14">
        <v>-267.73333333333358</v>
      </c>
      <c r="T11" s="14">
        <v>-0.24339393939393961</v>
      </c>
    </row>
    <row r="12" spans="1:20" x14ac:dyDescent="0.35">
      <c r="A12" s="6" t="s">
        <v>21</v>
      </c>
      <c r="B12" s="6">
        <v>27</v>
      </c>
      <c r="C12" s="6">
        <v>112</v>
      </c>
      <c r="D12" s="6">
        <v>1.68</v>
      </c>
      <c r="E12" s="14">
        <v>39.682539682539691</v>
      </c>
      <c r="F12" s="6">
        <v>14.682539682539691</v>
      </c>
      <c r="G12" s="6" t="s">
        <v>15</v>
      </c>
      <c r="H12" s="6">
        <v>2688</v>
      </c>
      <c r="I12" s="6" t="s">
        <v>19</v>
      </c>
      <c r="J12" s="6">
        <v>3225.6</v>
      </c>
      <c r="K12" s="6" t="s">
        <v>17</v>
      </c>
      <c r="L12" s="6">
        <v>60</v>
      </c>
      <c r="M12" s="16">
        <v>100</v>
      </c>
      <c r="N12" s="16">
        <v>169.69696969696969</v>
      </c>
      <c r="O12" s="6" t="s">
        <v>18</v>
      </c>
      <c r="P12" s="6">
        <v>3225.6</v>
      </c>
      <c r="Q12" s="14">
        <v>3395.2969696969694</v>
      </c>
      <c r="R12" s="6">
        <v>3100</v>
      </c>
      <c r="S12" s="14">
        <v>-295.29696969696943</v>
      </c>
      <c r="T12" s="14">
        <v>-0.26845179063360858</v>
      </c>
    </row>
    <row r="13" spans="1:20" x14ac:dyDescent="0.35">
      <c r="A13" s="6" t="s">
        <v>21</v>
      </c>
      <c r="B13" s="6">
        <v>32</v>
      </c>
      <c r="C13" s="6">
        <v>101</v>
      </c>
      <c r="D13" s="6">
        <v>1.74</v>
      </c>
      <c r="E13" s="14">
        <v>33.359756903157617</v>
      </c>
      <c r="F13" s="6">
        <v>8.3597569031576171</v>
      </c>
      <c r="G13" s="6" t="s">
        <v>15</v>
      </c>
      <c r="H13" s="6">
        <v>2424</v>
      </c>
      <c r="I13" s="6" t="s">
        <v>19</v>
      </c>
      <c r="J13" s="6">
        <v>2908.7999999999997</v>
      </c>
      <c r="K13" s="6" t="s">
        <v>17</v>
      </c>
      <c r="L13" s="6">
        <v>60</v>
      </c>
      <c r="M13" s="16">
        <v>100</v>
      </c>
      <c r="N13" s="16">
        <v>153.03030303030303</v>
      </c>
      <c r="O13" s="6" t="s">
        <v>18</v>
      </c>
      <c r="P13" s="6">
        <v>2908.7999999999997</v>
      </c>
      <c r="Q13" s="14">
        <v>3061.8303030303027</v>
      </c>
      <c r="R13" s="6">
        <v>3100</v>
      </c>
      <c r="S13" s="14">
        <v>38.16969696969727</v>
      </c>
      <c r="T13" s="14">
        <v>1.6193204775023083E-2</v>
      </c>
    </row>
    <row r="14" spans="1:20" x14ac:dyDescent="0.35">
      <c r="A14" s="6" t="s">
        <v>14</v>
      </c>
      <c r="B14" s="6">
        <v>20</v>
      </c>
      <c r="C14" s="6">
        <v>60</v>
      </c>
      <c r="D14" s="6">
        <v>1.7</v>
      </c>
      <c r="E14" s="14">
        <v>20.761245674740486</v>
      </c>
      <c r="F14" s="6">
        <v>-4.2387543252595137</v>
      </c>
      <c r="G14" s="6" t="s">
        <v>22</v>
      </c>
      <c r="H14" s="6">
        <v>1440</v>
      </c>
      <c r="I14" s="6" t="s">
        <v>16</v>
      </c>
      <c r="J14" s="6">
        <v>1872</v>
      </c>
      <c r="K14" s="6" t="s">
        <v>17</v>
      </c>
      <c r="L14" s="6">
        <v>60</v>
      </c>
      <c r="M14" s="16">
        <v>100</v>
      </c>
      <c r="N14" s="16">
        <v>75.949367088607602</v>
      </c>
      <c r="O14" s="6" t="s">
        <v>18</v>
      </c>
      <c r="P14" s="6">
        <v>1872</v>
      </c>
      <c r="Q14" s="14">
        <v>1947.9493670886077</v>
      </c>
      <c r="R14" s="6">
        <v>3100</v>
      </c>
      <c r="S14" s="14">
        <v>1152.0506329113923</v>
      </c>
      <c r="T14" s="14">
        <v>0.48874875335634826</v>
      </c>
    </row>
    <row r="15" spans="1:20" x14ac:dyDescent="0.35">
      <c r="A15" s="6" t="s">
        <v>14</v>
      </c>
      <c r="B15" s="6">
        <v>22</v>
      </c>
      <c r="C15" s="6">
        <v>74</v>
      </c>
      <c r="D15" s="6">
        <v>1.7</v>
      </c>
      <c r="E15" s="14">
        <v>25.605536332179934</v>
      </c>
      <c r="F15" s="6">
        <v>0.60553633217993408</v>
      </c>
      <c r="G15" s="6" t="s">
        <v>15</v>
      </c>
      <c r="H15" s="6">
        <v>1776</v>
      </c>
      <c r="I15" s="6" t="s">
        <v>16</v>
      </c>
      <c r="J15" s="6">
        <v>2308.8000000000002</v>
      </c>
      <c r="K15" s="6" t="s">
        <v>17</v>
      </c>
      <c r="L15" s="6">
        <v>60</v>
      </c>
      <c r="M15" s="16">
        <v>100</v>
      </c>
      <c r="N15" s="16">
        <v>93.670886075949369</v>
      </c>
      <c r="O15" s="6" t="s">
        <v>18</v>
      </c>
      <c r="P15" s="6">
        <v>2308.8000000000002</v>
      </c>
      <c r="Q15" s="14">
        <v>2402.4708860759497</v>
      </c>
      <c r="R15" s="6">
        <v>3100</v>
      </c>
      <c r="S15" s="14">
        <v>697.52911392405031</v>
      </c>
      <c r="T15" s="14">
        <v>0.29592144227080919</v>
      </c>
    </row>
    <row r="16" spans="1:20" x14ac:dyDescent="0.35">
      <c r="A16" s="6" t="s">
        <v>14</v>
      </c>
      <c r="B16" s="6">
        <v>24</v>
      </c>
      <c r="C16" s="6">
        <v>66</v>
      </c>
      <c r="D16" s="6">
        <v>1.8</v>
      </c>
      <c r="E16" s="14">
        <v>20.37037037037037</v>
      </c>
      <c r="F16" s="6">
        <v>-4.6296296296296298</v>
      </c>
      <c r="G16" s="6" t="s">
        <v>22</v>
      </c>
      <c r="H16" s="6">
        <v>1584</v>
      </c>
      <c r="I16" s="6" t="s">
        <v>16</v>
      </c>
      <c r="J16" s="6">
        <v>2059.2000000000003</v>
      </c>
      <c r="K16" s="6" t="s">
        <v>14</v>
      </c>
      <c r="L16" s="6">
        <v>60</v>
      </c>
      <c r="M16" s="16">
        <v>150</v>
      </c>
      <c r="N16" s="16">
        <v>125.31645569620254</v>
      </c>
      <c r="O16" s="6" t="s">
        <v>18</v>
      </c>
      <c r="P16" s="6">
        <v>2059.2000000000003</v>
      </c>
      <c r="Q16" s="14">
        <v>2184.5164556962027</v>
      </c>
      <c r="R16" s="6">
        <v>3100</v>
      </c>
      <c r="S16" s="14">
        <v>915.48354430379732</v>
      </c>
      <c r="T16" s="14">
        <v>0.38838695818948976</v>
      </c>
    </row>
    <row r="17" spans="1:20" x14ac:dyDescent="0.35">
      <c r="A17" s="6" t="s">
        <v>14</v>
      </c>
      <c r="B17" s="6">
        <v>25</v>
      </c>
      <c r="C17" s="6">
        <v>80</v>
      </c>
      <c r="D17" s="6">
        <v>1.8</v>
      </c>
      <c r="E17" s="14">
        <v>24.691358024691358</v>
      </c>
      <c r="F17" s="6">
        <v>-0.30864197530864246</v>
      </c>
      <c r="G17" s="6" t="s">
        <v>22</v>
      </c>
      <c r="H17" s="6">
        <v>1920</v>
      </c>
      <c r="I17" s="6" t="s">
        <v>19</v>
      </c>
      <c r="J17" s="6">
        <v>2304</v>
      </c>
      <c r="K17" s="6" t="s">
        <v>14</v>
      </c>
      <c r="L17" s="6">
        <v>60</v>
      </c>
      <c r="M17" s="16">
        <v>150</v>
      </c>
      <c r="N17" s="16">
        <v>151.8987341772152</v>
      </c>
      <c r="O17" s="6" t="s">
        <v>20</v>
      </c>
      <c r="P17" s="6">
        <v>2419.2000000000003</v>
      </c>
      <c r="Q17" s="14">
        <v>2571.0987341772156</v>
      </c>
      <c r="R17" s="6">
        <v>3100</v>
      </c>
      <c r="S17" s="14">
        <v>528.90126582278435</v>
      </c>
      <c r="T17" s="14">
        <v>0.22438235519754487</v>
      </c>
    </row>
    <row r="18" spans="1:20" x14ac:dyDescent="0.35">
      <c r="A18" s="6" t="s">
        <v>14</v>
      </c>
      <c r="B18" s="6">
        <v>24</v>
      </c>
      <c r="C18" s="6">
        <v>70</v>
      </c>
      <c r="D18" s="6">
        <v>1.8</v>
      </c>
      <c r="E18" s="14">
        <v>21.604938271604937</v>
      </c>
      <c r="F18" s="6">
        <v>-3.3950617283950635</v>
      </c>
      <c r="G18" s="6" t="s">
        <v>22</v>
      </c>
      <c r="H18" s="6">
        <v>1680</v>
      </c>
      <c r="I18" s="6" t="s">
        <v>19</v>
      </c>
      <c r="J18" s="6">
        <v>2016</v>
      </c>
      <c r="K18" s="6" t="s">
        <v>17</v>
      </c>
      <c r="L18" s="6">
        <v>60</v>
      </c>
      <c r="M18" s="16">
        <v>100</v>
      </c>
      <c r="N18" s="16">
        <v>88.60759493670885</v>
      </c>
      <c r="O18" s="6" t="s">
        <v>20</v>
      </c>
      <c r="P18" s="6">
        <v>2116.8000000000002</v>
      </c>
      <c r="Q18" s="14">
        <v>2205.4075949367088</v>
      </c>
      <c r="R18" s="6">
        <v>3100</v>
      </c>
      <c r="S18" s="14">
        <v>894.59240506329115</v>
      </c>
      <c r="T18" s="14">
        <v>0.37952405063291139</v>
      </c>
    </row>
    <row r="19" spans="1:20" x14ac:dyDescent="0.35">
      <c r="A19" s="6" t="s">
        <v>14</v>
      </c>
      <c r="B19" s="6">
        <v>25</v>
      </c>
      <c r="C19" s="6">
        <v>65</v>
      </c>
      <c r="D19" s="6">
        <v>1.7</v>
      </c>
      <c r="E19" s="14">
        <v>22.491349480968861</v>
      </c>
      <c r="F19" s="6">
        <v>-2.5086505190311392</v>
      </c>
      <c r="G19" s="6" t="s">
        <v>22</v>
      </c>
      <c r="H19" s="6">
        <v>1560</v>
      </c>
      <c r="I19" s="6" t="s">
        <v>16</v>
      </c>
      <c r="J19" s="6">
        <v>2028</v>
      </c>
      <c r="K19" s="6" t="s">
        <v>17</v>
      </c>
      <c r="L19" s="6">
        <v>60</v>
      </c>
      <c r="M19" s="16">
        <v>100</v>
      </c>
      <c r="N19" s="16">
        <v>82.278481012658233</v>
      </c>
      <c r="O19" s="6" t="s">
        <v>18</v>
      </c>
      <c r="P19" s="6">
        <v>2028</v>
      </c>
      <c r="Q19" s="14">
        <v>2110.2784810126582</v>
      </c>
      <c r="R19" s="6">
        <v>3100</v>
      </c>
      <c r="S19" s="14">
        <v>989.72151898734182</v>
      </c>
      <c r="T19" s="14">
        <v>0.41988185654008436</v>
      </c>
    </row>
    <row r="20" spans="1:20" x14ac:dyDescent="0.35">
      <c r="A20" s="6" t="s">
        <v>14</v>
      </c>
      <c r="B20" s="6">
        <v>26</v>
      </c>
      <c r="C20" s="6">
        <v>64</v>
      </c>
      <c r="D20" s="6">
        <v>1.7</v>
      </c>
      <c r="E20" s="14">
        <v>22.145328719723185</v>
      </c>
      <c r="F20" s="6">
        <v>-2.8546712802768148</v>
      </c>
      <c r="G20" s="6" t="s">
        <v>22</v>
      </c>
      <c r="H20" s="6">
        <v>1536</v>
      </c>
      <c r="I20" s="6" t="s">
        <v>16</v>
      </c>
      <c r="J20" s="6">
        <v>1996.8000000000002</v>
      </c>
      <c r="K20" s="6" t="s">
        <v>17</v>
      </c>
      <c r="L20" s="6">
        <v>60</v>
      </c>
      <c r="M20" s="16">
        <v>100</v>
      </c>
      <c r="N20" s="16">
        <v>81.012658227848107</v>
      </c>
      <c r="O20" s="6" t="s">
        <v>18</v>
      </c>
      <c r="P20" s="6">
        <v>1996.8000000000002</v>
      </c>
      <c r="Q20" s="14">
        <v>2077.8126582278483</v>
      </c>
      <c r="R20" s="6">
        <v>3100</v>
      </c>
      <c r="S20" s="14">
        <v>1022.1873417721517</v>
      </c>
      <c r="T20" s="14">
        <v>0.4336552359033371</v>
      </c>
    </row>
    <row r="21" spans="1:20" x14ac:dyDescent="0.35">
      <c r="A21" s="6" t="s">
        <v>14</v>
      </c>
      <c r="B21" s="6">
        <v>27</v>
      </c>
      <c r="C21" s="6">
        <v>64</v>
      </c>
      <c r="D21" s="6">
        <v>1.7</v>
      </c>
      <c r="E21" s="14">
        <v>22.145328719723185</v>
      </c>
      <c r="F21" s="6">
        <v>-2.8546712802768148</v>
      </c>
      <c r="G21" s="6" t="s">
        <v>22</v>
      </c>
      <c r="H21" s="6">
        <v>1536</v>
      </c>
      <c r="I21" s="6" t="s">
        <v>19</v>
      </c>
      <c r="J21" s="6">
        <v>1843.1999999999998</v>
      </c>
      <c r="K21" s="6" t="s">
        <v>23</v>
      </c>
      <c r="L21" s="6">
        <v>60</v>
      </c>
      <c r="M21" s="16">
        <v>200</v>
      </c>
      <c r="N21" s="16">
        <v>162.02531645569621</v>
      </c>
      <c r="O21" s="6" t="s">
        <v>20</v>
      </c>
      <c r="P21" s="6">
        <v>1935.36</v>
      </c>
      <c r="Q21" s="14">
        <v>2097.3853164556963</v>
      </c>
      <c r="R21" s="6">
        <v>3100</v>
      </c>
      <c r="S21" s="14">
        <v>1002.6146835443037</v>
      </c>
      <c r="T21" s="14">
        <v>0.42535168392788647</v>
      </c>
    </row>
    <row r="22" spans="1:20" x14ac:dyDescent="0.35">
      <c r="A22" s="6" t="s">
        <v>14</v>
      </c>
      <c r="B22" s="6">
        <v>32</v>
      </c>
      <c r="C22" s="6">
        <v>83</v>
      </c>
      <c r="D22" s="6">
        <v>1.8</v>
      </c>
      <c r="E22" s="14">
        <v>25.617283950617281</v>
      </c>
      <c r="F22" s="6">
        <v>0.61728395061728136</v>
      </c>
      <c r="G22" s="6" t="s">
        <v>15</v>
      </c>
      <c r="H22" s="6">
        <v>1992</v>
      </c>
      <c r="I22" s="6" t="s">
        <v>24</v>
      </c>
      <c r="J22" s="6">
        <v>2191.2000000000003</v>
      </c>
      <c r="K22" s="6" t="s">
        <v>23</v>
      </c>
      <c r="L22" s="6">
        <v>60</v>
      </c>
      <c r="M22" s="16">
        <v>200</v>
      </c>
      <c r="N22" s="16">
        <v>210.12658227848101</v>
      </c>
      <c r="O22" s="6" t="s">
        <v>20</v>
      </c>
      <c r="P22" s="6">
        <v>2300.7600000000002</v>
      </c>
      <c r="Q22" s="14">
        <v>2510.886582278481</v>
      </c>
      <c r="R22" s="6">
        <v>3100</v>
      </c>
      <c r="S22" s="14">
        <v>589.113417721519</v>
      </c>
      <c r="T22" s="14">
        <v>0.24992690448791716</v>
      </c>
    </row>
    <row r="23" spans="1:20" x14ac:dyDescent="0.35">
      <c r="A23" s="6" t="s">
        <v>14</v>
      </c>
      <c r="B23" s="6">
        <v>20</v>
      </c>
      <c r="C23" s="6">
        <v>78</v>
      </c>
      <c r="D23" s="6">
        <v>1.9</v>
      </c>
      <c r="E23" s="14">
        <v>21.606648199445985</v>
      </c>
      <c r="F23" s="6">
        <v>-3.3933518005540151</v>
      </c>
      <c r="G23" s="6" t="s">
        <v>22</v>
      </c>
      <c r="H23" s="6">
        <v>1872</v>
      </c>
      <c r="I23" s="6" t="s">
        <v>24</v>
      </c>
      <c r="J23" s="6">
        <v>2059.2000000000003</v>
      </c>
      <c r="K23" s="6" t="s">
        <v>23</v>
      </c>
      <c r="L23" s="6">
        <v>70</v>
      </c>
      <c r="M23" s="16">
        <v>233.33333333333334</v>
      </c>
      <c r="N23" s="16">
        <v>230.37974683544306</v>
      </c>
      <c r="O23" s="6" t="s">
        <v>18</v>
      </c>
      <c r="P23" s="6">
        <v>2059.2000000000003</v>
      </c>
      <c r="Q23" s="14">
        <v>2289.5797468354435</v>
      </c>
      <c r="R23" s="6">
        <v>3100</v>
      </c>
      <c r="S23" s="14">
        <v>810.42025316455647</v>
      </c>
      <c r="T23" s="14">
        <v>0.34381465285769058</v>
      </c>
    </row>
    <row r="24" spans="1:20" x14ac:dyDescent="0.35">
      <c r="A24" s="6" t="s">
        <v>14</v>
      </c>
      <c r="B24" s="6">
        <v>22</v>
      </c>
      <c r="C24" s="6">
        <v>70</v>
      </c>
      <c r="D24" s="6">
        <v>1.85</v>
      </c>
      <c r="E24" s="14">
        <v>20.45288531775018</v>
      </c>
      <c r="F24" s="6">
        <v>-4.5471146822498199</v>
      </c>
      <c r="G24" s="6" t="s">
        <v>22</v>
      </c>
      <c r="H24" s="6">
        <v>1680</v>
      </c>
      <c r="I24" s="6" t="s">
        <v>24</v>
      </c>
      <c r="J24" s="6">
        <v>1848.0000000000002</v>
      </c>
      <c r="K24" s="6" t="s">
        <v>23</v>
      </c>
      <c r="L24" s="6">
        <v>71</v>
      </c>
      <c r="M24" s="16">
        <v>236.66666666666666</v>
      </c>
      <c r="N24" s="16">
        <v>209.70464135021095</v>
      </c>
      <c r="O24" s="6" t="s">
        <v>18</v>
      </c>
      <c r="P24" s="6">
        <v>1848.0000000000002</v>
      </c>
      <c r="Q24" s="14">
        <v>2057.7046413502112</v>
      </c>
      <c r="R24" s="6">
        <v>3100</v>
      </c>
      <c r="S24" s="14">
        <v>1042.2953586497888</v>
      </c>
      <c r="T24" s="14">
        <v>0.44218590973021343</v>
      </c>
    </row>
    <row r="25" spans="1:20" x14ac:dyDescent="0.35">
      <c r="A25" s="6" t="s">
        <v>14</v>
      </c>
      <c r="B25" s="6">
        <v>24</v>
      </c>
      <c r="C25" s="6">
        <v>84</v>
      </c>
      <c r="D25" s="6">
        <v>1.85</v>
      </c>
      <c r="E25" s="14">
        <v>24.543462381300216</v>
      </c>
      <c r="F25" s="6">
        <v>-0.45653761869978382</v>
      </c>
      <c r="G25" s="6" t="s">
        <v>22</v>
      </c>
      <c r="H25" s="6">
        <v>2016</v>
      </c>
      <c r="I25" s="6" t="s">
        <v>24</v>
      </c>
      <c r="J25" s="6">
        <v>2217.6000000000004</v>
      </c>
      <c r="K25" s="6" t="s">
        <v>17</v>
      </c>
      <c r="L25" s="6">
        <v>72</v>
      </c>
      <c r="M25" s="16">
        <v>120</v>
      </c>
      <c r="N25" s="16">
        <v>127.59493670886074</v>
      </c>
      <c r="O25" s="6" t="s">
        <v>18</v>
      </c>
      <c r="P25" s="6">
        <v>2217.6000000000004</v>
      </c>
      <c r="Q25" s="14">
        <v>2345.194936708861</v>
      </c>
      <c r="R25" s="6">
        <v>3100</v>
      </c>
      <c r="S25" s="14">
        <v>754.80506329113905</v>
      </c>
      <c r="T25" s="14">
        <v>0.32022032988108928</v>
      </c>
    </row>
    <row r="26" spans="1:20" x14ac:dyDescent="0.35">
      <c r="A26" s="6" t="s">
        <v>14</v>
      </c>
      <c r="B26" s="6">
        <v>25</v>
      </c>
      <c r="C26" s="6">
        <v>88</v>
      </c>
      <c r="D26" s="6">
        <v>1.85</v>
      </c>
      <c r="E26" s="14">
        <v>25.712198685171657</v>
      </c>
      <c r="F26" s="6">
        <v>0.71219868517165708</v>
      </c>
      <c r="G26" s="6" t="s">
        <v>15</v>
      </c>
      <c r="H26" s="6">
        <v>2112</v>
      </c>
      <c r="I26" s="6" t="s">
        <v>19</v>
      </c>
      <c r="J26" s="6">
        <v>2534.4</v>
      </c>
      <c r="K26" s="6" t="s">
        <v>14</v>
      </c>
      <c r="L26" s="6">
        <v>73</v>
      </c>
      <c r="M26" s="16">
        <v>182.49999999999997</v>
      </c>
      <c r="N26" s="16">
        <v>203.29113924050628</v>
      </c>
      <c r="O26" s="6" t="s">
        <v>18</v>
      </c>
      <c r="P26" s="6">
        <v>2534.4</v>
      </c>
      <c r="Q26" s="14">
        <v>2737.6911392405063</v>
      </c>
      <c r="R26" s="6">
        <v>3100</v>
      </c>
      <c r="S26" s="14">
        <v>362.30886075949365</v>
      </c>
      <c r="T26" s="14">
        <v>0.15370678941311852</v>
      </c>
    </row>
    <row r="27" spans="1:20" x14ac:dyDescent="0.35">
      <c r="A27" s="6" t="s">
        <v>14</v>
      </c>
      <c r="B27" s="6">
        <v>24</v>
      </c>
      <c r="C27" s="6">
        <v>88</v>
      </c>
      <c r="D27" s="6">
        <v>1.86</v>
      </c>
      <c r="E27" s="14">
        <v>25.436466643542602</v>
      </c>
      <c r="F27" s="6">
        <v>0.43646664354260167</v>
      </c>
      <c r="G27" s="6" t="s">
        <v>15</v>
      </c>
      <c r="H27" s="6">
        <v>2112</v>
      </c>
      <c r="I27" s="6" t="s">
        <v>19</v>
      </c>
      <c r="J27" s="6">
        <v>2534.4</v>
      </c>
      <c r="K27" s="6" t="s">
        <v>17</v>
      </c>
      <c r="L27" s="6">
        <v>74</v>
      </c>
      <c r="M27" s="16">
        <v>123.33333333333334</v>
      </c>
      <c r="N27" s="16">
        <v>137.38396624472574</v>
      </c>
      <c r="O27" s="6" t="s">
        <v>20</v>
      </c>
      <c r="P27" s="6">
        <v>2661.1200000000003</v>
      </c>
      <c r="Q27" s="14">
        <v>2798.5039662447261</v>
      </c>
      <c r="R27" s="6">
        <v>3100</v>
      </c>
      <c r="S27" s="14">
        <v>301.49603375527386</v>
      </c>
      <c r="T27" s="14">
        <v>0.12790740825981314</v>
      </c>
    </row>
    <row r="28" spans="1:20" x14ac:dyDescent="0.35">
      <c r="A28" s="6" t="s">
        <v>14</v>
      </c>
      <c r="B28" s="6">
        <v>25</v>
      </c>
      <c r="C28" s="6">
        <v>92</v>
      </c>
      <c r="D28" s="6">
        <v>1.86</v>
      </c>
      <c r="E28" s="14">
        <v>26.592669672794539</v>
      </c>
      <c r="F28" s="6">
        <v>1.5926696727945391</v>
      </c>
      <c r="G28" s="6" t="s">
        <v>15</v>
      </c>
      <c r="H28" s="6">
        <v>2208</v>
      </c>
      <c r="I28" s="6" t="s">
        <v>16</v>
      </c>
      <c r="J28" s="6">
        <v>2870.4</v>
      </c>
      <c r="K28" s="6" t="s">
        <v>23</v>
      </c>
      <c r="L28" s="6">
        <v>75</v>
      </c>
      <c r="M28" s="16">
        <v>250</v>
      </c>
      <c r="N28" s="16">
        <v>291.13924050632909</v>
      </c>
      <c r="O28" s="6" t="s">
        <v>20</v>
      </c>
      <c r="P28" s="6">
        <v>3013.92</v>
      </c>
      <c r="Q28" s="14">
        <v>3305.0592405063289</v>
      </c>
      <c r="R28" s="6">
        <v>3100</v>
      </c>
      <c r="S28" s="14">
        <v>-205.05924050632893</v>
      </c>
      <c r="T28" s="14">
        <v>-0.18641749136938993</v>
      </c>
    </row>
    <row r="29" spans="1:20" x14ac:dyDescent="0.35">
      <c r="A29" s="6" t="s">
        <v>14</v>
      </c>
      <c r="B29" s="6">
        <v>26</v>
      </c>
      <c r="C29" s="6">
        <v>110</v>
      </c>
      <c r="D29" s="6">
        <v>1.86</v>
      </c>
      <c r="E29" s="14">
        <v>31.795583304428252</v>
      </c>
      <c r="F29" s="6">
        <v>6.7955833044282521</v>
      </c>
      <c r="G29" s="6" t="s">
        <v>15</v>
      </c>
      <c r="H29" s="6">
        <v>2640</v>
      </c>
      <c r="I29" s="6" t="s">
        <v>16</v>
      </c>
      <c r="J29" s="6">
        <v>3432</v>
      </c>
      <c r="K29" s="6" t="s">
        <v>17</v>
      </c>
      <c r="L29" s="6">
        <v>76</v>
      </c>
      <c r="M29" s="16">
        <v>126.66666666666666</v>
      </c>
      <c r="N29" s="16">
        <v>176.37130801687763</v>
      </c>
      <c r="O29" s="6" t="s">
        <v>20</v>
      </c>
      <c r="P29" s="6">
        <v>3603.6000000000004</v>
      </c>
      <c r="Q29" s="14">
        <v>3779.9713080168781</v>
      </c>
      <c r="R29" s="6">
        <v>3100</v>
      </c>
      <c r="S29" s="14">
        <v>-679.97130801687808</v>
      </c>
      <c r="T29" s="14">
        <v>-0.6181557345607982</v>
      </c>
    </row>
    <row r="30" spans="1:20" x14ac:dyDescent="0.35">
      <c r="A30" s="6" t="s">
        <v>14</v>
      </c>
      <c r="B30" s="6">
        <v>27</v>
      </c>
      <c r="C30" s="6">
        <v>76</v>
      </c>
      <c r="D30" s="6">
        <v>1.89</v>
      </c>
      <c r="E30" s="14">
        <v>21.276000111978949</v>
      </c>
      <c r="F30" s="6">
        <v>-3.7239998880210514</v>
      </c>
      <c r="G30" s="6" t="s">
        <v>22</v>
      </c>
      <c r="H30" s="6">
        <v>1824</v>
      </c>
      <c r="I30" s="6" t="s">
        <v>19</v>
      </c>
      <c r="J30" s="6">
        <v>2188.7999999999997</v>
      </c>
      <c r="K30" s="6" t="s">
        <v>23</v>
      </c>
      <c r="L30" s="6">
        <v>77</v>
      </c>
      <c r="M30" s="16">
        <v>256.66666666666669</v>
      </c>
      <c r="N30" s="16">
        <v>246.91983122362871</v>
      </c>
      <c r="O30" s="6" t="s">
        <v>18</v>
      </c>
      <c r="P30" s="6">
        <v>2188.7999999999997</v>
      </c>
      <c r="Q30" s="14">
        <v>2435.7198312236283</v>
      </c>
      <c r="R30" s="6">
        <v>3100</v>
      </c>
      <c r="S30" s="14">
        <v>664.28016877637174</v>
      </c>
      <c r="T30" s="14">
        <v>0.28181582917785469</v>
      </c>
    </row>
    <row r="31" spans="1:20" x14ac:dyDescent="0.35">
      <c r="A31" s="6" t="s">
        <v>14</v>
      </c>
      <c r="B31" s="6">
        <v>32</v>
      </c>
      <c r="C31" s="6">
        <v>90</v>
      </c>
      <c r="D31" s="6">
        <v>1.89</v>
      </c>
      <c r="E31" s="14">
        <v>25.195263290501387</v>
      </c>
      <c r="F31" s="6">
        <v>0.19526329050138713</v>
      </c>
      <c r="G31" s="6" t="s">
        <v>15</v>
      </c>
      <c r="H31" s="6">
        <v>2160</v>
      </c>
      <c r="I31" s="6" t="s">
        <v>19</v>
      </c>
      <c r="J31" s="6">
        <v>2592</v>
      </c>
      <c r="K31" s="6" t="s">
        <v>17</v>
      </c>
      <c r="L31" s="6">
        <v>78</v>
      </c>
      <c r="M31" s="16">
        <v>130</v>
      </c>
      <c r="N31" s="16">
        <v>148.10126582278482</v>
      </c>
      <c r="O31" s="6" t="s">
        <v>20</v>
      </c>
      <c r="P31" s="6">
        <v>2721.6</v>
      </c>
      <c r="Q31" s="14">
        <v>2869.7012658227845</v>
      </c>
      <c r="R31" s="6">
        <v>3100</v>
      </c>
      <c r="S31" s="14">
        <v>230.29873417721547</v>
      </c>
      <c r="T31" s="14">
        <v>9.770249328730353E-2</v>
      </c>
    </row>
    <row r="32" spans="1:20" x14ac:dyDescent="0.35">
      <c r="A32" s="6" t="s">
        <v>14</v>
      </c>
      <c r="B32" s="6">
        <v>19</v>
      </c>
      <c r="C32" s="6">
        <v>78</v>
      </c>
      <c r="D32" s="6">
        <v>1.89</v>
      </c>
      <c r="E32" s="14">
        <v>21.835894851767868</v>
      </c>
      <c r="F32" s="6">
        <v>-3.1641051482321316</v>
      </c>
      <c r="G32" s="6" t="s">
        <v>22</v>
      </c>
      <c r="H32" s="6">
        <v>1872</v>
      </c>
      <c r="I32" s="6" t="s">
        <v>19</v>
      </c>
      <c r="J32" s="6">
        <v>2246.4</v>
      </c>
      <c r="K32" s="6" t="s">
        <v>17</v>
      </c>
      <c r="L32" s="6">
        <v>79</v>
      </c>
      <c r="M32" s="16">
        <v>131.66666666666666</v>
      </c>
      <c r="N32" s="16">
        <v>130</v>
      </c>
      <c r="O32" s="6" t="s">
        <v>20</v>
      </c>
      <c r="P32" s="6">
        <v>2358.7200000000003</v>
      </c>
      <c r="Q32" s="14">
        <v>2488.7200000000003</v>
      </c>
      <c r="R32" s="6">
        <v>3100</v>
      </c>
      <c r="S32" s="14">
        <v>611.27999999999975</v>
      </c>
      <c r="T32" s="14">
        <v>0.259330909090909</v>
      </c>
    </row>
    <row r="33" spans="1:20" x14ac:dyDescent="0.35">
      <c r="A33" s="6" t="s">
        <v>21</v>
      </c>
      <c r="B33" s="6">
        <v>51</v>
      </c>
      <c r="C33" s="6">
        <v>78</v>
      </c>
      <c r="D33" s="6">
        <v>1.63</v>
      </c>
      <c r="E33" s="14">
        <v>29.357521924046825</v>
      </c>
      <c r="F33" s="6">
        <v>4.357521924046825</v>
      </c>
      <c r="G33" s="6" t="s">
        <v>15</v>
      </c>
      <c r="H33" s="6">
        <v>1872</v>
      </c>
      <c r="I33" s="6" t="s">
        <v>19</v>
      </c>
      <c r="J33" s="6">
        <v>2246.4</v>
      </c>
      <c r="K33" s="6" t="s">
        <v>14</v>
      </c>
      <c r="L33" s="6">
        <v>75</v>
      </c>
      <c r="M33" s="16">
        <v>187.5</v>
      </c>
      <c r="N33" s="16">
        <v>221.59090909090909</v>
      </c>
      <c r="O33" s="6" t="s">
        <v>20</v>
      </c>
      <c r="P33" s="6">
        <v>2358.7200000000003</v>
      </c>
      <c r="Q33" s="14">
        <v>2580.3109090909093</v>
      </c>
      <c r="R33" s="6">
        <v>3120</v>
      </c>
      <c r="S33" s="14">
        <v>539.68909090909074</v>
      </c>
      <c r="T33" s="14">
        <v>0.22895900826446275</v>
      </c>
    </row>
    <row r="34" spans="1:20" x14ac:dyDescent="0.35">
      <c r="A34" s="6" t="s">
        <v>21</v>
      </c>
      <c r="B34" s="6">
        <v>20</v>
      </c>
      <c r="C34" s="6">
        <v>62</v>
      </c>
      <c r="D34" s="6">
        <v>1.7</v>
      </c>
      <c r="E34" s="14">
        <v>21.453287197231838</v>
      </c>
      <c r="F34" s="6">
        <v>-3.5467128027681625</v>
      </c>
      <c r="G34" s="6" t="s">
        <v>22</v>
      </c>
      <c r="H34" s="6">
        <v>1488</v>
      </c>
      <c r="I34" s="6" t="s">
        <v>16</v>
      </c>
      <c r="J34" s="6">
        <v>1934.4</v>
      </c>
      <c r="K34" s="6" t="s">
        <v>23</v>
      </c>
      <c r="L34" s="6">
        <v>90</v>
      </c>
      <c r="M34" s="16">
        <v>300</v>
      </c>
      <c r="N34" s="16">
        <v>281.81818181818181</v>
      </c>
      <c r="O34" s="6" t="s">
        <v>20</v>
      </c>
      <c r="P34" s="6">
        <v>2031.1200000000001</v>
      </c>
      <c r="Q34" s="14">
        <v>2312.9381818181819</v>
      </c>
      <c r="R34" s="6">
        <v>3121</v>
      </c>
      <c r="S34" s="14">
        <v>808.06181818181813</v>
      </c>
      <c r="T34" s="14">
        <v>0.34281410468319556</v>
      </c>
    </row>
    <row r="35" spans="1:20" x14ac:dyDescent="0.35">
      <c r="A35" s="6" t="s">
        <v>21</v>
      </c>
      <c r="B35" s="6">
        <v>22</v>
      </c>
      <c r="C35" s="6">
        <v>57</v>
      </c>
      <c r="D35" s="6">
        <v>1.5</v>
      </c>
      <c r="E35" s="14">
        <v>25.333333333333332</v>
      </c>
      <c r="F35" s="6">
        <v>0.33333333333333215</v>
      </c>
      <c r="G35" s="6" t="s">
        <v>15</v>
      </c>
      <c r="H35" s="6">
        <v>1368</v>
      </c>
      <c r="I35" s="6" t="s">
        <v>19</v>
      </c>
      <c r="J35" s="6">
        <v>1641.6</v>
      </c>
      <c r="K35" s="6" t="s">
        <v>14</v>
      </c>
      <c r="L35" s="6">
        <v>75</v>
      </c>
      <c r="M35" s="16">
        <v>187.5</v>
      </c>
      <c r="N35" s="16">
        <v>161.93181818181819</v>
      </c>
      <c r="O35" s="6" t="s">
        <v>20</v>
      </c>
      <c r="P35" s="6">
        <v>1723.68</v>
      </c>
      <c r="Q35" s="14">
        <v>1885.6118181818183</v>
      </c>
      <c r="R35" s="6">
        <v>3122</v>
      </c>
      <c r="S35" s="14">
        <v>1236.3881818181817</v>
      </c>
      <c r="T35" s="14">
        <v>0.52452831955922863</v>
      </c>
    </row>
    <row r="36" spans="1:20" x14ac:dyDescent="0.35">
      <c r="A36" s="6" t="s">
        <v>21</v>
      </c>
      <c r="B36" s="6">
        <v>24</v>
      </c>
      <c r="C36" s="6">
        <v>61</v>
      </c>
      <c r="D36" s="6">
        <v>1.53</v>
      </c>
      <c r="E36" s="14">
        <v>26.058353624674272</v>
      </c>
      <c r="F36" s="6">
        <v>1.0583536246742717</v>
      </c>
      <c r="G36" s="6" t="s">
        <v>15</v>
      </c>
      <c r="H36" s="6">
        <v>1464</v>
      </c>
      <c r="I36" s="6" t="s">
        <v>19</v>
      </c>
      <c r="J36" s="6">
        <v>1756.8</v>
      </c>
      <c r="K36" s="6" t="s">
        <v>14</v>
      </c>
      <c r="L36" s="6">
        <v>75</v>
      </c>
      <c r="M36" s="16">
        <v>187.5</v>
      </c>
      <c r="N36" s="16">
        <v>173.29545454545453</v>
      </c>
      <c r="O36" s="6" t="s">
        <v>20</v>
      </c>
      <c r="P36" s="6">
        <v>1844.64</v>
      </c>
      <c r="Q36" s="14">
        <v>2017.9354545454546</v>
      </c>
      <c r="R36" s="6">
        <v>3123</v>
      </c>
      <c r="S36" s="14">
        <v>1105.0645454545454</v>
      </c>
      <c r="T36" s="14">
        <v>0.46881526170798893</v>
      </c>
    </row>
    <row r="37" spans="1:20" x14ac:dyDescent="0.35">
      <c r="A37" s="6" t="s">
        <v>21</v>
      </c>
      <c r="B37" s="6">
        <v>25</v>
      </c>
      <c r="C37" s="6">
        <v>62</v>
      </c>
      <c r="D37" s="6">
        <v>1.55</v>
      </c>
      <c r="E37" s="14">
        <v>25.806451612903224</v>
      </c>
      <c r="F37" s="6">
        <v>0.8064516129032242</v>
      </c>
      <c r="G37" s="6" t="s">
        <v>15</v>
      </c>
      <c r="H37" s="6">
        <v>1488</v>
      </c>
      <c r="I37" s="6" t="s">
        <v>19</v>
      </c>
      <c r="J37" s="6">
        <v>1785.6</v>
      </c>
      <c r="K37" s="6" t="s">
        <v>17</v>
      </c>
      <c r="L37" s="6">
        <v>60</v>
      </c>
      <c r="M37" s="16">
        <v>100</v>
      </c>
      <c r="N37" s="16">
        <v>93.939393939393938</v>
      </c>
      <c r="O37" s="6" t="s">
        <v>18</v>
      </c>
      <c r="P37" s="6">
        <v>1785.6</v>
      </c>
      <c r="Q37" s="14">
        <v>1879.5393939393939</v>
      </c>
      <c r="R37" s="6">
        <v>3124</v>
      </c>
      <c r="S37" s="14">
        <v>1244.4606060606061</v>
      </c>
      <c r="T37" s="14">
        <v>0.52795298438934812</v>
      </c>
    </row>
    <row r="38" spans="1:20" x14ac:dyDescent="0.35">
      <c r="A38" s="6" t="s">
        <v>21</v>
      </c>
      <c r="B38" s="6">
        <v>24</v>
      </c>
      <c r="C38" s="6">
        <v>61</v>
      </c>
      <c r="D38" s="6">
        <v>1.56</v>
      </c>
      <c r="E38" s="14">
        <v>25.06574621959237</v>
      </c>
      <c r="F38" s="6">
        <v>6.5746219592369926E-2</v>
      </c>
      <c r="G38" s="6" t="s">
        <v>15</v>
      </c>
      <c r="H38" s="6">
        <v>1464</v>
      </c>
      <c r="I38" s="6" t="s">
        <v>19</v>
      </c>
      <c r="J38" s="6">
        <v>1756.8</v>
      </c>
      <c r="K38" s="6" t="s">
        <v>17</v>
      </c>
      <c r="L38" s="6">
        <v>60</v>
      </c>
      <c r="M38" s="16">
        <v>100</v>
      </c>
      <c r="N38" s="16">
        <v>92.424242424242422</v>
      </c>
      <c r="O38" s="6" t="s">
        <v>18</v>
      </c>
      <c r="P38" s="6">
        <v>1756.8</v>
      </c>
      <c r="Q38" s="14">
        <v>1849.2242424242424</v>
      </c>
      <c r="R38" s="6">
        <v>3125</v>
      </c>
      <c r="S38" s="14">
        <v>1275.7757575757576</v>
      </c>
      <c r="T38" s="14">
        <v>0.54123820018365476</v>
      </c>
    </row>
    <row r="39" spans="1:20" x14ac:dyDescent="0.35">
      <c r="A39" s="6" t="s">
        <v>21</v>
      </c>
      <c r="B39" s="6">
        <v>25</v>
      </c>
      <c r="C39" s="6">
        <v>62</v>
      </c>
      <c r="D39" s="6">
        <v>1.59</v>
      </c>
      <c r="E39" s="14">
        <v>24.524346347059055</v>
      </c>
      <c r="F39" s="6">
        <v>-0.47565365294094519</v>
      </c>
      <c r="G39" s="6" t="s">
        <v>22</v>
      </c>
      <c r="H39" s="6">
        <v>1488</v>
      </c>
      <c r="I39" s="6" t="s">
        <v>19</v>
      </c>
      <c r="J39" s="6">
        <v>1785.6</v>
      </c>
      <c r="K39" s="6" t="s">
        <v>17</v>
      </c>
      <c r="L39" s="6">
        <v>60</v>
      </c>
      <c r="M39" s="16">
        <v>100</v>
      </c>
      <c r="N39" s="16">
        <v>93.939393939393938</v>
      </c>
      <c r="O39" s="6" t="s">
        <v>18</v>
      </c>
      <c r="P39" s="6">
        <v>1785.6</v>
      </c>
      <c r="Q39" s="14">
        <v>1879.5393939393939</v>
      </c>
      <c r="R39" s="6">
        <v>3100</v>
      </c>
      <c r="S39" s="14">
        <v>1220.4606060606061</v>
      </c>
      <c r="T39" s="14">
        <v>0.51777116620752983</v>
      </c>
    </row>
    <row r="40" spans="1:20" x14ac:dyDescent="0.35">
      <c r="A40" s="6" t="s">
        <v>21</v>
      </c>
      <c r="B40" s="6">
        <v>26</v>
      </c>
      <c r="C40" s="6">
        <v>63</v>
      </c>
      <c r="D40" s="6">
        <v>1.64</v>
      </c>
      <c r="E40" s="14">
        <v>23.423557406305775</v>
      </c>
      <c r="F40" s="6">
        <v>-1.5764425936942246</v>
      </c>
      <c r="G40" s="6" t="s">
        <v>22</v>
      </c>
      <c r="H40" s="6">
        <v>1512</v>
      </c>
      <c r="I40" s="6" t="s">
        <v>19</v>
      </c>
      <c r="J40" s="6">
        <v>1814.3999999999999</v>
      </c>
      <c r="K40" s="6" t="s">
        <v>17</v>
      </c>
      <c r="L40" s="6">
        <v>60</v>
      </c>
      <c r="M40" s="16">
        <v>100</v>
      </c>
      <c r="N40" s="16">
        <v>95.454545454545453</v>
      </c>
      <c r="O40" s="6" t="s">
        <v>18</v>
      </c>
      <c r="P40" s="6">
        <v>1814.3999999999999</v>
      </c>
      <c r="Q40" s="14">
        <v>1909.8545454545454</v>
      </c>
      <c r="R40" s="6">
        <v>2200</v>
      </c>
      <c r="S40" s="14">
        <v>290.14545454545464</v>
      </c>
      <c r="T40" s="14">
        <v>0.12309201101928378</v>
      </c>
    </row>
    <row r="41" spans="1:20" x14ac:dyDescent="0.35">
      <c r="A41" s="6" t="s">
        <v>21</v>
      </c>
      <c r="B41" s="6">
        <v>27</v>
      </c>
      <c r="C41" s="6">
        <v>112</v>
      </c>
      <c r="D41" s="6">
        <v>1.68</v>
      </c>
      <c r="E41" s="14">
        <v>39.682539682539691</v>
      </c>
      <c r="F41" s="6">
        <v>14.682539682539691</v>
      </c>
      <c r="G41" s="6" t="s">
        <v>15</v>
      </c>
      <c r="H41" s="6">
        <v>2688</v>
      </c>
      <c r="I41" s="6" t="s">
        <v>24</v>
      </c>
      <c r="J41" s="6">
        <v>2956.8</v>
      </c>
      <c r="K41" s="6" t="s">
        <v>17</v>
      </c>
      <c r="L41" s="6">
        <v>30</v>
      </c>
      <c r="M41" s="16">
        <v>50</v>
      </c>
      <c r="N41" s="16">
        <v>84.848484848484844</v>
      </c>
      <c r="O41" s="6" t="s">
        <v>18</v>
      </c>
      <c r="P41" s="6">
        <v>2956.8</v>
      </c>
      <c r="Q41" s="14">
        <v>3041.6484848484852</v>
      </c>
      <c r="R41" s="6">
        <v>2200</v>
      </c>
      <c r="S41" s="14">
        <v>-841.64848484848517</v>
      </c>
      <c r="T41" s="14">
        <v>-0.7651349862258956</v>
      </c>
    </row>
    <row r="42" spans="1:20" x14ac:dyDescent="0.35">
      <c r="A42" s="6" t="s">
        <v>21</v>
      </c>
      <c r="B42" s="6">
        <v>32</v>
      </c>
      <c r="C42" s="6">
        <v>101</v>
      </c>
      <c r="D42" s="6">
        <v>1.74</v>
      </c>
      <c r="E42" s="14">
        <v>33.359756903157617</v>
      </c>
      <c r="F42" s="6">
        <v>8.3597569031576171</v>
      </c>
      <c r="G42" s="6" t="s">
        <v>15</v>
      </c>
      <c r="H42" s="6">
        <v>2424</v>
      </c>
      <c r="I42" s="6" t="s">
        <v>24</v>
      </c>
      <c r="J42" s="6">
        <v>2666.4</v>
      </c>
      <c r="K42" s="6" t="s">
        <v>17</v>
      </c>
      <c r="L42" s="6">
        <v>30</v>
      </c>
      <c r="M42" s="16">
        <v>50</v>
      </c>
      <c r="N42" s="16">
        <v>76.515151515151516</v>
      </c>
      <c r="O42" s="6" t="s">
        <v>18</v>
      </c>
      <c r="P42" s="6">
        <v>2666.4</v>
      </c>
      <c r="Q42" s="14">
        <v>2742.9151515151516</v>
      </c>
      <c r="R42" s="6">
        <v>2200</v>
      </c>
      <c r="S42" s="14">
        <v>-542.91515151515159</v>
      </c>
      <c r="T42" s="14">
        <v>-0.49355922865013779</v>
      </c>
    </row>
    <row r="43" spans="1:20" x14ac:dyDescent="0.35">
      <c r="A43" s="6" t="s">
        <v>21</v>
      </c>
      <c r="B43" s="6">
        <v>51</v>
      </c>
      <c r="C43" s="6">
        <v>78</v>
      </c>
      <c r="D43" s="6">
        <v>1.63</v>
      </c>
      <c r="E43" s="14">
        <v>29.357521924046825</v>
      </c>
      <c r="F43" s="6">
        <v>4.357521924046825</v>
      </c>
      <c r="G43" s="6" t="s">
        <v>15</v>
      </c>
      <c r="H43" s="6">
        <v>1872</v>
      </c>
      <c r="I43" s="6" t="s">
        <v>19</v>
      </c>
      <c r="J43" s="6">
        <v>2246.4</v>
      </c>
      <c r="K43" s="6" t="s">
        <v>14</v>
      </c>
      <c r="L43" s="6">
        <v>75</v>
      </c>
      <c r="M43" s="16">
        <v>187.5</v>
      </c>
      <c r="N43" s="16">
        <v>221.59090909090909</v>
      </c>
      <c r="O43" s="6" t="s">
        <v>20</v>
      </c>
      <c r="P43" s="6">
        <v>2358.7200000000003</v>
      </c>
      <c r="Q43" s="14">
        <v>2580.3109090909093</v>
      </c>
      <c r="R43" s="6">
        <v>2200</v>
      </c>
      <c r="S43" s="14">
        <v>-380.31090909090926</v>
      </c>
      <c r="T43" s="14">
        <v>-0.34573719008264481</v>
      </c>
    </row>
    <row r="44" spans="1:20" x14ac:dyDescent="0.35">
      <c r="A44" s="6" t="s">
        <v>21</v>
      </c>
      <c r="B44" s="6">
        <v>35</v>
      </c>
      <c r="C44" s="6">
        <v>67</v>
      </c>
      <c r="D44" s="6">
        <v>1.7</v>
      </c>
      <c r="E44" s="14">
        <v>23.183391003460208</v>
      </c>
      <c r="F44" s="6">
        <v>-1.8166089965397916</v>
      </c>
      <c r="G44" s="6" t="s">
        <v>22</v>
      </c>
      <c r="H44" s="6">
        <v>1608</v>
      </c>
      <c r="I44" s="6" t="s">
        <v>16</v>
      </c>
      <c r="J44" s="6">
        <v>2090.4</v>
      </c>
      <c r="K44" s="6" t="s">
        <v>23</v>
      </c>
      <c r="L44" s="6">
        <v>90</v>
      </c>
      <c r="M44" s="16">
        <v>300</v>
      </c>
      <c r="N44" s="16">
        <v>304.54545454545456</v>
      </c>
      <c r="O44" s="6" t="s">
        <v>20</v>
      </c>
      <c r="P44" s="6">
        <v>2194.92</v>
      </c>
      <c r="Q44" s="14">
        <v>2499.4654545454546</v>
      </c>
      <c r="R44" s="6">
        <v>2200</v>
      </c>
      <c r="S44" s="14">
        <v>-299.46545454545458</v>
      </c>
      <c r="T44" s="14">
        <v>-0.27224132231404963</v>
      </c>
    </row>
    <row r="45" spans="1:20" x14ac:dyDescent="0.35">
      <c r="A45" s="6" t="s">
        <v>21</v>
      </c>
      <c r="B45" s="6">
        <v>32</v>
      </c>
      <c r="C45" s="6">
        <v>67</v>
      </c>
      <c r="D45" s="6">
        <v>1.5</v>
      </c>
      <c r="E45" s="14">
        <v>29.777777777777779</v>
      </c>
      <c r="F45" s="6">
        <v>4.7777777777777786</v>
      </c>
      <c r="G45" s="6" t="s">
        <v>15</v>
      </c>
      <c r="H45" s="6">
        <v>1608</v>
      </c>
      <c r="I45" s="6" t="s">
        <v>19</v>
      </c>
      <c r="J45" s="6">
        <v>1929.6</v>
      </c>
      <c r="K45" s="6" t="s">
        <v>14</v>
      </c>
      <c r="L45" s="6">
        <v>75</v>
      </c>
      <c r="M45" s="16">
        <v>187.5</v>
      </c>
      <c r="N45" s="16">
        <v>190.34090909090909</v>
      </c>
      <c r="O45" s="6" t="s">
        <v>20</v>
      </c>
      <c r="P45" s="6">
        <v>2026.08</v>
      </c>
      <c r="Q45" s="14">
        <v>2216.4209090909089</v>
      </c>
      <c r="R45" s="6">
        <v>2200</v>
      </c>
      <c r="S45" s="14">
        <v>-16.420909090908935</v>
      </c>
      <c r="T45" s="14">
        <v>-1.4928099173553578E-2</v>
      </c>
    </row>
    <row r="46" spans="1:20" x14ac:dyDescent="0.35">
      <c r="A46" s="6" t="s">
        <v>21</v>
      </c>
      <c r="B46" s="6">
        <v>34</v>
      </c>
      <c r="C46" s="6">
        <v>62</v>
      </c>
      <c r="D46" s="6">
        <v>1.53</v>
      </c>
      <c r="E46" s="14">
        <v>26.485539749668931</v>
      </c>
      <c r="F46" s="6">
        <v>1.4855397496689307</v>
      </c>
      <c r="G46" s="6" t="s">
        <v>15</v>
      </c>
      <c r="H46" s="6">
        <v>1488</v>
      </c>
      <c r="I46" s="6" t="s">
        <v>19</v>
      </c>
      <c r="J46" s="6">
        <v>1785.6</v>
      </c>
      <c r="K46" s="6" t="s">
        <v>14</v>
      </c>
      <c r="L46" s="6">
        <v>75</v>
      </c>
      <c r="M46" s="16">
        <v>187.5</v>
      </c>
      <c r="N46" s="16">
        <v>176.13636363636365</v>
      </c>
      <c r="O46" s="6" t="s">
        <v>20</v>
      </c>
      <c r="P46" s="6">
        <v>1874.8799999999999</v>
      </c>
      <c r="Q46" s="14">
        <v>2051.0163636363636</v>
      </c>
      <c r="R46" s="6">
        <v>2200</v>
      </c>
      <c r="S46" s="14">
        <v>148.98363636363638</v>
      </c>
      <c r="T46" s="14">
        <v>6.3205179063360886E-2</v>
      </c>
    </row>
    <row r="47" spans="1:20" x14ac:dyDescent="0.35">
      <c r="A47" s="6" t="s">
        <v>21</v>
      </c>
      <c r="B47" s="6">
        <v>45</v>
      </c>
      <c r="C47" s="6">
        <v>70</v>
      </c>
      <c r="D47" s="6">
        <v>1.55</v>
      </c>
      <c r="E47" s="14">
        <v>29.136316337148799</v>
      </c>
      <c r="F47" s="6">
        <v>4.1363163371487985</v>
      </c>
      <c r="G47" s="6" t="s">
        <v>15</v>
      </c>
      <c r="H47" s="6">
        <v>1680</v>
      </c>
      <c r="I47" s="6" t="s">
        <v>19</v>
      </c>
      <c r="J47" s="6">
        <v>2016</v>
      </c>
      <c r="K47" s="6" t="s">
        <v>17</v>
      </c>
      <c r="L47" s="6">
        <v>60</v>
      </c>
      <c r="M47" s="16">
        <v>100</v>
      </c>
      <c r="N47" s="16">
        <v>106.06060606060606</v>
      </c>
      <c r="O47" s="6" t="s">
        <v>18</v>
      </c>
      <c r="P47" s="6">
        <v>2016</v>
      </c>
      <c r="Q47" s="14">
        <v>2122.060606060606</v>
      </c>
      <c r="R47" s="6">
        <v>2200</v>
      </c>
      <c r="S47" s="14">
        <v>77.939393939393995</v>
      </c>
      <c r="T47" s="14">
        <v>3.3065197428833813E-2</v>
      </c>
    </row>
    <row r="48" spans="1:20" x14ac:dyDescent="0.35">
      <c r="A48" s="6" t="s">
        <v>21</v>
      </c>
      <c r="B48" s="6">
        <v>44</v>
      </c>
      <c r="C48" s="6">
        <v>66</v>
      </c>
      <c r="D48" s="6">
        <v>1.56</v>
      </c>
      <c r="E48" s="14">
        <v>27.12031558185404</v>
      </c>
      <c r="F48" s="6">
        <v>2.1203155818540402</v>
      </c>
      <c r="G48" s="6" t="s">
        <v>15</v>
      </c>
      <c r="H48" s="6">
        <v>1584</v>
      </c>
      <c r="I48" s="6" t="s">
        <v>24</v>
      </c>
      <c r="J48" s="6">
        <v>1742.4</v>
      </c>
      <c r="K48" s="6" t="s">
        <v>17</v>
      </c>
      <c r="L48" s="6">
        <v>60</v>
      </c>
      <c r="M48" s="16">
        <v>100</v>
      </c>
      <c r="N48" s="16">
        <v>100</v>
      </c>
      <c r="O48" s="6" t="s">
        <v>18</v>
      </c>
      <c r="P48" s="6">
        <v>1742.4</v>
      </c>
      <c r="Q48" s="14">
        <v>1842.4</v>
      </c>
      <c r="R48" s="6">
        <v>2200</v>
      </c>
      <c r="S48" s="14">
        <v>357.59999999999991</v>
      </c>
      <c r="T48" s="14">
        <v>0.15170909090909088</v>
      </c>
    </row>
    <row r="49" spans="1:20" x14ac:dyDescent="0.35">
      <c r="A49" s="6" t="s">
        <v>21</v>
      </c>
      <c r="B49" s="6">
        <v>45</v>
      </c>
      <c r="C49" s="6">
        <v>88</v>
      </c>
      <c r="D49" s="6">
        <v>1.59</v>
      </c>
      <c r="E49" s="14">
        <v>34.808749653890267</v>
      </c>
      <c r="F49" s="6">
        <v>9.808749653890267</v>
      </c>
      <c r="G49" s="6" t="s">
        <v>15</v>
      </c>
      <c r="H49" s="6">
        <v>2112</v>
      </c>
      <c r="I49" s="6" t="s">
        <v>24</v>
      </c>
      <c r="J49" s="6">
        <v>2323.2000000000003</v>
      </c>
      <c r="K49" s="6" t="s">
        <v>17</v>
      </c>
      <c r="L49" s="6">
        <v>60</v>
      </c>
      <c r="M49" s="16">
        <v>100</v>
      </c>
      <c r="N49" s="16">
        <v>133.33333333333331</v>
      </c>
      <c r="O49" s="6" t="s">
        <v>18</v>
      </c>
      <c r="P49" s="6">
        <v>2323.2000000000003</v>
      </c>
      <c r="Q49" s="14">
        <v>2456.5333333333338</v>
      </c>
      <c r="R49" s="6">
        <v>2200</v>
      </c>
      <c r="S49" s="14">
        <v>-256.53333333333376</v>
      </c>
      <c r="T49" s="14">
        <v>-0.23321212121212159</v>
      </c>
    </row>
    <row r="50" spans="1:20" x14ac:dyDescent="0.35">
      <c r="A50" s="6" t="s">
        <v>21</v>
      </c>
      <c r="B50" s="6">
        <v>46</v>
      </c>
      <c r="C50" s="6">
        <v>70</v>
      </c>
      <c r="D50" s="6">
        <v>1.64</v>
      </c>
      <c r="E50" s="14">
        <v>26.026174895895306</v>
      </c>
      <c r="F50" s="6">
        <v>1.0261748958953056</v>
      </c>
      <c r="G50" s="6" t="s">
        <v>15</v>
      </c>
      <c r="H50" s="6">
        <v>1680</v>
      </c>
      <c r="I50" s="6" t="s">
        <v>19</v>
      </c>
      <c r="J50" s="6">
        <v>2016</v>
      </c>
      <c r="K50" s="6" t="s">
        <v>17</v>
      </c>
      <c r="L50" s="6">
        <v>60</v>
      </c>
      <c r="M50" s="16">
        <v>100</v>
      </c>
      <c r="N50" s="16">
        <v>106.06060606060606</v>
      </c>
      <c r="O50" s="6" t="s">
        <v>18</v>
      </c>
      <c r="P50" s="6">
        <v>2016</v>
      </c>
      <c r="Q50" s="14">
        <v>2122.060606060606</v>
      </c>
      <c r="R50" s="6">
        <v>2200</v>
      </c>
      <c r="S50" s="14">
        <v>77.939393939393995</v>
      </c>
      <c r="T50" s="14">
        <v>3.3065197428833813E-2</v>
      </c>
    </row>
    <row r="51" spans="1:20" x14ac:dyDescent="0.35">
      <c r="A51" s="6" t="s">
        <v>21</v>
      </c>
      <c r="B51" s="6">
        <v>46</v>
      </c>
      <c r="C51" s="6">
        <v>112</v>
      </c>
      <c r="D51" s="6">
        <v>1.68</v>
      </c>
      <c r="E51" s="14">
        <v>39.682539682539691</v>
      </c>
      <c r="F51" s="6">
        <v>14.682539682539691</v>
      </c>
      <c r="G51" s="6" t="s">
        <v>15</v>
      </c>
      <c r="H51" s="6">
        <v>2688</v>
      </c>
      <c r="I51" s="6" t="s">
        <v>24</v>
      </c>
      <c r="J51" s="6">
        <v>2956.8</v>
      </c>
      <c r="K51" s="6" t="s">
        <v>17</v>
      </c>
      <c r="L51" s="6">
        <v>30</v>
      </c>
      <c r="M51" s="16">
        <v>50</v>
      </c>
      <c r="N51" s="16">
        <v>84.848484848484844</v>
      </c>
      <c r="O51" s="6" t="s">
        <v>18</v>
      </c>
      <c r="P51" s="6">
        <v>2956.8</v>
      </c>
      <c r="Q51" s="14">
        <v>3041.6484848484852</v>
      </c>
      <c r="R51" s="6">
        <v>2200</v>
      </c>
      <c r="S51" s="14">
        <v>-841.64848484848517</v>
      </c>
      <c r="T51" s="14">
        <v>-0.7651349862258956</v>
      </c>
    </row>
    <row r="52" spans="1:20" x14ac:dyDescent="0.35">
      <c r="A52" s="6" t="s">
        <v>21</v>
      </c>
      <c r="B52" s="6">
        <v>52</v>
      </c>
      <c r="C52" s="6">
        <v>101</v>
      </c>
      <c r="D52" s="6">
        <v>1.74</v>
      </c>
      <c r="E52" s="14">
        <v>33.359756903157617</v>
      </c>
      <c r="F52" s="6">
        <v>8.3597569031576171</v>
      </c>
      <c r="G52" s="6" t="s">
        <v>15</v>
      </c>
      <c r="H52" s="6">
        <v>2424</v>
      </c>
      <c r="I52" s="6" t="s">
        <v>24</v>
      </c>
      <c r="J52" s="6">
        <v>2666.4</v>
      </c>
      <c r="K52" s="6" t="s">
        <v>17</v>
      </c>
      <c r="L52" s="6">
        <v>30</v>
      </c>
      <c r="M52" s="16">
        <v>50</v>
      </c>
      <c r="N52" s="16">
        <v>76.515151515151516</v>
      </c>
      <c r="O52" s="6" t="s">
        <v>18</v>
      </c>
      <c r="P52" s="6">
        <v>2666.4</v>
      </c>
      <c r="Q52" s="14">
        <v>2742.9151515151516</v>
      </c>
      <c r="R52" s="6">
        <v>2200</v>
      </c>
      <c r="S52" s="14">
        <v>-542.91515151515159</v>
      </c>
      <c r="T52" s="14">
        <v>-0.49355922865013779</v>
      </c>
    </row>
    <row r="53" spans="1:20" x14ac:dyDescent="0.35">
      <c r="A53" s="6" t="s">
        <v>14</v>
      </c>
      <c r="B53" s="6">
        <v>20</v>
      </c>
      <c r="C53" s="6">
        <v>61</v>
      </c>
      <c r="D53" s="6">
        <v>1.7</v>
      </c>
      <c r="E53" s="14">
        <v>21.107266435986162</v>
      </c>
      <c r="F53" s="6">
        <v>-3.8927335640138381</v>
      </c>
      <c r="G53" s="6" t="s">
        <v>22</v>
      </c>
      <c r="H53" s="6">
        <v>1464</v>
      </c>
      <c r="I53" s="6" t="s">
        <v>16</v>
      </c>
      <c r="J53" s="6">
        <v>1903.2</v>
      </c>
      <c r="K53" s="6" t="s">
        <v>17</v>
      </c>
      <c r="L53" s="6">
        <v>60</v>
      </c>
      <c r="M53" s="16">
        <v>100</v>
      </c>
      <c r="N53" s="16">
        <v>77.215189873417728</v>
      </c>
      <c r="O53" s="6" t="s">
        <v>18</v>
      </c>
      <c r="P53" s="6">
        <v>1903.2</v>
      </c>
      <c r="Q53" s="14">
        <v>1980.4151898734178</v>
      </c>
      <c r="R53" s="6">
        <v>3100</v>
      </c>
      <c r="S53" s="14">
        <v>1119.5848101265822</v>
      </c>
      <c r="T53" s="14">
        <v>0.47497537399309547</v>
      </c>
    </row>
    <row r="54" spans="1:20" x14ac:dyDescent="0.35">
      <c r="A54" s="6" t="s">
        <v>14</v>
      </c>
      <c r="B54" s="6">
        <v>22</v>
      </c>
      <c r="C54" s="6">
        <v>74</v>
      </c>
      <c r="D54" s="6">
        <v>1.7</v>
      </c>
      <c r="E54" s="14">
        <v>25.605536332179934</v>
      </c>
      <c r="F54" s="6">
        <v>0.60553633217993408</v>
      </c>
      <c r="G54" s="6" t="s">
        <v>15</v>
      </c>
      <c r="H54" s="6">
        <v>1776</v>
      </c>
      <c r="I54" s="6" t="s">
        <v>16</v>
      </c>
      <c r="J54" s="6">
        <v>2308.8000000000002</v>
      </c>
      <c r="K54" s="6" t="s">
        <v>17</v>
      </c>
      <c r="L54" s="6">
        <v>60</v>
      </c>
      <c r="M54" s="16">
        <v>100</v>
      </c>
      <c r="N54" s="16">
        <v>93.670886075949369</v>
      </c>
      <c r="O54" s="6" t="s">
        <v>18</v>
      </c>
      <c r="P54" s="6">
        <v>2308.8000000000002</v>
      </c>
      <c r="Q54" s="14">
        <v>2402.4708860759497</v>
      </c>
      <c r="R54" s="6">
        <v>3100</v>
      </c>
      <c r="S54" s="14">
        <v>697.52911392405031</v>
      </c>
      <c r="T54" s="14">
        <v>0.29592144227080919</v>
      </c>
    </row>
    <row r="55" spans="1:20" x14ac:dyDescent="0.35">
      <c r="A55" s="6" t="s">
        <v>14</v>
      </c>
      <c r="B55" s="6">
        <v>24</v>
      </c>
      <c r="C55" s="6">
        <v>66</v>
      </c>
      <c r="D55" s="6">
        <v>1.8</v>
      </c>
      <c r="E55" s="14">
        <v>20.37037037037037</v>
      </c>
      <c r="F55" s="6">
        <v>-4.6296296296296298</v>
      </c>
      <c r="G55" s="6" t="s">
        <v>22</v>
      </c>
      <c r="H55" s="6">
        <v>1584</v>
      </c>
      <c r="I55" s="6" t="s">
        <v>16</v>
      </c>
      <c r="J55" s="6">
        <v>2059.2000000000003</v>
      </c>
      <c r="K55" s="6" t="s">
        <v>14</v>
      </c>
      <c r="L55" s="6">
        <v>60</v>
      </c>
      <c r="M55" s="16">
        <v>150</v>
      </c>
      <c r="N55" s="16">
        <v>125.31645569620254</v>
      </c>
      <c r="O55" s="6" t="s">
        <v>18</v>
      </c>
      <c r="P55" s="6">
        <v>2059.2000000000003</v>
      </c>
      <c r="Q55" s="14">
        <v>2184.5164556962027</v>
      </c>
      <c r="R55" s="6">
        <v>3100</v>
      </c>
      <c r="S55" s="14">
        <v>915.48354430379732</v>
      </c>
      <c r="T55" s="14">
        <v>0.38838695818948976</v>
      </c>
    </row>
    <row r="56" spans="1:20" x14ac:dyDescent="0.35">
      <c r="A56" s="6" t="s">
        <v>14</v>
      </c>
      <c r="B56" s="6">
        <v>25</v>
      </c>
      <c r="C56" s="6">
        <v>80</v>
      </c>
      <c r="D56" s="6">
        <v>1.8</v>
      </c>
      <c r="E56" s="14">
        <v>24.691358024691358</v>
      </c>
      <c r="F56" s="6">
        <v>-0.30864197530864246</v>
      </c>
      <c r="G56" s="6" t="s">
        <v>22</v>
      </c>
      <c r="H56" s="6">
        <v>1920</v>
      </c>
      <c r="I56" s="6" t="s">
        <v>19</v>
      </c>
      <c r="J56" s="6">
        <v>2304</v>
      </c>
      <c r="K56" s="6" t="s">
        <v>14</v>
      </c>
      <c r="L56" s="6">
        <v>60</v>
      </c>
      <c r="M56" s="16">
        <v>150</v>
      </c>
      <c r="N56" s="16">
        <v>151.8987341772152</v>
      </c>
      <c r="O56" s="6" t="s">
        <v>20</v>
      </c>
      <c r="P56" s="6">
        <v>2419.2000000000003</v>
      </c>
      <c r="Q56" s="14">
        <v>2571.0987341772156</v>
      </c>
      <c r="R56" s="6">
        <v>3100</v>
      </c>
      <c r="S56" s="14">
        <v>528.90126582278435</v>
      </c>
      <c r="T56" s="14">
        <v>0.22438235519754487</v>
      </c>
    </row>
    <row r="57" spans="1:20" x14ac:dyDescent="0.35">
      <c r="A57" s="6" t="s">
        <v>14</v>
      </c>
      <c r="B57" s="6">
        <v>24</v>
      </c>
      <c r="C57" s="6">
        <v>70</v>
      </c>
      <c r="D57" s="6">
        <v>1.8</v>
      </c>
      <c r="E57" s="14">
        <v>21.604938271604937</v>
      </c>
      <c r="F57" s="6">
        <v>-3.3950617283950635</v>
      </c>
      <c r="G57" s="6" t="s">
        <v>22</v>
      </c>
      <c r="H57" s="6">
        <v>1680</v>
      </c>
      <c r="I57" s="6" t="s">
        <v>19</v>
      </c>
      <c r="J57" s="6">
        <v>2016</v>
      </c>
      <c r="K57" s="6" t="s">
        <v>17</v>
      </c>
      <c r="L57" s="6">
        <v>60</v>
      </c>
      <c r="M57" s="16">
        <v>100</v>
      </c>
      <c r="N57" s="16">
        <v>88.60759493670885</v>
      </c>
      <c r="O57" s="6" t="s">
        <v>20</v>
      </c>
      <c r="P57" s="6">
        <v>2116.8000000000002</v>
      </c>
      <c r="Q57" s="14">
        <v>2205.4075949367088</v>
      </c>
      <c r="R57" s="6">
        <v>3100</v>
      </c>
      <c r="S57" s="14">
        <v>894.59240506329115</v>
      </c>
      <c r="T57" s="14">
        <v>0.37952405063291139</v>
      </c>
    </row>
    <row r="58" spans="1:20" x14ac:dyDescent="0.35">
      <c r="A58" s="6" t="s">
        <v>14</v>
      </c>
      <c r="B58" s="6">
        <v>25</v>
      </c>
      <c r="C58" s="6">
        <v>65</v>
      </c>
      <c r="D58" s="6">
        <v>1.7</v>
      </c>
      <c r="E58" s="14">
        <v>22.491349480968861</v>
      </c>
      <c r="F58" s="6">
        <v>-2.5086505190311392</v>
      </c>
      <c r="G58" s="6" t="s">
        <v>22</v>
      </c>
      <c r="H58" s="6">
        <v>1560</v>
      </c>
      <c r="I58" s="6" t="s">
        <v>16</v>
      </c>
      <c r="J58" s="6">
        <v>2028</v>
      </c>
      <c r="K58" s="6" t="s">
        <v>17</v>
      </c>
      <c r="L58" s="6">
        <v>60</v>
      </c>
      <c r="M58" s="16">
        <v>100</v>
      </c>
      <c r="N58" s="16">
        <v>82.278481012658233</v>
      </c>
      <c r="O58" s="6" t="s">
        <v>18</v>
      </c>
      <c r="P58" s="6">
        <v>2028</v>
      </c>
      <c r="Q58" s="14">
        <v>2110.2784810126582</v>
      </c>
      <c r="R58" s="6">
        <v>3100</v>
      </c>
      <c r="S58" s="14">
        <v>989.72151898734182</v>
      </c>
      <c r="T58" s="14">
        <v>0.41988185654008436</v>
      </c>
    </row>
    <row r="59" spans="1:20" x14ac:dyDescent="0.35">
      <c r="A59" s="6" t="s">
        <v>14</v>
      </c>
      <c r="B59" s="6">
        <v>26</v>
      </c>
      <c r="C59" s="6">
        <v>64</v>
      </c>
      <c r="D59" s="6">
        <v>1.7</v>
      </c>
      <c r="E59" s="14">
        <v>22.145328719723185</v>
      </c>
      <c r="F59" s="6">
        <v>-2.8546712802768148</v>
      </c>
      <c r="G59" s="6" t="s">
        <v>22</v>
      </c>
      <c r="H59" s="6">
        <v>1536</v>
      </c>
      <c r="I59" s="6" t="s">
        <v>16</v>
      </c>
      <c r="J59" s="6">
        <v>1996.8000000000002</v>
      </c>
      <c r="K59" s="6" t="s">
        <v>17</v>
      </c>
      <c r="L59" s="6">
        <v>60</v>
      </c>
      <c r="M59" s="16">
        <v>100</v>
      </c>
      <c r="N59" s="16">
        <v>81.012658227848107</v>
      </c>
      <c r="O59" s="6" t="s">
        <v>18</v>
      </c>
      <c r="P59" s="6">
        <v>1996.8000000000002</v>
      </c>
      <c r="Q59" s="14">
        <v>2077.8126582278483</v>
      </c>
      <c r="R59" s="6">
        <v>3100</v>
      </c>
      <c r="S59" s="14">
        <v>1022.1873417721517</v>
      </c>
      <c r="T59" s="14">
        <v>0.4336552359033371</v>
      </c>
    </row>
    <row r="60" spans="1:20" x14ac:dyDescent="0.35">
      <c r="A60" s="6" t="s">
        <v>14</v>
      </c>
      <c r="B60" s="6">
        <v>27</v>
      </c>
      <c r="C60" s="6">
        <v>64</v>
      </c>
      <c r="D60" s="6">
        <v>1.7</v>
      </c>
      <c r="E60" s="14">
        <v>22.145328719723185</v>
      </c>
      <c r="F60" s="6">
        <v>-2.8546712802768148</v>
      </c>
      <c r="G60" s="6" t="s">
        <v>22</v>
      </c>
      <c r="H60" s="6">
        <v>1536</v>
      </c>
      <c r="I60" s="6" t="s">
        <v>19</v>
      </c>
      <c r="J60" s="6">
        <v>1843.1999999999998</v>
      </c>
      <c r="K60" s="6" t="s">
        <v>23</v>
      </c>
      <c r="L60" s="6">
        <v>60</v>
      </c>
      <c r="M60" s="16">
        <v>200</v>
      </c>
      <c r="N60" s="16">
        <v>162.02531645569621</v>
      </c>
      <c r="O60" s="6" t="s">
        <v>20</v>
      </c>
      <c r="P60" s="6">
        <v>1935.36</v>
      </c>
      <c r="Q60" s="14">
        <v>2097.3853164556963</v>
      </c>
      <c r="R60" s="6">
        <v>3100</v>
      </c>
      <c r="S60" s="14">
        <v>1002.6146835443037</v>
      </c>
      <c r="T60" s="14">
        <v>0.42535168392788647</v>
      </c>
    </row>
    <row r="61" spans="1:20" x14ac:dyDescent="0.35">
      <c r="A61" s="6" t="s">
        <v>14</v>
      </c>
      <c r="B61" s="6">
        <v>32</v>
      </c>
      <c r="C61" s="6">
        <v>83</v>
      </c>
      <c r="D61" s="6">
        <v>1.8</v>
      </c>
      <c r="E61" s="14">
        <v>25.617283950617281</v>
      </c>
      <c r="F61" s="6">
        <v>0.61728395061728136</v>
      </c>
      <c r="G61" s="6" t="s">
        <v>15</v>
      </c>
      <c r="H61" s="6">
        <v>1992</v>
      </c>
      <c r="I61" s="6" t="s">
        <v>24</v>
      </c>
      <c r="J61" s="6">
        <v>2191.2000000000003</v>
      </c>
      <c r="K61" s="6" t="s">
        <v>23</v>
      </c>
      <c r="L61" s="6">
        <v>0</v>
      </c>
      <c r="M61" s="16">
        <v>10</v>
      </c>
      <c r="N61" s="16">
        <v>10.506329113924052</v>
      </c>
      <c r="O61" s="6" t="s">
        <v>20</v>
      </c>
      <c r="P61" s="6">
        <v>2300.7600000000002</v>
      </c>
      <c r="Q61" s="14">
        <v>2311.2663291139243</v>
      </c>
      <c r="R61" s="6">
        <v>3100</v>
      </c>
      <c r="S61" s="14">
        <v>788.73367088607574</v>
      </c>
      <c r="T61" s="14">
        <v>0.33461428461833514</v>
      </c>
    </row>
    <row r="62" spans="1:20" x14ac:dyDescent="0.35">
      <c r="A62" s="6" t="s">
        <v>14</v>
      </c>
      <c r="B62" s="6">
        <v>30</v>
      </c>
      <c r="C62" s="6">
        <v>88</v>
      </c>
      <c r="D62" s="6">
        <v>1.9</v>
      </c>
      <c r="E62" s="14">
        <v>24.37673130193906</v>
      </c>
      <c r="F62" s="6">
        <v>-0.6232686980609401</v>
      </c>
      <c r="G62" s="6" t="s">
        <v>22</v>
      </c>
      <c r="H62" s="6">
        <v>2112</v>
      </c>
      <c r="I62" s="6" t="s">
        <v>24</v>
      </c>
      <c r="J62" s="6">
        <v>2323.2000000000003</v>
      </c>
      <c r="K62" s="6" t="s">
        <v>23</v>
      </c>
      <c r="L62" s="6">
        <v>0</v>
      </c>
      <c r="M62" s="16">
        <v>20</v>
      </c>
      <c r="N62" s="16">
        <v>22.278481012658226</v>
      </c>
      <c r="O62" s="6" t="s">
        <v>18</v>
      </c>
      <c r="P62" s="6">
        <v>2323.2000000000003</v>
      </c>
      <c r="Q62" s="14">
        <v>2345.4784810126584</v>
      </c>
      <c r="R62" s="6">
        <v>3100</v>
      </c>
      <c r="S62" s="14">
        <v>754.52151898734155</v>
      </c>
      <c r="T62" s="14">
        <v>0.32010003835826611</v>
      </c>
    </row>
    <row r="63" spans="1:20" x14ac:dyDescent="0.35">
      <c r="A63" s="6" t="s">
        <v>14</v>
      </c>
      <c r="B63" s="6">
        <v>32</v>
      </c>
      <c r="C63" s="6">
        <v>90</v>
      </c>
      <c r="D63" s="6">
        <v>1.85</v>
      </c>
      <c r="E63" s="14">
        <v>26.296566837107374</v>
      </c>
      <c r="F63" s="6">
        <v>1.296566837107374</v>
      </c>
      <c r="G63" s="6" t="s">
        <v>15</v>
      </c>
      <c r="H63" s="6">
        <v>2160</v>
      </c>
      <c r="I63" s="6" t="s">
        <v>24</v>
      </c>
      <c r="J63" s="6">
        <v>2376</v>
      </c>
      <c r="K63" s="6" t="s">
        <v>23</v>
      </c>
      <c r="L63" s="6">
        <v>0</v>
      </c>
      <c r="M63" s="16">
        <v>30</v>
      </c>
      <c r="N63" s="16">
        <v>34.177215189873422</v>
      </c>
      <c r="O63" s="6" t="s">
        <v>18</v>
      </c>
      <c r="P63" s="6">
        <v>2376</v>
      </c>
      <c r="Q63" s="14">
        <v>2410.1772151898736</v>
      </c>
      <c r="R63" s="6">
        <v>3100</v>
      </c>
      <c r="S63" s="14">
        <v>689.82278481012645</v>
      </c>
      <c r="T63" s="14">
        <v>0.29265209052550817</v>
      </c>
    </row>
    <row r="64" spans="1:20" x14ac:dyDescent="0.35">
      <c r="A64" s="6" t="s">
        <v>14</v>
      </c>
      <c r="B64" s="6">
        <v>34</v>
      </c>
      <c r="C64" s="6">
        <v>84</v>
      </c>
      <c r="D64" s="6">
        <v>1.85</v>
      </c>
      <c r="E64" s="14">
        <v>24.543462381300216</v>
      </c>
      <c r="F64" s="6">
        <v>-0.45653761869978382</v>
      </c>
      <c r="G64" s="6" t="s">
        <v>22</v>
      </c>
      <c r="H64" s="6">
        <v>2016</v>
      </c>
      <c r="I64" s="6" t="s">
        <v>24</v>
      </c>
      <c r="J64" s="6">
        <v>2217.6000000000004</v>
      </c>
      <c r="K64" s="6" t="s">
        <v>17</v>
      </c>
      <c r="L64" s="6">
        <v>0</v>
      </c>
      <c r="M64" s="16">
        <v>45</v>
      </c>
      <c r="N64" s="16">
        <v>47.848101265822777</v>
      </c>
      <c r="O64" s="6" t="s">
        <v>18</v>
      </c>
      <c r="P64" s="6">
        <v>2217.6000000000004</v>
      </c>
      <c r="Q64" s="14">
        <v>2265.448101265823</v>
      </c>
      <c r="R64" s="6">
        <v>3100</v>
      </c>
      <c r="S64" s="14">
        <v>834.55189873417703</v>
      </c>
      <c r="T64" s="14">
        <v>0.35405232067510545</v>
      </c>
    </row>
    <row r="65" spans="1:20" x14ac:dyDescent="0.35">
      <c r="A65" s="6" t="s">
        <v>14</v>
      </c>
      <c r="B65" s="6">
        <v>35</v>
      </c>
      <c r="C65" s="6">
        <v>88</v>
      </c>
      <c r="D65" s="6">
        <v>1.85</v>
      </c>
      <c r="E65" s="14">
        <v>25.712198685171657</v>
      </c>
      <c r="F65" s="6">
        <v>0.71219868517165708</v>
      </c>
      <c r="G65" s="6" t="s">
        <v>15</v>
      </c>
      <c r="H65" s="6">
        <v>2112</v>
      </c>
      <c r="I65" s="6" t="s">
        <v>19</v>
      </c>
      <c r="J65" s="6">
        <v>2534.4</v>
      </c>
      <c r="K65" s="6" t="s">
        <v>14</v>
      </c>
      <c r="L65" s="6">
        <v>75</v>
      </c>
      <c r="M65" s="16">
        <v>187.5</v>
      </c>
      <c r="N65" s="16">
        <v>208.86075949367088</v>
      </c>
      <c r="O65" s="6" t="s">
        <v>18</v>
      </c>
      <c r="P65" s="6">
        <v>2534.4</v>
      </c>
      <c r="Q65" s="14">
        <v>2743.2607594936708</v>
      </c>
      <c r="R65" s="6">
        <v>3100</v>
      </c>
      <c r="S65" s="14">
        <v>356.73924050632922</v>
      </c>
      <c r="T65" s="14">
        <v>0.15134392021480633</v>
      </c>
    </row>
    <row r="66" spans="1:20" x14ac:dyDescent="0.35">
      <c r="A66" s="6" t="s">
        <v>14</v>
      </c>
      <c r="B66" s="6">
        <v>44</v>
      </c>
      <c r="C66" s="6">
        <v>88</v>
      </c>
      <c r="D66" s="6">
        <v>1.86</v>
      </c>
      <c r="E66" s="14">
        <v>25.436466643542602</v>
      </c>
      <c r="F66" s="6">
        <v>0.43646664354260167</v>
      </c>
      <c r="G66" s="6" t="s">
        <v>15</v>
      </c>
      <c r="H66" s="6">
        <v>2112</v>
      </c>
      <c r="I66" s="6" t="s">
        <v>19</v>
      </c>
      <c r="J66" s="6">
        <v>2534.4</v>
      </c>
      <c r="K66" s="6" t="s">
        <v>17</v>
      </c>
      <c r="L66" s="6">
        <v>75</v>
      </c>
      <c r="M66" s="16">
        <v>125</v>
      </c>
      <c r="N66" s="16">
        <v>139.24050632911391</v>
      </c>
      <c r="O66" s="6" t="s">
        <v>20</v>
      </c>
      <c r="P66" s="6">
        <v>2661.1200000000003</v>
      </c>
      <c r="Q66" s="14">
        <v>2800.3605063291143</v>
      </c>
      <c r="R66" s="6">
        <v>3100</v>
      </c>
      <c r="S66" s="14">
        <v>299.63949367088571</v>
      </c>
      <c r="T66" s="14">
        <v>0.12711978519370909</v>
      </c>
    </row>
    <row r="67" spans="1:20" x14ac:dyDescent="0.35">
      <c r="A67" s="6" t="s">
        <v>14</v>
      </c>
      <c r="B67" s="6">
        <v>45</v>
      </c>
      <c r="C67" s="6">
        <v>92</v>
      </c>
      <c r="D67" s="6">
        <v>1.86</v>
      </c>
      <c r="E67" s="14">
        <v>26.592669672794539</v>
      </c>
      <c r="F67" s="6">
        <v>1.5926696727945391</v>
      </c>
      <c r="G67" s="6" t="s">
        <v>15</v>
      </c>
      <c r="H67" s="6">
        <v>2208</v>
      </c>
      <c r="I67" s="6" t="s">
        <v>16</v>
      </c>
      <c r="J67" s="6">
        <v>2870.4</v>
      </c>
      <c r="K67" s="6" t="s">
        <v>23</v>
      </c>
      <c r="L67" s="6">
        <v>75</v>
      </c>
      <c r="M67" s="16">
        <v>250</v>
      </c>
      <c r="N67" s="16">
        <v>291.13924050632909</v>
      </c>
      <c r="O67" s="6" t="s">
        <v>20</v>
      </c>
      <c r="P67" s="6">
        <v>3013.92</v>
      </c>
      <c r="Q67" s="14">
        <v>3305.0592405063289</v>
      </c>
      <c r="R67" s="6">
        <v>3100</v>
      </c>
      <c r="S67" s="14">
        <v>-205.05924050632893</v>
      </c>
      <c r="T67" s="14">
        <v>-0.18641749136938993</v>
      </c>
    </row>
    <row r="68" spans="1:20" x14ac:dyDescent="0.35">
      <c r="A68" s="6" t="s">
        <v>14</v>
      </c>
      <c r="B68" s="6">
        <v>46</v>
      </c>
      <c r="C68" s="6">
        <v>110</v>
      </c>
      <c r="D68" s="6">
        <v>1.86</v>
      </c>
      <c r="E68" s="14">
        <v>31.795583304428252</v>
      </c>
      <c r="F68" s="6">
        <v>6.7955833044282521</v>
      </c>
      <c r="G68" s="6" t="s">
        <v>15</v>
      </c>
      <c r="H68" s="6">
        <v>2640</v>
      </c>
      <c r="I68" s="6" t="s">
        <v>16</v>
      </c>
      <c r="J68" s="6">
        <v>3432</v>
      </c>
      <c r="K68" s="6" t="s">
        <v>17</v>
      </c>
      <c r="L68" s="6">
        <v>75</v>
      </c>
      <c r="M68" s="16">
        <v>125</v>
      </c>
      <c r="N68" s="16">
        <v>174.05063291139243</v>
      </c>
      <c r="O68" s="6" t="s">
        <v>20</v>
      </c>
      <c r="P68" s="6">
        <v>3603.6000000000004</v>
      </c>
      <c r="Q68" s="14">
        <v>3777.6506329113927</v>
      </c>
      <c r="R68" s="6">
        <v>3100</v>
      </c>
      <c r="S68" s="14">
        <v>-677.65063291139268</v>
      </c>
      <c r="T68" s="14">
        <v>-0.6160460299194479</v>
      </c>
    </row>
    <row r="69" spans="1:20" x14ac:dyDescent="0.35">
      <c r="A69" s="6" t="s">
        <v>14</v>
      </c>
      <c r="B69" s="6">
        <v>47</v>
      </c>
      <c r="C69" s="6">
        <v>106</v>
      </c>
      <c r="D69" s="6">
        <v>1.89</v>
      </c>
      <c r="E69" s="14">
        <v>29.674421208812745</v>
      </c>
      <c r="F69" s="6">
        <v>4.6744212088127455</v>
      </c>
      <c r="G69" s="6" t="s">
        <v>15</v>
      </c>
      <c r="H69" s="6">
        <v>2544</v>
      </c>
      <c r="I69" s="6" t="s">
        <v>19</v>
      </c>
      <c r="J69" s="6">
        <v>3052.7999999999997</v>
      </c>
      <c r="K69" s="6" t="s">
        <v>23</v>
      </c>
      <c r="L69" s="6">
        <v>75</v>
      </c>
      <c r="M69" s="16">
        <v>250</v>
      </c>
      <c r="N69" s="16">
        <v>335.44303797468353</v>
      </c>
      <c r="O69" s="6" t="s">
        <v>18</v>
      </c>
      <c r="P69" s="6">
        <v>3052.7999999999997</v>
      </c>
      <c r="Q69" s="14">
        <v>3388.2430379746834</v>
      </c>
      <c r="R69" s="6">
        <v>3100</v>
      </c>
      <c r="S69" s="14">
        <v>-288.24303797468338</v>
      </c>
      <c r="T69" s="14">
        <v>-0.26203912543153035</v>
      </c>
    </row>
    <row r="70" spans="1:20" x14ac:dyDescent="0.35">
      <c r="A70" s="6" t="s">
        <v>14</v>
      </c>
      <c r="B70" s="6">
        <v>53</v>
      </c>
      <c r="C70" s="6">
        <v>90</v>
      </c>
      <c r="D70" s="6">
        <v>1.89</v>
      </c>
      <c r="E70" s="14">
        <v>25.195263290501387</v>
      </c>
      <c r="F70" s="6">
        <v>0.19526329050138713</v>
      </c>
      <c r="G70" s="6" t="s">
        <v>15</v>
      </c>
      <c r="H70" s="6">
        <v>2160</v>
      </c>
      <c r="I70" s="6" t="s">
        <v>24</v>
      </c>
      <c r="J70" s="6">
        <v>2376</v>
      </c>
      <c r="K70" s="6" t="s">
        <v>17</v>
      </c>
      <c r="L70" s="6">
        <v>0</v>
      </c>
      <c r="M70" s="16">
        <v>30</v>
      </c>
      <c r="N70" s="16">
        <v>34.177215189873422</v>
      </c>
      <c r="O70" s="6" t="s">
        <v>20</v>
      </c>
      <c r="P70" s="6">
        <v>2494.8000000000002</v>
      </c>
      <c r="Q70" s="14">
        <v>2528.9772151898737</v>
      </c>
      <c r="R70" s="6">
        <v>3100</v>
      </c>
      <c r="S70" s="14">
        <v>571.02278481012627</v>
      </c>
      <c r="T70" s="14">
        <v>0.24225209052550811</v>
      </c>
    </row>
    <row r="71" spans="1:20" x14ac:dyDescent="0.35">
      <c r="A71" s="6" t="s">
        <v>14</v>
      </c>
      <c r="B71" s="6">
        <v>59</v>
      </c>
      <c r="C71" s="6">
        <v>78</v>
      </c>
      <c r="D71" s="6">
        <v>1.89</v>
      </c>
      <c r="E71" s="14">
        <v>21.835894851767868</v>
      </c>
      <c r="F71" s="6">
        <v>-3.1641051482321316</v>
      </c>
      <c r="G71" s="6" t="s">
        <v>22</v>
      </c>
      <c r="H71" s="6">
        <v>1872</v>
      </c>
      <c r="I71" s="6" t="s">
        <v>19</v>
      </c>
      <c r="J71" s="6">
        <v>2246.4</v>
      </c>
      <c r="K71" s="6" t="s">
        <v>17</v>
      </c>
      <c r="L71" s="6">
        <v>75</v>
      </c>
      <c r="M71" s="16">
        <v>125</v>
      </c>
      <c r="N71" s="16">
        <v>123.41772151898735</v>
      </c>
      <c r="O71" s="6" t="s">
        <v>20</v>
      </c>
      <c r="P71" s="6">
        <v>2358.7200000000003</v>
      </c>
      <c r="Q71" s="14">
        <v>2482.1377215189877</v>
      </c>
      <c r="R71" s="6">
        <v>3100</v>
      </c>
      <c r="S71" s="14">
        <v>617.86227848101225</v>
      </c>
      <c r="T71" s="14">
        <v>0.2621233908707325</v>
      </c>
    </row>
    <row r="72" spans="1:20" x14ac:dyDescent="0.35">
      <c r="A72" s="6" t="s">
        <v>21</v>
      </c>
      <c r="B72" s="6">
        <v>32</v>
      </c>
      <c r="C72" s="6">
        <v>101</v>
      </c>
      <c r="D72" s="6">
        <v>2.89</v>
      </c>
      <c r="E72" s="14">
        <v>12.092767088516661</v>
      </c>
      <c r="F72" s="6">
        <v>-12.907232911483339</v>
      </c>
      <c r="G72" s="6" t="s">
        <v>22</v>
      </c>
      <c r="H72" s="6">
        <v>2424</v>
      </c>
      <c r="I72" s="6" t="s">
        <v>24</v>
      </c>
      <c r="J72" s="6">
        <v>2666.4</v>
      </c>
      <c r="K72" s="6" t="s">
        <v>17</v>
      </c>
      <c r="L72" s="6">
        <v>30</v>
      </c>
      <c r="M72" s="16">
        <v>50</v>
      </c>
      <c r="N72" s="16">
        <v>76.515151515151516</v>
      </c>
      <c r="O72" s="6" t="s">
        <v>18</v>
      </c>
      <c r="P72" s="6">
        <v>2666.4</v>
      </c>
      <c r="Q72" s="14">
        <v>2742.9151515151516</v>
      </c>
      <c r="R72" s="6">
        <v>2200</v>
      </c>
      <c r="S72" s="14">
        <v>-542.91515151515159</v>
      </c>
      <c r="T72" s="14">
        <v>-0.49355922865013779</v>
      </c>
    </row>
    <row r="73" spans="1:20" x14ac:dyDescent="0.35">
      <c r="A73" s="6" t="s">
        <v>21</v>
      </c>
      <c r="B73" s="6">
        <v>51</v>
      </c>
      <c r="C73" s="6">
        <v>78</v>
      </c>
      <c r="D73" s="6">
        <v>3.89</v>
      </c>
      <c r="E73" s="14">
        <v>5.1546051109892215</v>
      </c>
      <c r="F73" s="6">
        <v>-19.845394889010777</v>
      </c>
      <c r="G73" s="6" t="s">
        <v>22</v>
      </c>
      <c r="H73" s="6">
        <v>1872</v>
      </c>
      <c r="I73" s="6" t="s">
        <v>19</v>
      </c>
      <c r="J73" s="6">
        <v>2246.4</v>
      </c>
      <c r="K73" s="6" t="s">
        <v>14</v>
      </c>
      <c r="L73" s="6">
        <v>75</v>
      </c>
      <c r="M73" s="16">
        <v>187.5</v>
      </c>
      <c r="N73" s="16">
        <v>221.59090909090909</v>
      </c>
      <c r="O73" s="6" t="s">
        <v>20</v>
      </c>
      <c r="P73" s="6">
        <v>2358.7200000000003</v>
      </c>
      <c r="Q73" s="14">
        <v>2580.3109090909093</v>
      </c>
      <c r="R73" s="6">
        <v>2200</v>
      </c>
      <c r="S73" s="14">
        <v>-380.31090909090926</v>
      </c>
      <c r="T73" s="14">
        <v>-0.34573719008264481</v>
      </c>
    </row>
    <row r="74" spans="1:20" x14ac:dyDescent="0.35">
      <c r="A74" s="6" t="s">
        <v>21</v>
      </c>
      <c r="B74" s="6">
        <v>35</v>
      </c>
      <c r="C74" s="6">
        <v>67</v>
      </c>
      <c r="D74" s="6">
        <v>4.8899999999999997</v>
      </c>
      <c r="E74" s="14">
        <v>2.8019287306426457</v>
      </c>
      <c r="F74" s="6">
        <v>-22.198071269357353</v>
      </c>
      <c r="G74" s="6" t="s">
        <v>22</v>
      </c>
      <c r="H74" s="6">
        <v>1608</v>
      </c>
      <c r="I74" s="6" t="s">
        <v>16</v>
      </c>
      <c r="J74" s="6">
        <v>2090.4</v>
      </c>
      <c r="K74" s="6" t="s">
        <v>23</v>
      </c>
      <c r="L74" s="6">
        <v>90</v>
      </c>
      <c r="M74" s="16">
        <v>300</v>
      </c>
      <c r="N74" s="16">
        <v>304.54545454545456</v>
      </c>
      <c r="O74" s="6" t="s">
        <v>20</v>
      </c>
      <c r="P74" s="6">
        <v>2194.92</v>
      </c>
      <c r="Q74" s="14">
        <v>2499.4654545454546</v>
      </c>
      <c r="R74" s="6">
        <v>2200</v>
      </c>
      <c r="S74" s="14">
        <v>-299.46545454545458</v>
      </c>
      <c r="T74" s="14">
        <v>-0.27224132231404963</v>
      </c>
    </row>
    <row r="75" spans="1:20" x14ac:dyDescent="0.35">
      <c r="A75" s="6" t="s">
        <v>21</v>
      </c>
      <c r="B75" s="6">
        <v>32</v>
      </c>
      <c r="C75" s="6">
        <v>67</v>
      </c>
      <c r="D75" s="6">
        <v>5.89</v>
      </c>
      <c r="E75" s="14">
        <v>1.931275420052404</v>
      </c>
      <c r="F75" s="6">
        <v>-23.068724579947595</v>
      </c>
      <c r="G75" s="6" t="s">
        <v>22</v>
      </c>
      <c r="H75" s="6">
        <v>1608</v>
      </c>
      <c r="I75" s="6" t="s">
        <v>19</v>
      </c>
      <c r="J75" s="6">
        <v>1929.6</v>
      </c>
      <c r="K75" s="6" t="s">
        <v>14</v>
      </c>
      <c r="L75" s="6">
        <v>75</v>
      </c>
      <c r="M75" s="16">
        <v>187.5</v>
      </c>
      <c r="N75" s="16">
        <v>190.34090909090909</v>
      </c>
      <c r="O75" s="6" t="s">
        <v>20</v>
      </c>
      <c r="P75" s="6">
        <v>2026.08</v>
      </c>
      <c r="Q75" s="14">
        <v>2216.4209090909089</v>
      </c>
      <c r="R75" s="6">
        <v>2200</v>
      </c>
      <c r="S75" s="14">
        <v>-16.420909090908935</v>
      </c>
      <c r="T75" s="14">
        <v>-1.4928099173553578E-2</v>
      </c>
    </row>
    <row r="76" spans="1:20" x14ac:dyDescent="0.35">
      <c r="A76" s="6" t="s">
        <v>21</v>
      </c>
      <c r="B76" s="6">
        <v>34</v>
      </c>
      <c r="C76" s="6">
        <v>62</v>
      </c>
      <c r="D76" s="6">
        <v>6.89</v>
      </c>
      <c r="E76" s="14">
        <v>1.3060302788374647</v>
      </c>
      <c r="F76" s="6">
        <v>-23.693969721162535</v>
      </c>
      <c r="G76" s="6" t="s">
        <v>22</v>
      </c>
      <c r="H76" s="6">
        <v>1488</v>
      </c>
      <c r="I76" s="6" t="s">
        <v>19</v>
      </c>
      <c r="J76" s="6">
        <v>1785.6</v>
      </c>
      <c r="K76" s="6" t="s">
        <v>14</v>
      </c>
      <c r="L76" s="6">
        <v>75</v>
      </c>
      <c r="M76" s="16">
        <v>187.5</v>
      </c>
      <c r="N76" s="16">
        <v>176.13636363636365</v>
      </c>
      <c r="O76" s="6" t="s">
        <v>20</v>
      </c>
      <c r="P76" s="6">
        <v>1874.8799999999999</v>
      </c>
      <c r="Q76" s="14">
        <v>2051.0163636363636</v>
      </c>
      <c r="R76" s="6">
        <v>2200</v>
      </c>
      <c r="S76" s="14">
        <v>148.98363636363638</v>
      </c>
      <c r="T76" s="14">
        <v>6.3205179063360886E-2</v>
      </c>
    </row>
    <row r="77" spans="1:20" x14ac:dyDescent="0.35">
      <c r="A77" s="6" t="s">
        <v>21</v>
      </c>
      <c r="B77" s="6">
        <v>45</v>
      </c>
      <c r="C77" s="6">
        <v>70</v>
      </c>
      <c r="D77" s="6">
        <v>7.89</v>
      </c>
      <c r="E77" s="14">
        <v>1.1244600583755409</v>
      </c>
      <c r="F77" s="6">
        <v>-23.87553994162446</v>
      </c>
      <c r="G77" s="6" t="s">
        <v>22</v>
      </c>
      <c r="H77" s="6">
        <v>1680</v>
      </c>
      <c r="I77" s="6" t="s">
        <v>19</v>
      </c>
      <c r="J77" s="6">
        <v>2016</v>
      </c>
      <c r="K77" s="6" t="s">
        <v>17</v>
      </c>
      <c r="L77" s="6">
        <v>60</v>
      </c>
      <c r="M77" s="16">
        <v>100</v>
      </c>
      <c r="N77" s="16">
        <v>106.06060606060606</v>
      </c>
      <c r="O77" s="6" t="s">
        <v>18</v>
      </c>
      <c r="P77" s="6">
        <v>2016</v>
      </c>
      <c r="Q77" s="14">
        <v>2122.060606060606</v>
      </c>
      <c r="R77" s="6">
        <v>2200</v>
      </c>
      <c r="S77" s="14">
        <v>77.939393939393995</v>
      </c>
      <c r="T77" s="14">
        <v>3.3065197428833813E-2</v>
      </c>
    </row>
    <row r="78" spans="1:20" x14ac:dyDescent="0.35">
      <c r="A78" s="6" t="s">
        <v>21</v>
      </c>
      <c r="B78" s="6">
        <v>44</v>
      </c>
      <c r="C78" s="6">
        <v>66</v>
      </c>
      <c r="D78" s="6">
        <v>8.89</v>
      </c>
      <c r="E78" s="14">
        <v>0.83510371102374847</v>
      </c>
      <c r="F78" s="6">
        <v>-24.164896288976252</v>
      </c>
      <c r="G78" s="6" t="s">
        <v>22</v>
      </c>
      <c r="H78" s="6">
        <v>1584</v>
      </c>
      <c r="I78" s="6" t="s">
        <v>24</v>
      </c>
      <c r="J78" s="6">
        <v>1742.4</v>
      </c>
      <c r="K78" s="6" t="s">
        <v>17</v>
      </c>
      <c r="L78" s="6">
        <v>60</v>
      </c>
      <c r="M78" s="16">
        <v>100</v>
      </c>
      <c r="N78" s="16">
        <v>100</v>
      </c>
      <c r="O78" s="6" t="s">
        <v>18</v>
      </c>
      <c r="P78" s="6">
        <v>1742.4</v>
      </c>
      <c r="Q78" s="14">
        <v>1842.4</v>
      </c>
      <c r="R78" s="6">
        <v>2200</v>
      </c>
      <c r="S78" s="14">
        <v>357.59999999999991</v>
      </c>
      <c r="T78" s="14">
        <v>0.15170909090909088</v>
      </c>
    </row>
    <row r="79" spans="1:20" x14ac:dyDescent="0.35">
      <c r="A79" s="6" t="s">
        <v>21</v>
      </c>
      <c r="B79" s="6">
        <v>45</v>
      </c>
      <c r="C79" s="6">
        <v>88</v>
      </c>
      <c r="D79" s="6">
        <v>9.89</v>
      </c>
      <c r="E79" s="14">
        <v>0.89968419040180081</v>
      </c>
      <c r="F79" s="6">
        <v>-24.1003158095982</v>
      </c>
      <c r="G79" s="6" t="s">
        <v>22</v>
      </c>
      <c r="H79" s="6">
        <v>2112</v>
      </c>
      <c r="I79" s="6" t="s">
        <v>24</v>
      </c>
      <c r="J79" s="6">
        <v>2323.2000000000003</v>
      </c>
      <c r="K79" s="6" t="s">
        <v>17</v>
      </c>
      <c r="L79" s="6">
        <v>60</v>
      </c>
      <c r="M79" s="16">
        <v>100</v>
      </c>
      <c r="N79" s="16">
        <v>133.33333333333331</v>
      </c>
      <c r="O79" s="6" t="s">
        <v>18</v>
      </c>
      <c r="P79" s="6">
        <v>2323.2000000000003</v>
      </c>
      <c r="Q79" s="14">
        <v>2456.5333333333338</v>
      </c>
      <c r="R79" s="6">
        <v>2200</v>
      </c>
      <c r="S79" s="14">
        <v>-256.53333333333376</v>
      </c>
      <c r="T79" s="14">
        <v>-0.23321212121212159</v>
      </c>
    </row>
    <row r="80" spans="1:20" x14ac:dyDescent="0.35">
      <c r="A80" s="6" t="s">
        <v>21</v>
      </c>
      <c r="B80" s="6">
        <v>46</v>
      </c>
      <c r="C80" s="6">
        <v>70</v>
      </c>
      <c r="D80" s="6">
        <v>10.89</v>
      </c>
      <c r="E80" s="14">
        <v>0.59025854167351777</v>
      </c>
      <c r="F80" s="6">
        <v>-24.409741458326483</v>
      </c>
      <c r="G80" s="6" t="s">
        <v>22</v>
      </c>
      <c r="H80" s="6">
        <v>1680</v>
      </c>
      <c r="I80" s="6" t="s">
        <v>19</v>
      </c>
      <c r="J80" s="6">
        <v>2016</v>
      </c>
      <c r="K80" s="6" t="s">
        <v>17</v>
      </c>
      <c r="L80" s="6">
        <v>60</v>
      </c>
      <c r="M80" s="16">
        <v>100</v>
      </c>
      <c r="N80" s="16">
        <v>106.06060606060606</v>
      </c>
      <c r="O80" s="6" t="s">
        <v>18</v>
      </c>
      <c r="P80" s="6">
        <v>2016</v>
      </c>
      <c r="Q80" s="14">
        <v>2122.060606060606</v>
      </c>
      <c r="R80" s="6">
        <v>2200</v>
      </c>
      <c r="S80" s="14">
        <v>77.939393939393995</v>
      </c>
      <c r="T80" s="14">
        <v>3.3065197428833813E-2</v>
      </c>
    </row>
    <row r="81" spans="1:20" x14ac:dyDescent="0.35">
      <c r="A81" s="6" t="s">
        <v>21</v>
      </c>
      <c r="B81" s="6">
        <v>46</v>
      </c>
      <c r="C81" s="6">
        <v>112</v>
      </c>
      <c r="D81" s="6">
        <v>11.89</v>
      </c>
      <c r="E81" s="14">
        <v>0.79223552596304359</v>
      </c>
      <c r="F81" s="6">
        <v>-24.207764474036956</v>
      </c>
      <c r="G81" s="6" t="s">
        <v>22</v>
      </c>
      <c r="H81" s="6">
        <v>2688</v>
      </c>
      <c r="I81" s="6" t="s">
        <v>24</v>
      </c>
      <c r="J81" s="6">
        <v>2956.8</v>
      </c>
      <c r="K81" s="6" t="s">
        <v>17</v>
      </c>
      <c r="L81" s="6">
        <v>30</v>
      </c>
      <c r="M81" s="16">
        <v>50</v>
      </c>
      <c r="N81" s="16">
        <v>84.848484848484844</v>
      </c>
      <c r="O81" s="6" t="s">
        <v>18</v>
      </c>
      <c r="P81" s="6">
        <v>2956.8</v>
      </c>
      <c r="Q81" s="14">
        <v>3041.6484848484852</v>
      </c>
      <c r="R81" s="6">
        <v>2200</v>
      </c>
      <c r="S81" s="14">
        <v>-841.64848484848517</v>
      </c>
      <c r="T81" s="14">
        <v>-0.7651349862258956</v>
      </c>
    </row>
    <row r="82" spans="1:20" x14ac:dyDescent="0.35">
      <c r="A82" s="6" t="s">
        <v>21</v>
      </c>
      <c r="B82" s="6">
        <v>52</v>
      </c>
      <c r="C82" s="6">
        <v>101</v>
      </c>
      <c r="D82" s="6">
        <v>12.89</v>
      </c>
      <c r="E82" s="14">
        <v>0.60787675870482516</v>
      </c>
      <c r="F82" s="6">
        <v>-24.392123241295174</v>
      </c>
      <c r="G82" s="6" t="s">
        <v>22</v>
      </c>
      <c r="H82" s="6">
        <v>2424</v>
      </c>
      <c r="I82" s="6" t="s">
        <v>24</v>
      </c>
      <c r="J82" s="6">
        <v>2666.4</v>
      </c>
      <c r="K82" s="6" t="s">
        <v>17</v>
      </c>
      <c r="L82" s="6">
        <v>30</v>
      </c>
      <c r="M82" s="16">
        <v>50</v>
      </c>
      <c r="N82" s="16">
        <v>76.515151515151516</v>
      </c>
      <c r="O82" s="6" t="s">
        <v>18</v>
      </c>
      <c r="P82" s="6">
        <v>2666.4</v>
      </c>
      <c r="Q82" s="14">
        <v>2742.9151515151516</v>
      </c>
      <c r="R82" s="6">
        <v>2200</v>
      </c>
      <c r="S82" s="14">
        <v>-542.91515151515159</v>
      </c>
      <c r="T82" s="14">
        <v>-0.49355922865013779</v>
      </c>
    </row>
    <row r="83" spans="1:20" x14ac:dyDescent="0.35">
      <c r="A83" s="6" t="s">
        <v>14</v>
      </c>
      <c r="B83" s="6">
        <v>25</v>
      </c>
      <c r="C83" s="6">
        <v>65</v>
      </c>
      <c r="D83" s="6">
        <v>1.7</v>
      </c>
      <c r="E83" s="14">
        <v>22.491349480968861</v>
      </c>
      <c r="F83" s="6">
        <v>-2.5086505190311392</v>
      </c>
      <c r="G83" s="6" t="s">
        <v>22</v>
      </c>
      <c r="H83" s="6">
        <v>1560</v>
      </c>
      <c r="I83" s="6" t="s">
        <v>16</v>
      </c>
      <c r="J83" s="6">
        <v>2028</v>
      </c>
      <c r="K83" s="6" t="s">
        <v>17</v>
      </c>
      <c r="L83" s="6">
        <v>60</v>
      </c>
      <c r="M83" s="16">
        <v>100</v>
      </c>
      <c r="N83" s="16">
        <v>82.278481012658233</v>
      </c>
      <c r="O83" s="6" t="s">
        <v>18</v>
      </c>
      <c r="P83" s="6">
        <v>2028</v>
      </c>
      <c r="Q83" s="14">
        <v>2110.2784810126582</v>
      </c>
      <c r="R83" s="6">
        <v>3100</v>
      </c>
      <c r="S83" s="14">
        <v>989.72151898734182</v>
      </c>
      <c r="T83" s="14">
        <v>0.41988185654008436</v>
      </c>
    </row>
    <row r="84" spans="1:20" x14ac:dyDescent="0.35">
      <c r="A84" s="6" t="s">
        <v>14</v>
      </c>
      <c r="B84" s="6">
        <v>26</v>
      </c>
      <c r="C84" s="6">
        <v>64</v>
      </c>
      <c r="D84" s="6">
        <v>1.7</v>
      </c>
      <c r="E84" s="14">
        <v>22.145328719723185</v>
      </c>
      <c r="F84" s="6">
        <v>-2.8546712802768148</v>
      </c>
      <c r="G84" s="6" t="s">
        <v>22</v>
      </c>
      <c r="H84" s="6">
        <v>1536</v>
      </c>
      <c r="I84" s="6" t="s">
        <v>16</v>
      </c>
      <c r="J84" s="6">
        <v>1996.8000000000002</v>
      </c>
      <c r="K84" s="6" t="s">
        <v>17</v>
      </c>
      <c r="L84" s="6">
        <v>60</v>
      </c>
      <c r="M84" s="16">
        <v>100</v>
      </c>
      <c r="N84" s="16">
        <v>81.012658227848107</v>
      </c>
      <c r="O84" s="6" t="s">
        <v>18</v>
      </c>
      <c r="P84" s="6">
        <v>1996.8000000000002</v>
      </c>
      <c r="Q84" s="14">
        <v>2077.8126582278483</v>
      </c>
      <c r="R84" s="6">
        <v>3100</v>
      </c>
      <c r="S84" s="14">
        <v>1022.1873417721517</v>
      </c>
      <c r="T84" s="14">
        <v>0.4336552359033371</v>
      </c>
    </row>
    <row r="85" spans="1:20" x14ac:dyDescent="0.35">
      <c r="A85" s="6" t="s">
        <v>14</v>
      </c>
      <c r="B85" s="6">
        <v>27</v>
      </c>
      <c r="C85" s="6">
        <v>64</v>
      </c>
      <c r="D85" s="6">
        <v>1.7</v>
      </c>
      <c r="E85" s="14">
        <v>22.145328719723185</v>
      </c>
      <c r="F85" s="6">
        <v>-2.8546712802768148</v>
      </c>
      <c r="G85" s="6" t="s">
        <v>22</v>
      </c>
      <c r="H85" s="6">
        <v>1536</v>
      </c>
      <c r="I85" s="6" t="s">
        <v>19</v>
      </c>
      <c r="J85" s="6">
        <v>1843.1999999999998</v>
      </c>
      <c r="K85" s="6" t="s">
        <v>23</v>
      </c>
      <c r="L85" s="6">
        <v>60</v>
      </c>
      <c r="M85" s="16">
        <v>200</v>
      </c>
      <c r="N85" s="16">
        <v>162.02531645569621</v>
      </c>
      <c r="O85" s="6" t="s">
        <v>20</v>
      </c>
      <c r="P85" s="6">
        <v>1935.36</v>
      </c>
      <c r="Q85" s="14">
        <v>2097.3853164556963</v>
      </c>
      <c r="R85" s="6">
        <v>3100</v>
      </c>
      <c r="S85" s="14">
        <v>1002.6146835443037</v>
      </c>
      <c r="T85" s="14">
        <v>0.42535168392788647</v>
      </c>
    </row>
    <row r="86" spans="1:20" x14ac:dyDescent="0.35">
      <c r="A86" s="6" t="s">
        <v>14</v>
      </c>
      <c r="B86" s="6">
        <v>32</v>
      </c>
      <c r="C86" s="6">
        <v>83</v>
      </c>
      <c r="D86" s="6">
        <v>1.8</v>
      </c>
      <c r="E86" s="14">
        <v>25.617283950617281</v>
      </c>
      <c r="F86" s="6">
        <v>0.61728395061728136</v>
      </c>
      <c r="G86" s="6" t="s">
        <v>15</v>
      </c>
      <c r="H86" s="6">
        <v>1992</v>
      </c>
      <c r="I86" s="6" t="s">
        <v>24</v>
      </c>
      <c r="J86" s="6">
        <v>2191.2000000000003</v>
      </c>
      <c r="K86" s="6" t="s">
        <v>23</v>
      </c>
      <c r="L86" s="6">
        <v>0</v>
      </c>
      <c r="M86" s="16">
        <v>10</v>
      </c>
      <c r="N86" s="16">
        <v>10.506329113924052</v>
      </c>
      <c r="O86" s="6" t="s">
        <v>20</v>
      </c>
      <c r="P86" s="6">
        <v>2300.7600000000002</v>
      </c>
      <c r="Q86" s="14">
        <v>2311.2663291139243</v>
      </c>
      <c r="R86" s="6">
        <v>3100</v>
      </c>
      <c r="S86" s="14">
        <v>788.73367088607574</v>
      </c>
      <c r="T86" s="14">
        <v>0.33461428461833514</v>
      </c>
    </row>
    <row r="87" spans="1:20" x14ac:dyDescent="0.35">
      <c r="A87" s="6" t="s">
        <v>14</v>
      </c>
      <c r="B87" s="6">
        <v>30</v>
      </c>
      <c r="C87" s="6">
        <v>88</v>
      </c>
      <c r="D87" s="6">
        <v>1.9</v>
      </c>
      <c r="E87" s="14">
        <v>24.37673130193906</v>
      </c>
      <c r="F87" s="6">
        <v>-0.6232686980609401</v>
      </c>
      <c r="G87" s="6" t="s">
        <v>22</v>
      </c>
      <c r="H87" s="6">
        <v>2112</v>
      </c>
      <c r="I87" s="6" t="s">
        <v>24</v>
      </c>
      <c r="J87" s="6">
        <v>2323.2000000000003</v>
      </c>
      <c r="K87" s="6" t="s">
        <v>23</v>
      </c>
      <c r="L87" s="6">
        <v>0</v>
      </c>
      <c r="M87" s="16">
        <v>20</v>
      </c>
      <c r="N87" s="16">
        <v>22.278481012658226</v>
      </c>
      <c r="O87" s="6" t="s">
        <v>18</v>
      </c>
      <c r="P87" s="6">
        <v>2323.2000000000003</v>
      </c>
      <c r="Q87" s="14">
        <v>2345.4784810126584</v>
      </c>
      <c r="R87" s="6">
        <v>3100</v>
      </c>
      <c r="S87" s="14">
        <v>754.52151898734155</v>
      </c>
      <c r="T87" s="14">
        <v>0.32010003835826611</v>
      </c>
    </row>
    <row r="88" spans="1:20" x14ac:dyDescent="0.35">
      <c r="A88" s="6" t="s">
        <v>14</v>
      </c>
      <c r="B88" s="6">
        <v>32</v>
      </c>
      <c r="C88" s="6">
        <v>90</v>
      </c>
      <c r="D88" s="6">
        <v>1.85</v>
      </c>
      <c r="E88" s="14">
        <v>26.296566837107374</v>
      </c>
      <c r="F88" s="6">
        <v>1.296566837107374</v>
      </c>
      <c r="G88" s="6" t="s">
        <v>15</v>
      </c>
      <c r="H88" s="6">
        <v>2160</v>
      </c>
      <c r="I88" s="6" t="s">
        <v>24</v>
      </c>
      <c r="J88" s="6">
        <v>2376</v>
      </c>
      <c r="K88" s="6" t="s">
        <v>23</v>
      </c>
      <c r="L88" s="6">
        <v>0</v>
      </c>
      <c r="M88" s="16">
        <v>30</v>
      </c>
      <c r="N88" s="16">
        <v>34.177215189873422</v>
      </c>
      <c r="O88" s="6" t="s">
        <v>18</v>
      </c>
      <c r="P88" s="6">
        <v>2376</v>
      </c>
      <c r="Q88" s="14">
        <v>2410.1772151898736</v>
      </c>
      <c r="R88" s="6">
        <v>3100</v>
      </c>
      <c r="S88" s="14">
        <v>689.82278481012645</v>
      </c>
      <c r="T88" s="14">
        <v>0.29265209052550817</v>
      </c>
    </row>
    <row r="89" spans="1:20" x14ac:dyDescent="0.35">
      <c r="A89" s="6" t="s">
        <v>14</v>
      </c>
      <c r="B89" s="6">
        <v>34</v>
      </c>
      <c r="C89" s="6">
        <v>84</v>
      </c>
      <c r="D89" s="6">
        <v>1.85</v>
      </c>
      <c r="E89" s="14">
        <v>24.543462381300216</v>
      </c>
      <c r="F89" s="6">
        <v>-0.45653761869978382</v>
      </c>
      <c r="G89" s="6" t="s">
        <v>22</v>
      </c>
      <c r="H89" s="6">
        <v>2016</v>
      </c>
      <c r="I89" s="6" t="s">
        <v>24</v>
      </c>
      <c r="J89" s="6">
        <v>2217.6000000000004</v>
      </c>
      <c r="K89" s="6" t="s">
        <v>17</v>
      </c>
      <c r="L89" s="6">
        <v>0</v>
      </c>
      <c r="M89" s="16">
        <v>45</v>
      </c>
      <c r="N89" s="16">
        <v>47.848101265822777</v>
      </c>
      <c r="O89" s="6" t="s">
        <v>18</v>
      </c>
      <c r="P89" s="6">
        <v>2217.6000000000004</v>
      </c>
      <c r="Q89" s="14">
        <v>2265.448101265823</v>
      </c>
      <c r="R89" s="6">
        <v>3100</v>
      </c>
      <c r="S89" s="14">
        <v>834.55189873417703</v>
      </c>
      <c r="T89" s="14">
        <v>0.35405232067510545</v>
      </c>
    </row>
    <row r="90" spans="1:20" x14ac:dyDescent="0.35">
      <c r="A90" s="6" t="s">
        <v>14</v>
      </c>
      <c r="B90" s="6">
        <v>35</v>
      </c>
      <c r="C90" s="6">
        <v>88</v>
      </c>
      <c r="D90" s="6">
        <v>1.85</v>
      </c>
      <c r="E90" s="14">
        <v>25.712198685171657</v>
      </c>
      <c r="F90" s="6">
        <v>0.71219868517165708</v>
      </c>
      <c r="G90" s="6" t="s">
        <v>15</v>
      </c>
      <c r="H90" s="6">
        <v>2112</v>
      </c>
      <c r="I90" s="6" t="s">
        <v>19</v>
      </c>
      <c r="J90" s="6">
        <v>2534.4</v>
      </c>
      <c r="K90" s="6" t="s">
        <v>14</v>
      </c>
      <c r="L90" s="6">
        <v>75</v>
      </c>
      <c r="M90" s="16">
        <v>187.5</v>
      </c>
      <c r="N90" s="16">
        <v>208.86075949367088</v>
      </c>
      <c r="O90" s="6" t="s">
        <v>18</v>
      </c>
      <c r="P90" s="6">
        <v>2534.4</v>
      </c>
      <c r="Q90" s="14">
        <v>2743.2607594936708</v>
      </c>
      <c r="R90" s="6">
        <v>3100</v>
      </c>
      <c r="S90" s="14">
        <v>356.73924050632922</v>
      </c>
      <c r="T90" s="14">
        <v>0.15134392021480633</v>
      </c>
    </row>
    <row r="91" spans="1:20" x14ac:dyDescent="0.35">
      <c r="A91" s="6" t="s">
        <v>14</v>
      </c>
      <c r="B91" s="6">
        <v>44</v>
      </c>
      <c r="C91" s="6">
        <v>88</v>
      </c>
      <c r="D91" s="6">
        <v>1.86</v>
      </c>
      <c r="E91" s="14">
        <v>25.436466643542602</v>
      </c>
      <c r="F91" s="6">
        <v>0.43646664354260167</v>
      </c>
      <c r="G91" s="6" t="s">
        <v>15</v>
      </c>
      <c r="H91" s="6">
        <v>2112</v>
      </c>
      <c r="I91" s="6" t="s">
        <v>19</v>
      </c>
      <c r="J91" s="6">
        <v>2534.4</v>
      </c>
      <c r="K91" s="6" t="s">
        <v>17</v>
      </c>
      <c r="L91" s="6">
        <v>75</v>
      </c>
      <c r="M91" s="16">
        <v>125</v>
      </c>
      <c r="N91" s="16">
        <v>139.24050632911391</v>
      </c>
      <c r="O91" s="6" t="s">
        <v>20</v>
      </c>
      <c r="P91" s="6">
        <v>2661.1200000000003</v>
      </c>
      <c r="Q91" s="14">
        <v>2800.3605063291143</v>
      </c>
      <c r="R91" s="6">
        <v>3100</v>
      </c>
      <c r="S91" s="14">
        <v>299.63949367088571</v>
      </c>
      <c r="T91" s="14">
        <v>0.12711978519370909</v>
      </c>
    </row>
    <row r="92" spans="1:20" x14ac:dyDescent="0.35">
      <c r="A92" s="6" t="s">
        <v>14</v>
      </c>
      <c r="B92" s="6">
        <v>45</v>
      </c>
      <c r="C92" s="6">
        <v>92</v>
      </c>
      <c r="D92" s="6">
        <v>1.86</v>
      </c>
      <c r="E92" s="14">
        <v>26.592669672794539</v>
      </c>
      <c r="F92" s="6">
        <v>1.5926696727945391</v>
      </c>
      <c r="G92" s="6" t="s">
        <v>15</v>
      </c>
      <c r="H92" s="6">
        <v>2208</v>
      </c>
      <c r="I92" s="6" t="s">
        <v>16</v>
      </c>
      <c r="J92" s="6">
        <v>2870.4</v>
      </c>
      <c r="K92" s="6" t="s">
        <v>23</v>
      </c>
      <c r="L92" s="6">
        <v>75</v>
      </c>
      <c r="M92" s="16">
        <v>250</v>
      </c>
      <c r="N92" s="16">
        <v>291.13924050632909</v>
      </c>
      <c r="O92" s="6" t="s">
        <v>20</v>
      </c>
      <c r="P92" s="6">
        <v>3013.92</v>
      </c>
      <c r="Q92" s="14">
        <v>3305.0592405063289</v>
      </c>
      <c r="R92" s="6">
        <v>3100</v>
      </c>
      <c r="S92" s="14">
        <v>-205.05924050632893</v>
      </c>
      <c r="T92" s="14">
        <v>-0.18641749136938993</v>
      </c>
    </row>
    <row r="93" spans="1:20" x14ac:dyDescent="0.35">
      <c r="A93" s="6" t="s">
        <v>14</v>
      </c>
      <c r="B93" s="6">
        <v>46</v>
      </c>
      <c r="C93" s="6">
        <v>110</v>
      </c>
      <c r="D93" s="6">
        <v>1.86</v>
      </c>
      <c r="E93" s="14">
        <v>31.795583304428252</v>
      </c>
      <c r="F93" s="6">
        <v>6.7955833044282521</v>
      </c>
      <c r="G93" s="6" t="s">
        <v>15</v>
      </c>
      <c r="H93" s="6">
        <v>2640</v>
      </c>
      <c r="I93" s="6" t="s">
        <v>16</v>
      </c>
      <c r="J93" s="6">
        <v>3432</v>
      </c>
      <c r="K93" s="6" t="s">
        <v>17</v>
      </c>
      <c r="L93" s="6">
        <v>75</v>
      </c>
      <c r="M93" s="16">
        <v>125</v>
      </c>
      <c r="N93" s="16">
        <v>174.05063291139243</v>
      </c>
      <c r="O93" s="6" t="s">
        <v>20</v>
      </c>
      <c r="P93" s="6">
        <v>3603.6000000000004</v>
      </c>
      <c r="Q93" s="14">
        <v>3777.6506329113927</v>
      </c>
      <c r="R93" s="6">
        <v>3100</v>
      </c>
      <c r="S93" s="14">
        <v>-677.65063291139268</v>
      </c>
      <c r="T93" s="14">
        <v>-0.6160460299194479</v>
      </c>
    </row>
    <row r="94" spans="1:20" x14ac:dyDescent="0.35">
      <c r="A94" s="6" t="s">
        <v>14</v>
      </c>
      <c r="B94" s="6">
        <v>47</v>
      </c>
      <c r="C94" s="6">
        <v>106</v>
      </c>
      <c r="D94" s="6">
        <v>1.89</v>
      </c>
      <c r="E94" s="14">
        <v>29.674421208812745</v>
      </c>
      <c r="F94" s="6">
        <v>4.6744212088127455</v>
      </c>
      <c r="G94" s="6" t="s">
        <v>15</v>
      </c>
      <c r="H94" s="6">
        <v>2544</v>
      </c>
      <c r="I94" s="6" t="s">
        <v>19</v>
      </c>
      <c r="J94" s="6">
        <v>3052.7999999999997</v>
      </c>
      <c r="K94" s="6" t="s">
        <v>23</v>
      </c>
      <c r="L94" s="6">
        <v>75</v>
      </c>
      <c r="M94" s="16">
        <v>250</v>
      </c>
      <c r="N94" s="16">
        <v>335.44303797468353</v>
      </c>
      <c r="O94" s="6" t="s">
        <v>18</v>
      </c>
      <c r="P94" s="6">
        <v>3052.7999999999997</v>
      </c>
      <c r="Q94" s="14">
        <v>3388.2430379746834</v>
      </c>
      <c r="R94" s="6">
        <v>3100</v>
      </c>
      <c r="S94" s="14">
        <v>-288.24303797468338</v>
      </c>
      <c r="T94" s="14">
        <v>-0.26203912543153035</v>
      </c>
    </row>
    <row r="95" spans="1:20" x14ac:dyDescent="0.35">
      <c r="A95" s="6" t="s">
        <v>14</v>
      </c>
      <c r="B95" s="6">
        <v>53</v>
      </c>
      <c r="C95" s="6">
        <v>90</v>
      </c>
      <c r="D95" s="6">
        <v>1.89</v>
      </c>
      <c r="E95" s="14">
        <v>25.195263290501387</v>
      </c>
      <c r="F95" s="6">
        <v>0.19526329050138713</v>
      </c>
      <c r="G95" s="6" t="s">
        <v>15</v>
      </c>
      <c r="H95" s="6">
        <v>2160</v>
      </c>
      <c r="I95" s="6" t="s">
        <v>24</v>
      </c>
      <c r="J95" s="6">
        <v>2376</v>
      </c>
      <c r="K95" s="6" t="s">
        <v>17</v>
      </c>
      <c r="L95" s="6">
        <v>0</v>
      </c>
      <c r="M95" s="16">
        <v>30</v>
      </c>
      <c r="N95" s="16">
        <v>34.177215189873422</v>
      </c>
      <c r="O95" s="6" t="s">
        <v>20</v>
      </c>
      <c r="P95" s="6">
        <v>2494.8000000000002</v>
      </c>
      <c r="Q95" s="14">
        <v>2528.9772151898737</v>
      </c>
      <c r="R95" s="6">
        <v>3100</v>
      </c>
      <c r="S95" s="14">
        <v>571.02278481012627</v>
      </c>
      <c r="T95" s="14">
        <v>0.24225209052550811</v>
      </c>
    </row>
    <row r="96" spans="1:20" x14ac:dyDescent="0.35">
      <c r="A96" s="6" t="s">
        <v>14</v>
      </c>
      <c r="B96" s="6">
        <v>59</v>
      </c>
      <c r="C96" s="6">
        <v>78</v>
      </c>
      <c r="D96" s="6">
        <v>1.89</v>
      </c>
      <c r="E96" s="14">
        <v>21.835894851767868</v>
      </c>
      <c r="F96" s="6">
        <v>-3.1641051482321316</v>
      </c>
      <c r="G96" s="6" t="s">
        <v>22</v>
      </c>
      <c r="H96" s="6">
        <v>1872</v>
      </c>
      <c r="I96" s="6" t="s">
        <v>19</v>
      </c>
      <c r="J96" s="6">
        <v>2246.4</v>
      </c>
      <c r="K96" s="6" t="s">
        <v>17</v>
      </c>
      <c r="L96" s="6">
        <v>75</v>
      </c>
      <c r="M96" s="16">
        <v>125</v>
      </c>
      <c r="N96" s="16">
        <v>123.41772151898735</v>
      </c>
      <c r="O96" s="6" t="s">
        <v>20</v>
      </c>
      <c r="P96" s="6">
        <v>2358.7200000000003</v>
      </c>
      <c r="Q96" s="14">
        <v>2482.1377215189877</v>
      </c>
      <c r="R96" s="6">
        <v>3100</v>
      </c>
      <c r="S96" s="14">
        <v>617.86227848101225</v>
      </c>
      <c r="T96" s="14">
        <v>0.2621233908707325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tabSelected="1" topLeftCell="A17" workbookViewId="0">
      <selection activeCell="C19" sqref="C19"/>
    </sheetView>
  </sheetViews>
  <sheetFormatPr defaultRowHeight="14.5" x14ac:dyDescent="0.35"/>
  <cols>
    <col min="1" max="1" width="20.26953125" bestFit="1" customWidth="1"/>
    <col min="2" max="2" width="23.7265625" customWidth="1"/>
    <col min="3" max="3" width="34.26953125" customWidth="1"/>
    <col min="4" max="4" width="14.54296875" customWidth="1"/>
    <col min="5" max="5" width="12.54296875" customWidth="1"/>
    <col min="6" max="8" width="8.7265625" hidden="1" customWidth="1"/>
  </cols>
  <sheetData>
    <row r="1" spans="2:5" x14ac:dyDescent="0.35">
      <c r="B1" s="12" t="s">
        <v>41</v>
      </c>
      <c r="C1" s="11" t="s">
        <v>43</v>
      </c>
    </row>
    <row r="3" spans="2:5" x14ac:dyDescent="0.35">
      <c r="B3" s="4" t="s">
        <v>34</v>
      </c>
    </row>
    <row r="4" spans="2:5" x14ac:dyDescent="0.35">
      <c r="B4" s="1" t="s">
        <v>31</v>
      </c>
      <c r="C4" t="s">
        <v>32</v>
      </c>
    </row>
    <row r="5" spans="2:5" x14ac:dyDescent="0.35">
      <c r="B5" t="s">
        <v>21</v>
      </c>
      <c r="C5" s="2">
        <v>41</v>
      </c>
      <c r="D5" s="3">
        <f>GETPIVOTDATA("Age",$B$4,"Gender (1=M, 2=F)","F")/C7</f>
        <v>0.43157894736842106</v>
      </c>
    </row>
    <row r="6" spans="2:5" x14ac:dyDescent="0.35">
      <c r="B6" t="s">
        <v>14</v>
      </c>
      <c r="C6" s="2">
        <v>54</v>
      </c>
      <c r="D6" s="3">
        <f>GETPIVOTDATA("Age",$B$4,"Gender (1=M, 2=F)","M")/C7</f>
        <v>0.56842105263157894</v>
      </c>
    </row>
    <row r="7" spans="2:5" x14ac:dyDescent="0.35">
      <c r="C7">
        <f>SUM(C5:C6)</f>
        <v>95</v>
      </c>
    </row>
    <row r="9" spans="2:5" x14ac:dyDescent="0.35">
      <c r="B9" s="4" t="s">
        <v>35</v>
      </c>
    </row>
    <row r="10" spans="2:5" x14ac:dyDescent="0.35">
      <c r="B10" s="1" t="s">
        <v>31</v>
      </c>
      <c r="C10" t="s">
        <v>33</v>
      </c>
    </row>
    <row r="11" spans="2:5" x14ac:dyDescent="0.35">
      <c r="B11" t="s">
        <v>21</v>
      </c>
      <c r="C11" s="5">
        <v>35.219512195121951</v>
      </c>
      <c r="D11" s="3"/>
    </row>
    <row r="12" spans="2:5" x14ac:dyDescent="0.35">
      <c r="B12" t="s">
        <v>14</v>
      </c>
      <c r="C12" s="5">
        <v>32.074074074074076</v>
      </c>
      <c r="D12" s="3"/>
    </row>
    <row r="15" spans="2:5" x14ac:dyDescent="0.35">
      <c r="B15" s="4" t="s">
        <v>35</v>
      </c>
    </row>
    <row r="16" spans="2:5" x14ac:dyDescent="0.35">
      <c r="B16" s="1" t="s">
        <v>31</v>
      </c>
      <c r="C16" s="1" t="s">
        <v>25</v>
      </c>
      <c r="D16" t="s">
        <v>33</v>
      </c>
      <c r="E16" t="s">
        <v>42</v>
      </c>
    </row>
    <row r="17" spans="1:8" x14ac:dyDescent="0.35">
      <c r="B17" t="s">
        <v>21</v>
      </c>
      <c r="C17" t="s">
        <v>22</v>
      </c>
      <c r="D17" s="5">
        <v>36.05263157894737</v>
      </c>
      <c r="E17" s="5">
        <v>19</v>
      </c>
    </row>
    <row r="18" spans="1:8" x14ac:dyDescent="0.35">
      <c r="B18" t="s">
        <v>21</v>
      </c>
      <c r="C18" t="s">
        <v>15</v>
      </c>
      <c r="D18" s="5">
        <v>34.5</v>
      </c>
      <c r="E18" s="5">
        <v>22</v>
      </c>
    </row>
    <row r="19" spans="1:8" x14ac:dyDescent="0.35">
      <c r="B19" t="s">
        <v>14</v>
      </c>
      <c r="C19" t="s">
        <v>22</v>
      </c>
      <c r="D19" s="5">
        <v>27.785714285714285</v>
      </c>
      <c r="E19" s="5">
        <v>28</v>
      </c>
    </row>
    <row r="20" spans="1:8" x14ac:dyDescent="0.35">
      <c r="B20" t="s">
        <v>14</v>
      </c>
      <c r="C20" t="s">
        <v>15</v>
      </c>
      <c r="D20" s="5">
        <v>36.692307692307693</v>
      </c>
      <c r="E20" s="5">
        <v>26</v>
      </c>
    </row>
    <row r="31" spans="1:8" x14ac:dyDescent="0.35">
      <c r="A31" s="6"/>
      <c r="B31" s="27" t="s">
        <v>46</v>
      </c>
      <c r="C31" s="6"/>
      <c r="D31" s="6"/>
      <c r="E31" s="6"/>
      <c r="F31" s="6"/>
      <c r="G31" s="6"/>
      <c r="H31" s="6"/>
    </row>
    <row r="32" spans="1:8" x14ac:dyDescent="0.35">
      <c r="A32" s="6" t="s">
        <v>58</v>
      </c>
      <c r="B32" s="6">
        <f>COUNT('Health Data'!C2:C96)</f>
        <v>95</v>
      </c>
      <c r="C32" s="6"/>
      <c r="D32" s="6"/>
      <c r="E32" s="6"/>
      <c r="F32" s="6"/>
      <c r="G32" s="6"/>
      <c r="H32" s="6"/>
    </row>
    <row r="33" spans="1:8" x14ac:dyDescent="0.35">
      <c r="A33" s="6" t="s">
        <v>59</v>
      </c>
      <c r="B33" s="6">
        <f>MAX('Health Data'!C2:C96)</f>
        <v>112</v>
      </c>
      <c r="C33" s="6"/>
      <c r="D33" s="6"/>
      <c r="E33" s="6"/>
      <c r="F33" s="6"/>
      <c r="G33" s="6"/>
      <c r="H33" s="6"/>
    </row>
    <row r="34" spans="1:8" x14ac:dyDescent="0.35">
      <c r="A34" s="6" t="s">
        <v>60</v>
      </c>
      <c r="B34" s="6">
        <f>MIN('Health Data'!C3:C97)</f>
        <v>56</v>
      </c>
      <c r="C34" s="6"/>
      <c r="D34" s="6"/>
      <c r="E34" s="6"/>
      <c r="F34" s="6"/>
      <c r="G34" s="6"/>
      <c r="H34" s="6"/>
    </row>
    <row r="35" spans="1:8" x14ac:dyDescent="0.35">
      <c r="A35" s="6" t="s">
        <v>61</v>
      </c>
      <c r="B35" s="16">
        <f>AVERAGE('Health Data'!C2:C96)</f>
        <v>79.400000000000006</v>
      </c>
      <c r="C35" s="6"/>
      <c r="D35" s="6"/>
      <c r="E35" s="6"/>
      <c r="F35" s="6"/>
      <c r="G35" s="6"/>
      <c r="H35" s="6"/>
    </row>
    <row r="36" spans="1:8" x14ac:dyDescent="0.35">
      <c r="A36" s="6" t="s">
        <v>62</v>
      </c>
      <c r="B36" s="16">
        <f>_xlfn.STDEV.S('Health Data'!C2:C96)</f>
        <v>15.547730216774973</v>
      </c>
      <c r="C36" s="6"/>
      <c r="D36" s="6"/>
      <c r="E36" s="6"/>
      <c r="F36" s="6"/>
      <c r="G36" s="6"/>
      <c r="H36" s="6"/>
    </row>
    <row r="37" spans="1:8" ht="58" customHeight="1" x14ac:dyDescent="0.35">
      <c r="A37" s="6"/>
      <c r="B37" s="6"/>
      <c r="C37" s="25" t="s">
        <v>56</v>
      </c>
      <c r="D37" s="6"/>
      <c r="E37" s="6"/>
      <c r="F37" s="6"/>
      <c r="G37" s="6"/>
      <c r="H37" s="6"/>
    </row>
    <row r="38" spans="1:8" ht="60" customHeight="1" x14ac:dyDescent="0.35">
      <c r="A38" s="6" t="s">
        <v>57</v>
      </c>
      <c r="B38" s="24">
        <f>B35+C38*B36/SQRT(B32)</f>
        <v>82.526520386788391</v>
      </c>
      <c r="C38" s="6">
        <v>1.96</v>
      </c>
      <c r="D38" s="26" t="s">
        <v>47</v>
      </c>
      <c r="E38" s="26"/>
      <c r="F38" s="26"/>
      <c r="G38" s="26"/>
      <c r="H38" s="26"/>
    </row>
    <row r="39" spans="1:8" x14ac:dyDescent="0.35">
      <c r="A39" s="6" t="s">
        <v>57</v>
      </c>
      <c r="B39" s="24">
        <f>B35-C38*B36/SQRT(B32)</f>
        <v>76.27347961321162</v>
      </c>
      <c r="C39" s="6"/>
      <c r="D39" s="6"/>
      <c r="E39" s="6"/>
      <c r="F39" s="6"/>
      <c r="G39" s="6"/>
      <c r="H39" s="6"/>
    </row>
    <row r="41" spans="1:8" x14ac:dyDescent="0.35">
      <c r="A41" s="6" t="s">
        <v>63</v>
      </c>
    </row>
  </sheetData>
  <mergeCells count="1">
    <mergeCell ref="D38:H38"/>
  </mergeCells>
  <pageMargins left="0.7" right="0.7" top="0.75" bottom="0.75" header="0.3" footer="0.3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EAC2-031A-4DE3-A240-A97AC9375C05}">
  <dimension ref="A1:G11"/>
  <sheetViews>
    <sheetView workbookViewId="0">
      <selection activeCell="E5" sqref="E5"/>
    </sheetView>
  </sheetViews>
  <sheetFormatPr defaultRowHeight="14.5" x14ac:dyDescent="0.35"/>
  <cols>
    <col min="1" max="1" width="19.08984375" customWidth="1"/>
    <col min="2" max="2" width="16.1796875" customWidth="1"/>
    <col min="5" max="5" width="123.08984375" customWidth="1"/>
  </cols>
  <sheetData>
    <row r="1" spans="1:7" ht="45" x14ac:dyDescent="0.55000000000000004">
      <c r="A1" s="17" t="s">
        <v>48</v>
      </c>
      <c r="B1" s="17" t="s">
        <v>49</v>
      </c>
      <c r="C1" s="18"/>
      <c r="D1" s="18"/>
      <c r="E1" s="18" t="s">
        <v>51</v>
      </c>
      <c r="F1" s="18"/>
      <c r="G1" s="18"/>
    </row>
    <row r="2" spans="1:7" ht="23.5" x14ac:dyDescent="0.55000000000000004">
      <c r="A2" s="19">
        <v>0.7</v>
      </c>
      <c r="B2" s="20">
        <v>1.04</v>
      </c>
      <c r="C2" s="18"/>
      <c r="D2" s="18"/>
      <c r="E2" s="18" t="s">
        <v>52</v>
      </c>
      <c r="F2" s="18"/>
      <c r="G2" s="18"/>
    </row>
    <row r="3" spans="1:7" ht="23.5" x14ac:dyDescent="0.55000000000000004">
      <c r="A3" s="19">
        <v>0.75</v>
      </c>
      <c r="B3" s="20">
        <v>1.1499999999999999</v>
      </c>
      <c r="C3" s="18"/>
      <c r="D3" s="18"/>
      <c r="E3" s="18" t="s">
        <v>53</v>
      </c>
      <c r="F3" s="18"/>
      <c r="G3" s="18"/>
    </row>
    <row r="4" spans="1:7" ht="23.5" x14ac:dyDescent="0.55000000000000004">
      <c r="A4" s="19">
        <v>0.8</v>
      </c>
      <c r="B4" s="20">
        <v>1.28</v>
      </c>
      <c r="C4" s="18"/>
      <c r="D4" s="18"/>
      <c r="E4" s="18"/>
      <c r="F4" s="18"/>
      <c r="G4" s="18"/>
    </row>
    <row r="5" spans="1:7" ht="23.5" x14ac:dyDescent="0.55000000000000004">
      <c r="A5" s="19">
        <v>0.85</v>
      </c>
      <c r="B5" s="20">
        <v>1.44</v>
      </c>
      <c r="C5" s="18"/>
      <c r="D5" s="18"/>
      <c r="E5" s="18" t="s">
        <v>54</v>
      </c>
      <c r="F5" s="18"/>
      <c r="G5" s="18"/>
    </row>
    <row r="6" spans="1:7" ht="23.5" x14ac:dyDescent="0.55000000000000004">
      <c r="A6" s="19">
        <v>0.9</v>
      </c>
      <c r="B6" s="20" t="s">
        <v>50</v>
      </c>
      <c r="C6" s="18"/>
      <c r="D6" s="18"/>
      <c r="E6" s="18" t="s">
        <v>55</v>
      </c>
      <c r="F6" s="18"/>
      <c r="G6" s="18"/>
    </row>
    <row r="7" spans="1:7" ht="23.5" x14ac:dyDescent="0.55000000000000004">
      <c r="A7" s="19">
        <v>0.92</v>
      </c>
      <c r="B7" s="20">
        <v>1.75</v>
      </c>
      <c r="C7" s="18"/>
      <c r="D7" s="18"/>
      <c r="E7" s="18"/>
      <c r="F7" s="18"/>
      <c r="G7" s="18"/>
    </row>
    <row r="8" spans="1:7" ht="23.5" x14ac:dyDescent="0.55000000000000004">
      <c r="A8" s="21">
        <v>0.95</v>
      </c>
      <c r="B8" s="22">
        <v>1.96</v>
      </c>
      <c r="C8" s="23">
        <v>0.95</v>
      </c>
      <c r="D8" s="18"/>
      <c r="E8" s="18"/>
      <c r="F8" s="18"/>
      <c r="G8" s="18"/>
    </row>
    <row r="9" spans="1:7" ht="23.5" x14ac:dyDescent="0.55000000000000004">
      <c r="A9" s="19">
        <v>0.96</v>
      </c>
      <c r="B9" s="20">
        <v>2.0499999999999998</v>
      </c>
      <c r="C9" s="18"/>
      <c r="D9" s="18"/>
      <c r="E9" s="18"/>
      <c r="F9" s="18"/>
      <c r="G9" s="18"/>
    </row>
    <row r="10" spans="1:7" ht="23.5" x14ac:dyDescent="0.55000000000000004">
      <c r="A10" s="19">
        <v>0.98</v>
      </c>
      <c r="B10" s="20">
        <v>2.33</v>
      </c>
      <c r="C10" s="18"/>
      <c r="D10" s="18"/>
      <c r="E10" s="18"/>
      <c r="F10" s="18"/>
      <c r="G10" s="18"/>
    </row>
    <row r="11" spans="1:7" ht="23.5" x14ac:dyDescent="0.55000000000000004">
      <c r="A11" s="19">
        <v>0.99</v>
      </c>
      <c r="B11" s="20">
        <v>2.58</v>
      </c>
      <c r="C11" s="18"/>
      <c r="D11" s="18"/>
      <c r="E11" s="18"/>
      <c r="F11" s="18"/>
      <c r="G11" s="1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88"/>
  <sheetViews>
    <sheetView workbookViewId="0">
      <selection activeCell="C5" sqref="C5"/>
    </sheetView>
  </sheetViews>
  <sheetFormatPr defaultRowHeight="14.5" x14ac:dyDescent="0.35"/>
  <cols>
    <col min="1" max="1" width="10" bestFit="1" customWidth="1"/>
    <col min="2" max="2" width="52.54296875" customWidth="1"/>
    <col min="3" max="3" width="32.7265625" customWidth="1"/>
    <col min="4" max="4" width="12.453125" customWidth="1"/>
    <col min="5" max="5" width="11" customWidth="1"/>
    <col min="6" max="6" width="26.54296875" customWidth="1"/>
  </cols>
  <sheetData>
    <row r="3" spans="1:6" x14ac:dyDescent="0.35">
      <c r="A3" s="9" t="s">
        <v>0</v>
      </c>
      <c r="B3" s="9" t="s">
        <v>27</v>
      </c>
      <c r="C3" s="6" t="s">
        <v>36</v>
      </c>
      <c r="F3" s="8" t="s">
        <v>40</v>
      </c>
    </row>
    <row r="4" spans="1:6" x14ac:dyDescent="0.35">
      <c r="A4" s="6" t="s">
        <v>21</v>
      </c>
      <c r="B4" s="6" t="s">
        <v>16</v>
      </c>
      <c r="C4" s="10">
        <v>4</v>
      </c>
      <c r="E4" s="6" t="s">
        <v>37</v>
      </c>
      <c r="F4" s="7">
        <f>GETPIVOTDATA("Body weight (kg) ",$A$3,"Gender","F","Lifestyle (1=S=sedentary, 2=I=intermediate or 3=A=active)","A")/D6</f>
        <v>9.7560975609756101E-2</v>
      </c>
    </row>
    <row r="5" spans="1:6" x14ac:dyDescent="0.35">
      <c r="A5" s="6" t="s">
        <v>21</v>
      </c>
      <c r="B5" s="6" t="s">
        <v>19</v>
      </c>
      <c r="C5" s="10">
        <v>26</v>
      </c>
      <c r="E5" s="6" t="s">
        <v>38</v>
      </c>
      <c r="F5" s="7">
        <f>GETPIVOTDATA("Body weight (kg) ",$A$3,"Gender","F","Lifestyle (1=S=sedentary, 2=I=intermediate or 3=A=active)","I")/D6</f>
        <v>0.63414634146341464</v>
      </c>
    </row>
    <row r="6" spans="1:6" x14ac:dyDescent="0.35">
      <c r="A6" s="6" t="s">
        <v>21</v>
      </c>
      <c r="B6" s="6" t="s">
        <v>24</v>
      </c>
      <c r="C6" s="10">
        <v>11</v>
      </c>
      <c r="D6">
        <f>SUM(C4:C6)</f>
        <v>41</v>
      </c>
      <c r="E6" s="6" t="s">
        <v>39</v>
      </c>
      <c r="F6" s="7">
        <f>GETPIVOTDATA("Body weight (kg) ",$A$3,"Gender","F","Lifestyle (1=S=sedentary, 2=I=intermediate or 3=A=active)","S")/D6</f>
        <v>0.26829268292682928</v>
      </c>
    </row>
    <row r="7" spans="1:6" x14ac:dyDescent="0.35">
      <c r="A7" s="6" t="s">
        <v>14</v>
      </c>
      <c r="B7" s="6" t="s">
        <v>16</v>
      </c>
      <c r="C7" s="10">
        <v>19</v>
      </c>
      <c r="E7" s="6" t="s">
        <v>37</v>
      </c>
      <c r="F7" s="7">
        <f>GETPIVOTDATA("Body weight (kg) ",$A$3,"Gender","M","Lifestyle (1=S=sedentary, 2=I=intermediate or 3=A=active)","A")/D10</f>
        <v>0.35185185185185186</v>
      </c>
    </row>
    <row r="8" spans="1:6" x14ac:dyDescent="0.35">
      <c r="A8" s="6" t="s">
        <v>14</v>
      </c>
      <c r="B8" s="6" t="s">
        <v>19</v>
      </c>
      <c r="C8" s="10">
        <v>21</v>
      </c>
      <c r="E8" s="6" t="s">
        <v>38</v>
      </c>
      <c r="F8" s="7">
        <f>GETPIVOTDATA("Body weight (kg) ",$A$3,"Gender","M","Lifestyle (1=S=sedentary, 2=I=intermediate or 3=A=active)","I")/D10</f>
        <v>0.3888888888888889</v>
      </c>
    </row>
    <row r="9" spans="1:6" x14ac:dyDescent="0.35">
      <c r="A9" s="6" t="s">
        <v>14</v>
      </c>
      <c r="B9" s="6" t="s">
        <v>24</v>
      </c>
      <c r="C9" s="10">
        <v>14</v>
      </c>
      <c r="E9" s="6" t="s">
        <v>39</v>
      </c>
      <c r="F9" s="7">
        <f>GETPIVOTDATA("Body weight (kg) ",$A$3,"Gender","M","Lifestyle (1=S=sedentary, 2=I=intermediate or 3=A=active)","S")/D10</f>
        <v>0.25925925925925924</v>
      </c>
    </row>
    <row r="10" spans="1:6" x14ac:dyDescent="0.35">
      <c r="D10">
        <f>SUM(C7:C9)</f>
        <v>54</v>
      </c>
    </row>
    <row r="27" spans="1:4" x14ac:dyDescent="0.35">
      <c r="A27" s="9" t="s">
        <v>0</v>
      </c>
      <c r="B27" s="9" t="s">
        <v>27</v>
      </c>
      <c r="C27" s="9" t="s">
        <v>25</v>
      </c>
      <c r="D27" s="6" t="s">
        <v>36</v>
      </c>
    </row>
    <row r="28" spans="1:4" x14ac:dyDescent="0.35">
      <c r="A28" s="6" t="s">
        <v>21</v>
      </c>
      <c r="B28" s="6" t="s">
        <v>16</v>
      </c>
      <c r="C28" s="6" t="s">
        <v>22</v>
      </c>
      <c r="D28" s="10">
        <v>4</v>
      </c>
    </row>
    <row r="29" spans="1:4" x14ac:dyDescent="0.35">
      <c r="A29" s="6" t="s">
        <v>21</v>
      </c>
      <c r="B29" s="6" t="s">
        <v>19</v>
      </c>
      <c r="C29" s="6" t="s">
        <v>22</v>
      </c>
      <c r="D29" s="10">
        <v>10</v>
      </c>
    </row>
    <row r="30" spans="1:4" x14ac:dyDescent="0.35">
      <c r="A30" s="6" t="s">
        <v>21</v>
      </c>
      <c r="B30" s="6" t="s">
        <v>19</v>
      </c>
      <c r="C30" s="6" t="s">
        <v>15</v>
      </c>
      <c r="D30" s="10">
        <v>16</v>
      </c>
    </row>
    <row r="31" spans="1:4" x14ac:dyDescent="0.35">
      <c r="A31" s="6" t="s">
        <v>21</v>
      </c>
      <c r="B31" s="6" t="s">
        <v>24</v>
      </c>
      <c r="C31" s="6" t="s">
        <v>22</v>
      </c>
      <c r="D31" s="10">
        <v>5</v>
      </c>
    </row>
    <row r="32" spans="1:4" x14ac:dyDescent="0.35">
      <c r="A32" s="6" t="s">
        <v>21</v>
      </c>
      <c r="B32" s="6" t="s">
        <v>24</v>
      </c>
      <c r="C32" s="6" t="s">
        <v>15</v>
      </c>
      <c r="D32" s="10">
        <v>6</v>
      </c>
    </row>
    <row r="33" spans="1:4" x14ac:dyDescent="0.35">
      <c r="A33" s="6" t="s">
        <v>14</v>
      </c>
      <c r="B33" s="6" t="s">
        <v>16</v>
      </c>
      <c r="C33" s="6" t="s">
        <v>22</v>
      </c>
      <c r="D33" s="10">
        <v>10</v>
      </c>
    </row>
    <row r="34" spans="1:4" x14ac:dyDescent="0.35">
      <c r="A34" s="6" t="s">
        <v>14</v>
      </c>
      <c r="B34" s="6" t="s">
        <v>16</v>
      </c>
      <c r="C34" s="6" t="s">
        <v>15</v>
      </c>
      <c r="D34" s="10">
        <v>9</v>
      </c>
    </row>
    <row r="35" spans="1:4" x14ac:dyDescent="0.35">
      <c r="A35" s="6" t="s">
        <v>14</v>
      </c>
      <c r="B35" s="6" t="s">
        <v>19</v>
      </c>
      <c r="C35" s="6" t="s">
        <v>22</v>
      </c>
      <c r="D35" s="10">
        <v>11</v>
      </c>
    </row>
    <row r="36" spans="1:4" x14ac:dyDescent="0.35">
      <c r="A36" s="6" t="s">
        <v>14</v>
      </c>
      <c r="B36" s="6" t="s">
        <v>19</v>
      </c>
      <c r="C36" s="6" t="s">
        <v>15</v>
      </c>
      <c r="D36" s="10">
        <v>10</v>
      </c>
    </row>
    <row r="37" spans="1:4" x14ac:dyDescent="0.35">
      <c r="A37" s="6" t="s">
        <v>14</v>
      </c>
      <c r="B37" s="6" t="s">
        <v>24</v>
      </c>
      <c r="C37" s="6" t="s">
        <v>22</v>
      </c>
      <c r="D37" s="10">
        <v>7</v>
      </c>
    </row>
    <row r="38" spans="1:4" x14ac:dyDescent="0.35">
      <c r="A38" s="6" t="s">
        <v>14</v>
      </c>
      <c r="B38" s="6" t="s">
        <v>24</v>
      </c>
      <c r="C38" s="6" t="s">
        <v>15</v>
      </c>
      <c r="D38" s="10">
        <v>7</v>
      </c>
    </row>
    <row r="55" spans="1:4" x14ac:dyDescent="0.35">
      <c r="A55" s="9" t="s">
        <v>0</v>
      </c>
      <c r="B55" s="9" t="s">
        <v>27</v>
      </c>
      <c r="C55" s="9" t="s">
        <v>30</v>
      </c>
      <c r="D55" s="6" t="s">
        <v>44</v>
      </c>
    </row>
    <row r="56" spans="1:4" x14ac:dyDescent="0.35">
      <c r="A56" s="6" t="s">
        <v>21</v>
      </c>
      <c r="B56" s="6" t="s">
        <v>16</v>
      </c>
      <c r="C56" s="6" t="s">
        <v>20</v>
      </c>
      <c r="D56" s="10">
        <v>4</v>
      </c>
    </row>
    <row r="57" spans="1:4" x14ac:dyDescent="0.35">
      <c r="A57" s="6" t="s">
        <v>21</v>
      </c>
      <c r="B57" s="6" t="s">
        <v>19</v>
      </c>
      <c r="C57" s="6" t="s">
        <v>20</v>
      </c>
      <c r="D57" s="10">
        <v>12</v>
      </c>
    </row>
    <row r="58" spans="1:4" x14ac:dyDescent="0.35">
      <c r="A58" s="6" t="s">
        <v>21</v>
      </c>
      <c r="B58" s="6" t="s">
        <v>19</v>
      </c>
      <c r="C58" s="6" t="s">
        <v>18</v>
      </c>
      <c r="D58" s="10">
        <v>14</v>
      </c>
    </row>
    <row r="59" spans="1:4" x14ac:dyDescent="0.35">
      <c r="A59" s="6" t="s">
        <v>21</v>
      </c>
      <c r="B59" s="6" t="s">
        <v>24</v>
      </c>
      <c r="C59" s="6" t="s">
        <v>18</v>
      </c>
      <c r="D59" s="10">
        <v>11</v>
      </c>
    </row>
    <row r="60" spans="1:4" x14ac:dyDescent="0.35">
      <c r="A60" s="6" t="s">
        <v>14</v>
      </c>
      <c r="B60" s="6" t="s">
        <v>16</v>
      </c>
      <c r="C60" s="6" t="s">
        <v>20</v>
      </c>
      <c r="D60" s="10">
        <v>6</v>
      </c>
    </row>
    <row r="61" spans="1:4" x14ac:dyDescent="0.35">
      <c r="A61" s="6" t="s">
        <v>14</v>
      </c>
      <c r="B61" s="6" t="s">
        <v>16</v>
      </c>
      <c r="C61" s="6" t="s">
        <v>18</v>
      </c>
      <c r="D61" s="10">
        <v>13</v>
      </c>
    </row>
    <row r="62" spans="1:4" x14ac:dyDescent="0.35">
      <c r="A62" s="6" t="s">
        <v>14</v>
      </c>
      <c r="B62" s="6" t="s">
        <v>19</v>
      </c>
      <c r="C62" s="6" t="s">
        <v>20</v>
      </c>
      <c r="D62" s="10">
        <v>15</v>
      </c>
    </row>
    <row r="63" spans="1:4" x14ac:dyDescent="0.35">
      <c r="A63" s="6" t="s">
        <v>14</v>
      </c>
      <c r="B63" s="6" t="s">
        <v>19</v>
      </c>
      <c r="C63" s="6" t="s">
        <v>18</v>
      </c>
      <c r="D63" s="10">
        <v>6</v>
      </c>
    </row>
    <row r="64" spans="1:4" x14ac:dyDescent="0.35">
      <c r="A64" s="6" t="s">
        <v>14</v>
      </c>
      <c r="B64" s="6" t="s">
        <v>24</v>
      </c>
      <c r="C64" s="6" t="s">
        <v>20</v>
      </c>
      <c r="D64" s="10">
        <v>5</v>
      </c>
    </row>
    <row r="65" spans="1:4" x14ac:dyDescent="0.35">
      <c r="A65" s="6" t="s">
        <v>14</v>
      </c>
      <c r="B65" s="6" t="s">
        <v>24</v>
      </c>
      <c r="C65" s="6" t="s">
        <v>18</v>
      </c>
      <c r="D65" s="10">
        <v>9</v>
      </c>
    </row>
    <row r="82" spans="1:4" x14ac:dyDescent="0.35">
      <c r="A82" s="9" t="s">
        <v>0</v>
      </c>
      <c r="B82" s="9" t="s">
        <v>27</v>
      </c>
      <c r="C82" s="6" t="s">
        <v>45</v>
      </c>
      <c r="D82" s="6" t="s">
        <v>32</v>
      </c>
    </row>
    <row r="83" spans="1:4" x14ac:dyDescent="0.35">
      <c r="A83" s="6" t="s">
        <v>21</v>
      </c>
      <c r="B83" s="6" t="s">
        <v>16</v>
      </c>
      <c r="C83" s="14">
        <v>90</v>
      </c>
      <c r="D83" s="10">
        <v>4</v>
      </c>
    </row>
    <row r="84" spans="1:4" x14ac:dyDescent="0.35">
      <c r="A84" s="6" t="s">
        <v>21</v>
      </c>
      <c r="B84" s="6" t="s">
        <v>19</v>
      </c>
      <c r="C84" s="14">
        <v>66.92307692307692</v>
      </c>
      <c r="D84" s="10">
        <v>26</v>
      </c>
    </row>
    <row r="85" spans="1:4" x14ac:dyDescent="0.35">
      <c r="A85" s="6" t="s">
        <v>21</v>
      </c>
      <c r="B85" s="6" t="s">
        <v>24</v>
      </c>
      <c r="C85" s="14">
        <v>40.909090909090907</v>
      </c>
      <c r="D85" s="10">
        <v>11</v>
      </c>
    </row>
    <row r="86" spans="1:4" x14ac:dyDescent="0.35">
      <c r="A86" s="6" t="s">
        <v>14</v>
      </c>
      <c r="B86" s="6" t="s">
        <v>16</v>
      </c>
      <c r="C86" s="14">
        <v>64.78947368421052</v>
      </c>
      <c r="D86" s="10">
        <v>19</v>
      </c>
    </row>
    <row r="87" spans="1:4" x14ac:dyDescent="0.35">
      <c r="A87" s="6" t="s">
        <v>14</v>
      </c>
      <c r="B87" s="6" t="s">
        <v>19</v>
      </c>
      <c r="C87" s="14">
        <v>70.285714285714292</v>
      </c>
      <c r="D87" s="10">
        <v>21</v>
      </c>
    </row>
    <row r="88" spans="1:4" x14ac:dyDescent="0.35">
      <c r="A88" s="6" t="s">
        <v>14</v>
      </c>
      <c r="B88" s="6" t="s">
        <v>24</v>
      </c>
      <c r="C88" s="14">
        <v>19.5</v>
      </c>
      <c r="D88" s="10">
        <v>14</v>
      </c>
    </row>
  </sheetData>
  <pageMargins left="0.7" right="0.7" top="0.75" bottom="0.75" header="0.3" footer="0.3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D13"/>
  <sheetViews>
    <sheetView workbookViewId="0">
      <selection activeCell="B6" sqref="B6"/>
    </sheetView>
  </sheetViews>
  <sheetFormatPr defaultRowHeight="14.5" x14ac:dyDescent="0.35"/>
  <cols>
    <col min="1" max="1" width="10" bestFit="1" customWidth="1"/>
    <col min="2" max="2" width="15.453125" customWidth="1"/>
    <col min="3" max="3" width="10" customWidth="1"/>
    <col min="4" max="4" width="3" customWidth="1"/>
    <col min="5" max="6" width="23.26953125" customWidth="1"/>
  </cols>
  <sheetData>
    <row r="3" spans="1:4" x14ac:dyDescent="0.35">
      <c r="A3" s="1" t="s">
        <v>32</v>
      </c>
      <c r="C3" s="1" t="s">
        <v>0</v>
      </c>
    </row>
    <row r="4" spans="1:4" x14ac:dyDescent="0.35">
      <c r="A4" s="1" t="s">
        <v>27</v>
      </c>
      <c r="B4" s="1" t="s">
        <v>28</v>
      </c>
      <c r="C4" t="s">
        <v>21</v>
      </c>
      <c r="D4" t="s">
        <v>14</v>
      </c>
    </row>
    <row r="5" spans="1:4" x14ac:dyDescent="0.35">
      <c r="A5" t="s">
        <v>16</v>
      </c>
      <c r="B5" t="s">
        <v>23</v>
      </c>
      <c r="C5" s="2">
        <v>4</v>
      </c>
      <c r="D5" s="2">
        <v>3</v>
      </c>
    </row>
    <row r="6" spans="1:4" x14ac:dyDescent="0.35">
      <c r="A6" t="s">
        <v>16</v>
      </c>
      <c r="B6" t="s">
        <v>17</v>
      </c>
      <c r="C6" s="2"/>
      <c r="D6" s="2">
        <v>14</v>
      </c>
    </row>
    <row r="7" spans="1:4" x14ac:dyDescent="0.35">
      <c r="A7" t="s">
        <v>16</v>
      </c>
      <c r="B7" t="s">
        <v>14</v>
      </c>
      <c r="C7" s="2"/>
      <c r="D7" s="2">
        <v>2</v>
      </c>
    </row>
    <row r="8" spans="1:4" x14ac:dyDescent="0.35">
      <c r="A8" t="s">
        <v>19</v>
      </c>
      <c r="B8" t="s">
        <v>23</v>
      </c>
      <c r="C8" s="2"/>
      <c r="D8" s="2">
        <v>6</v>
      </c>
    </row>
    <row r="9" spans="1:4" x14ac:dyDescent="0.35">
      <c r="A9" t="s">
        <v>19</v>
      </c>
      <c r="B9" t="s">
        <v>17</v>
      </c>
      <c r="C9" s="2">
        <v>14</v>
      </c>
      <c r="D9" s="2">
        <v>9</v>
      </c>
    </row>
    <row r="10" spans="1:4" x14ac:dyDescent="0.35">
      <c r="A10" t="s">
        <v>19</v>
      </c>
      <c r="B10" t="s">
        <v>14</v>
      </c>
      <c r="C10" s="2">
        <v>12</v>
      </c>
      <c r="D10" s="2">
        <v>6</v>
      </c>
    </row>
    <row r="11" spans="1:4" x14ac:dyDescent="0.35">
      <c r="A11" t="s">
        <v>24</v>
      </c>
      <c r="B11" t="s">
        <v>23</v>
      </c>
      <c r="C11" s="2"/>
      <c r="D11" s="2">
        <v>9</v>
      </c>
    </row>
    <row r="12" spans="1:4" x14ac:dyDescent="0.35">
      <c r="A12" t="s">
        <v>24</v>
      </c>
      <c r="B12" t="s">
        <v>17</v>
      </c>
      <c r="C12" s="2">
        <v>11</v>
      </c>
      <c r="D12" s="2">
        <v>5</v>
      </c>
    </row>
    <row r="13" spans="1:4" x14ac:dyDescent="0.35">
      <c r="C13" s="13">
        <f>SUM(C5:C12)</f>
        <v>41</v>
      </c>
      <c r="D13" s="13">
        <f>SUM(D5:D12)</f>
        <v>54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Health Data</vt:lpstr>
      <vt:lpstr>Descriptives</vt:lpstr>
      <vt:lpstr>Confidence Interval Table</vt:lpstr>
      <vt:lpstr>Pivot summary</vt:lpstr>
      <vt:lpstr>Lifestyle vs Exercise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Roisin Mullins</cp:lastModifiedBy>
  <dcterms:created xsi:type="dcterms:W3CDTF">2021-03-11T19:11:59Z</dcterms:created>
  <dcterms:modified xsi:type="dcterms:W3CDTF">2021-03-19T15:05:19Z</dcterms:modified>
</cp:coreProperties>
</file>