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ret\OneDrive\Desktop\"/>
    </mc:Choice>
  </mc:AlternateContent>
  <xr:revisionPtr revIDLastSave="0" documentId="8_{5DDD47CA-42D4-43D0-B487-577937CCC1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nance Model" sheetId="1" r:id="rId1"/>
    <sheet name="IRR Calculation" sheetId="4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0" i="4" l="1" a="1"/>
  <c r="N30" i="4" s="1"/>
  <c r="N21" i="4"/>
  <c r="S18" i="4"/>
  <c r="R18" i="4"/>
  <c r="Q18" i="4"/>
  <c r="P18" i="4"/>
  <c r="O18" i="4"/>
  <c r="N26" i="4" s="1"/>
  <c r="N18" i="4"/>
  <c r="N8" i="4"/>
  <c r="D30" i="4" a="1"/>
  <c r="D30" i="4" s="1"/>
  <c r="D21" i="4"/>
  <c r="E39" i="4" s="1"/>
  <c r="I18" i="4"/>
  <c r="H18" i="4"/>
  <c r="G18" i="4"/>
  <c r="F18" i="4"/>
  <c r="E18" i="4"/>
  <c r="D18" i="4"/>
  <c r="D24" i="4" s="1"/>
  <c r="D8" i="4"/>
  <c r="D9" i="4" s="1"/>
  <c r="E9" i="4" s="1"/>
  <c r="F9" i="4" s="1"/>
  <c r="G9" i="4" s="1"/>
  <c r="H9" i="4" s="1"/>
  <c r="I9" i="4" s="1"/>
  <c r="D30" i="1" a="1"/>
  <c r="D30" i="1" s="1"/>
  <c r="D21" i="1"/>
  <c r="F18" i="1"/>
  <c r="G18" i="1"/>
  <c r="H18" i="1"/>
  <c r="I18" i="1"/>
  <c r="E18" i="1"/>
  <c r="D18" i="1"/>
  <c r="D24" i="1" s="1"/>
  <c r="D8" i="1"/>
  <c r="D9" i="1" s="1"/>
  <c r="E9" i="1" s="1"/>
  <c r="F9" i="1" s="1"/>
  <c r="G9" i="1" s="1"/>
  <c r="H9" i="1" s="1"/>
  <c r="I9" i="1" s="1"/>
  <c r="D26" i="4" l="1"/>
  <c r="N28" i="4"/>
  <c r="E37" i="4"/>
  <c r="E38" i="4" s="1"/>
  <c r="E40" i="4" s="1"/>
  <c r="E41" i="4" s="1"/>
  <c r="D23" i="4" s="1"/>
  <c r="D23" i="1" s="1"/>
  <c r="D28" i="4"/>
  <c r="N24" i="4"/>
  <c r="N9" i="4"/>
  <c r="O9" i="4" s="1"/>
  <c r="P9" i="4" s="1"/>
  <c r="Q9" i="4" s="1"/>
  <c r="R9" i="4" s="1"/>
  <c r="S9" i="4" s="1"/>
  <c r="N20" i="4"/>
  <c r="D20" i="4"/>
  <c r="D26" i="1"/>
  <c r="D20" i="1"/>
  <c r="D2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<sst xmlns="http://schemas.openxmlformats.org/spreadsheetml/2006/main" count="61" uniqueCount="27">
  <si>
    <t>Project Apprasal</t>
  </si>
  <si>
    <t xml:space="preserve">Investment </t>
  </si>
  <si>
    <t xml:space="preserve">Years </t>
  </si>
  <si>
    <t xml:space="preserve">Benefits </t>
  </si>
  <si>
    <t xml:space="preserve">Net Benefit </t>
  </si>
  <si>
    <t>Payback (Yrs)</t>
  </si>
  <si>
    <t>WACC</t>
  </si>
  <si>
    <t>Residual Value</t>
  </si>
  <si>
    <t>Denominator</t>
  </si>
  <si>
    <t>Future Value</t>
  </si>
  <si>
    <t xml:space="preserve">NPV Calculated </t>
  </si>
  <si>
    <t>NPV Excel</t>
  </si>
  <si>
    <t>IRR * Rough Calc</t>
  </si>
  <si>
    <t xml:space="preserve">See Calculation sheet </t>
  </si>
  <si>
    <t>IRR Excel</t>
  </si>
  <si>
    <t>PI</t>
  </si>
  <si>
    <t>BCR</t>
  </si>
  <si>
    <t>ARR</t>
  </si>
  <si>
    <t>IRR* Rough Calc</t>
  </si>
  <si>
    <t xml:space="preserve">Needs Second Table to show how to calculate </t>
  </si>
  <si>
    <t>%</t>
  </si>
  <si>
    <t>NPV</t>
  </si>
  <si>
    <t xml:space="preserve">Movement </t>
  </si>
  <si>
    <t>Movement per %</t>
  </si>
  <si>
    <t>Positive NPV</t>
  </si>
  <si>
    <t>% to NPV Zero</t>
  </si>
  <si>
    <t>IRR (Rough Calc)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</si>
</sst>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£&quot;#,##0.00;[Red]\-&quot;£&quot;#,##0.00"/>
    <numFmt numFmtId="44" formatCode="_-&quot;£&quot;* #,##0.00_-;\-&quot;£&quot;* #,##0.00_-;_-&quot;£&quot;* &quot;-&quot;??_-;_-@_-"/>
    <numFmt numFmtId="164" formatCode="_-&quot;£&quot;* #,##0.0_-;\-&quot;£&quot;* #,##0.0_-;_-&quot;£&quot;* &quot;-&quot;??_-;_-@_-"/>
    <numFmt numFmtId="165" formatCode="_-&quot;£&quot;* #,##0_-;\-&quot;£&quot;* #,##0_-;_-&quot;£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4472C4"/>
      <name val="Calibri"/>
      <family val="2"/>
      <scheme val="minor"/>
    </font>
    <font>
      <sz val="11"/>
      <color rgb="FFC659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9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 style="medium">
        <color indexed="64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/>
      <diagonal/>
    </border>
    <border>
      <left/>
      <right/>
      <top style="thin">
        <color theme="4" tint="0.39997558519241921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3" borderId="3" xfId="0" applyFill="1" applyBorder="1"/>
    <xf numFmtId="0" fontId="0" fillId="3" borderId="0" xfId="0" applyFill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0" xfId="0" applyFill="1" applyAlignment="1">
      <alignment horizontal="center"/>
    </xf>
    <xf numFmtId="0" fontId="0" fillId="3" borderId="11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2" xfId="0" applyFill="1" applyBorder="1"/>
    <xf numFmtId="0" fontId="0" fillId="2" borderId="15" xfId="0" applyFill="1" applyBorder="1"/>
    <xf numFmtId="0" fontId="0" fillId="3" borderId="12" xfId="0" applyFill="1" applyBorder="1"/>
    <xf numFmtId="0" fontId="0" fillId="3" borderId="17" xfId="0" applyFill="1" applyBorder="1"/>
    <xf numFmtId="0" fontId="0" fillId="3" borderId="18" xfId="0" applyFill="1" applyBorder="1"/>
    <xf numFmtId="0" fontId="3" fillId="0" borderId="0" xfId="0" applyFont="1"/>
    <xf numFmtId="9" fontId="3" fillId="0" borderId="0" xfId="0" applyNumberFormat="1" applyFont="1"/>
    <xf numFmtId="9" fontId="4" fillId="0" borderId="0" xfId="0" applyNumberFormat="1" applyFont="1"/>
    <xf numFmtId="0" fontId="5" fillId="0" borderId="0" xfId="0" applyFont="1"/>
    <xf numFmtId="0" fontId="4" fillId="0" borderId="0" xfId="0" applyFont="1"/>
    <xf numFmtId="10" fontId="3" fillId="0" borderId="0" xfId="0" applyNumberFormat="1" applyFont="1"/>
    <xf numFmtId="165" fontId="0" fillId="2" borderId="15" xfId="0" applyNumberFormat="1" applyFill="1" applyBorder="1"/>
    <xf numFmtId="165" fontId="0" fillId="2" borderId="1" xfId="0" applyNumberFormat="1" applyFill="1" applyBorder="1"/>
    <xf numFmtId="165" fontId="0" fillId="2" borderId="2" xfId="0" applyNumberFormat="1" applyFill="1" applyBorder="1"/>
    <xf numFmtId="164" fontId="0" fillId="2" borderId="2" xfId="0" applyNumberFormat="1" applyFill="1" applyBorder="1"/>
    <xf numFmtId="164" fontId="0" fillId="2" borderId="11" xfId="0" applyNumberFormat="1" applyFill="1" applyBorder="1"/>
    <xf numFmtId="10" fontId="0" fillId="2" borderId="16" xfId="0" applyNumberFormat="1" applyFill="1" applyBorder="1"/>
    <xf numFmtId="9" fontId="0" fillId="2" borderId="16" xfId="0" applyNumberFormat="1" applyFill="1" applyBorder="1"/>
    <xf numFmtId="0" fontId="0" fillId="2" borderId="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0" xfId="0" applyFill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44" fontId="0" fillId="2" borderId="12" xfId="0" applyNumberFormat="1" applyFill="1" applyBorder="1" applyAlignment="1">
      <alignment horizontal="center"/>
    </xf>
    <xf numFmtId="44" fontId="0" fillId="2" borderId="1" xfId="0" applyNumberFormat="1" applyFill="1" applyBorder="1"/>
    <xf numFmtId="8" fontId="0" fillId="2" borderId="1" xfId="0" applyNumberFormat="1" applyFill="1" applyBorder="1" applyAlignment="1">
      <alignment horizontal="center"/>
    </xf>
    <xf numFmtId="0" fontId="2" fillId="0" borderId="0" xfId="0" applyFont="1"/>
    <xf numFmtId="10" fontId="0" fillId="2" borderId="1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44" fontId="0" fillId="2" borderId="15" xfId="0" applyNumberFormat="1" applyFill="1" applyBorder="1" applyAlignment="1">
      <alignment horizontal="center"/>
    </xf>
    <xf numFmtId="2" fontId="0" fillId="2" borderId="15" xfId="0" applyNumberFormat="1" applyFill="1" applyBorder="1" applyAlignment="1">
      <alignment horizontal="center"/>
    </xf>
    <xf numFmtId="2" fontId="0" fillId="2" borderId="16" xfId="0" applyNumberFormat="1" applyFill="1" applyBorder="1" applyAlignment="1">
      <alignment horizontal="center"/>
    </xf>
    <xf numFmtId="44" fontId="6" fillId="2" borderId="1" xfId="0" applyNumberFormat="1" applyFont="1" applyFill="1" applyBorder="1" applyAlignment="1">
      <alignment horizontal="center"/>
    </xf>
    <xf numFmtId="0" fontId="0" fillId="4" borderId="16" xfId="0" applyFill="1" applyBorder="1"/>
    <xf numFmtId="9" fontId="0" fillId="2" borderId="16" xfId="0" applyNumberFormat="1" applyFill="1" applyBorder="1" applyAlignment="1">
      <alignment horizontal="center"/>
    </xf>
    <xf numFmtId="0" fontId="2" fillId="3" borderId="0" xfId="0" applyFont="1" applyFill="1"/>
    <xf numFmtId="0" fontId="3" fillId="3" borderId="0" xfId="0" applyFont="1" applyFill="1"/>
    <xf numFmtId="0" fontId="3" fillId="3" borderId="0" xfId="1" applyNumberFormat="1" applyFont="1" applyFill="1"/>
    <xf numFmtId="44" fontId="3" fillId="3" borderId="0" xfId="0" applyNumberFormat="1" applyFont="1" applyFill="1"/>
    <xf numFmtId="164" fontId="3" fillId="3" borderId="0" xfId="0" applyNumberFormat="1" applyFont="1" applyFill="1"/>
    <xf numFmtId="0" fontId="4" fillId="3" borderId="0" xfId="1" applyNumberFormat="1" applyFont="1" applyFill="1"/>
    <xf numFmtId="2" fontId="5" fillId="3" borderId="0" xfId="1" applyNumberFormat="1" applyFont="1" applyFill="1"/>
    <xf numFmtId="0" fontId="4" fillId="3" borderId="0" xfId="0" applyFont="1" applyFill="1"/>
    <xf numFmtId="2" fontId="3" fillId="3" borderId="0" xfId="1" applyNumberFormat="1" applyFont="1" applyFill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3" borderId="14" xfId="0" applyFill="1" applyBorder="1" applyAlignment="1">
      <alignment horizontal="left"/>
    </xf>
    <xf numFmtId="0" fontId="0" fillId="3" borderId="0" xfId="0" applyFill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41"/>
  <sheetViews>
    <sheetView tabSelected="1" zoomScale="80" zoomScaleNormal="80" workbookViewId="0">
      <selection activeCell="O14" sqref="O14"/>
    </sheetView>
  </sheetViews>
  <sheetFormatPr defaultRowHeight="14.4" x14ac:dyDescent="0.3"/>
  <cols>
    <col min="1" max="1" width="4" customWidth="1"/>
    <col min="2" max="2" width="4.109375" customWidth="1"/>
    <col min="3" max="3" width="7.5546875" bestFit="1" customWidth="1"/>
    <col min="4" max="4" width="12.33203125" bestFit="1" customWidth="1"/>
    <col min="5" max="9" width="11.88671875" bestFit="1" customWidth="1"/>
    <col min="10" max="10" width="3.33203125" customWidth="1"/>
  </cols>
  <sheetData>
    <row r="1" spans="2:10" ht="15" thickBot="1" x14ac:dyDescent="0.35"/>
    <row r="2" spans="2:10" ht="15" thickBot="1" x14ac:dyDescent="0.35">
      <c r="B2" s="54" t="s">
        <v>0</v>
      </c>
      <c r="C2" s="55"/>
      <c r="D2" s="55"/>
      <c r="E2" s="55"/>
      <c r="F2" s="55"/>
      <c r="G2" s="55"/>
      <c r="H2" s="55"/>
      <c r="I2" s="55"/>
      <c r="J2" s="56"/>
    </row>
    <row r="3" spans="2:10" x14ac:dyDescent="0.3">
      <c r="B3" s="1"/>
      <c r="C3" s="2"/>
      <c r="D3" s="2"/>
      <c r="E3" s="2"/>
      <c r="F3" s="2"/>
      <c r="G3" s="2"/>
      <c r="H3" s="2"/>
      <c r="I3" s="2"/>
      <c r="J3" s="3"/>
    </row>
    <row r="4" spans="2:10" x14ac:dyDescent="0.3">
      <c r="B4" s="1"/>
      <c r="C4" s="2" t="s">
        <v>1</v>
      </c>
      <c r="D4" s="22">
        <v>-41000</v>
      </c>
      <c r="E4" s="2"/>
      <c r="F4" s="2"/>
      <c r="G4" s="2"/>
      <c r="H4" s="2"/>
      <c r="I4" s="2"/>
      <c r="J4" s="3"/>
    </row>
    <row r="5" spans="2:10" x14ac:dyDescent="0.3">
      <c r="B5" s="1"/>
      <c r="C5" s="2"/>
      <c r="D5" s="2"/>
      <c r="E5" s="2"/>
      <c r="F5" s="2"/>
      <c r="G5" s="2"/>
      <c r="H5" s="2"/>
      <c r="I5" s="2"/>
      <c r="J5" s="3"/>
    </row>
    <row r="6" spans="2:10" x14ac:dyDescent="0.3">
      <c r="B6" s="1"/>
      <c r="C6" s="2" t="s">
        <v>2</v>
      </c>
      <c r="D6" s="7">
        <v>0</v>
      </c>
      <c r="E6" s="7">
        <v>1</v>
      </c>
      <c r="F6" s="7">
        <v>2</v>
      </c>
      <c r="G6" s="7">
        <v>3</v>
      </c>
      <c r="H6" s="7">
        <v>4</v>
      </c>
      <c r="I6" s="7">
        <v>5</v>
      </c>
      <c r="J6" s="3"/>
    </row>
    <row r="7" spans="2:10" x14ac:dyDescent="0.3">
      <c r="B7" s="1"/>
      <c r="C7" s="2"/>
      <c r="D7" s="8"/>
      <c r="E7" s="8"/>
      <c r="F7" s="8"/>
      <c r="G7" s="8"/>
      <c r="H7" s="8"/>
      <c r="I7" s="2"/>
      <c r="J7" s="3"/>
    </row>
    <row r="8" spans="2:10" x14ac:dyDescent="0.3">
      <c r="B8" s="1"/>
      <c r="C8" s="2" t="s">
        <v>3</v>
      </c>
      <c r="D8" s="23">
        <f>D4</f>
        <v>-41000</v>
      </c>
      <c r="E8" s="26">
        <v>27500</v>
      </c>
      <c r="F8" s="26">
        <v>27500</v>
      </c>
      <c r="G8" s="26">
        <v>27500</v>
      </c>
      <c r="H8" s="26">
        <v>27500</v>
      </c>
      <c r="I8" s="26">
        <v>27500</v>
      </c>
      <c r="J8" s="9"/>
    </row>
    <row r="9" spans="2:10" x14ac:dyDescent="0.3">
      <c r="B9" s="1"/>
      <c r="C9" s="2" t="s">
        <v>4</v>
      </c>
      <c r="D9" s="24">
        <f>D8</f>
        <v>-41000</v>
      </c>
      <c r="E9" s="25">
        <f>D9+E8</f>
        <v>-13500</v>
      </c>
      <c r="F9" s="25">
        <f t="shared" ref="F9:I9" si="0">E9+F8</f>
        <v>14000</v>
      </c>
      <c r="G9" s="25">
        <f t="shared" si="0"/>
        <v>41500</v>
      </c>
      <c r="H9" s="25">
        <f t="shared" si="0"/>
        <v>69000</v>
      </c>
      <c r="I9" s="25">
        <f t="shared" si="0"/>
        <v>96500</v>
      </c>
      <c r="J9" s="9"/>
    </row>
    <row r="10" spans="2:10" x14ac:dyDescent="0.3">
      <c r="B10" s="1"/>
      <c r="C10" s="2"/>
      <c r="D10" s="11"/>
      <c r="E10" s="2"/>
      <c r="F10" s="2"/>
      <c r="G10" s="2"/>
      <c r="H10" s="2"/>
      <c r="I10" s="2"/>
      <c r="J10" s="3"/>
    </row>
    <row r="11" spans="2:10" x14ac:dyDescent="0.3">
      <c r="B11" s="1"/>
      <c r="C11" s="2" t="s">
        <v>5</v>
      </c>
      <c r="D11" s="38">
        <v>1.5</v>
      </c>
      <c r="E11" s="2"/>
      <c r="F11" s="2"/>
      <c r="G11" s="2"/>
      <c r="H11" s="2"/>
      <c r="I11" s="2"/>
      <c r="J11" s="3"/>
    </row>
    <row r="12" spans="2:10" x14ac:dyDescent="0.3">
      <c r="B12" s="1"/>
      <c r="C12" s="2"/>
      <c r="D12" s="11"/>
      <c r="E12" s="2"/>
      <c r="F12" s="2"/>
      <c r="G12" s="2"/>
      <c r="H12" s="2"/>
      <c r="I12" s="2"/>
      <c r="J12" s="3"/>
    </row>
    <row r="13" spans="2:10" x14ac:dyDescent="0.3">
      <c r="B13" s="1"/>
      <c r="C13" s="2" t="s">
        <v>6</v>
      </c>
      <c r="D13" s="44">
        <v>0.1</v>
      </c>
      <c r="E13" s="10"/>
      <c r="F13" s="2"/>
      <c r="G13" s="2"/>
      <c r="H13" s="2"/>
      <c r="I13" s="2"/>
      <c r="J13" s="3"/>
    </row>
    <row r="14" spans="2:10" x14ac:dyDescent="0.3">
      <c r="B14" s="1"/>
      <c r="C14" s="2"/>
      <c r="D14" s="13"/>
      <c r="E14" s="2"/>
      <c r="F14" s="2"/>
      <c r="G14" s="2"/>
      <c r="H14" s="2"/>
      <c r="I14" s="2"/>
      <c r="J14" s="3"/>
    </row>
    <row r="15" spans="2:10" x14ac:dyDescent="0.3">
      <c r="B15" s="1"/>
      <c r="C15" s="2" t="s">
        <v>7</v>
      </c>
      <c r="D15" s="39">
        <v>0</v>
      </c>
      <c r="E15" s="10"/>
      <c r="F15" s="2"/>
      <c r="G15" s="2"/>
      <c r="H15" s="2"/>
      <c r="I15" s="2"/>
      <c r="J15" s="3"/>
    </row>
    <row r="16" spans="2:10" x14ac:dyDescent="0.3">
      <c r="B16" s="1"/>
      <c r="C16" s="2"/>
      <c r="D16" s="8"/>
      <c r="E16" s="2"/>
      <c r="F16" s="2"/>
      <c r="G16" s="2"/>
      <c r="H16" s="2"/>
      <c r="I16" s="2"/>
      <c r="J16" s="3"/>
    </row>
    <row r="17" spans="2:10" x14ac:dyDescent="0.3">
      <c r="B17" s="1"/>
      <c r="C17" s="2" t="s">
        <v>8</v>
      </c>
      <c r="D17" s="29">
        <v>1</v>
      </c>
      <c r="E17" s="30">
        <v>0.90900000000000003</v>
      </c>
      <c r="F17" s="31">
        <v>0.82599999999999996</v>
      </c>
      <c r="G17" s="31">
        <v>0.751</v>
      </c>
      <c r="H17" s="31">
        <v>0.68300000000000005</v>
      </c>
      <c r="I17" s="31">
        <v>0.621</v>
      </c>
      <c r="J17" s="9"/>
    </row>
    <row r="18" spans="2:10" x14ac:dyDescent="0.3">
      <c r="B18" s="1"/>
      <c r="C18" s="14" t="s">
        <v>9</v>
      </c>
      <c r="D18" s="32">
        <f>D4*D17</f>
        <v>-41000</v>
      </c>
      <c r="E18" s="33">
        <f>E8*E17</f>
        <v>24997.5</v>
      </c>
      <c r="F18" s="33">
        <f>F8*F17</f>
        <v>22715</v>
      </c>
      <c r="G18" s="33">
        <f>G8*G17</f>
        <v>20652.5</v>
      </c>
      <c r="H18" s="33">
        <f>H8*H17</f>
        <v>18782.5</v>
      </c>
      <c r="I18" s="33">
        <f>I8*I17</f>
        <v>17077.5</v>
      </c>
      <c r="J18" s="9"/>
    </row>
    <row r="19" spans="2:10" x14ac:dyDescent="0.3">
      <c r="B19" s="1"/>
      <c r="C19" s="2"/>
      <c r="D19" s="2"/>
      <c r="E19" s="13"/>
      <c r="F19" s="13"/>
      <c r="G19" s="13"/>
      <c r="H19" s="13"/>
      <c r="I19" s="13"/>
      <c r="J19" s="3"/>
    </row>
    <row r="20" spans="2:10" x14ac:dyDescent="0.3">
      <c r="B20" s="1"/>
      <c r="C20" s="2" t="s">
        <v>10</v>
      </c>
      <c r="D20" s="34">
        <f>SUM(D18:I18)</f>
        <v>63225</v>
      </c>
      <c r="E20" s="10"/>
      <c r="F20" s="2"/>
      <c r="G20" s="2"/>
      <c r="H20" s="2"/>
      <c r="I20" s="2"/>
      <c r="J20" s="3"/>
    </row>
    <row r="21" spans="2:10" x14ac:dyDescent="0.3">
      <c r="B21" s="1"/>
      <c r="C21" s="2" t="s">
        <v>11</v>
      </c>
      <c r="D21" s="35">
        <f>NPV(D13,E8:I8)+D4</f>
        <v>63246.636158732304</v>
      </c>
      <c r="E21" s="10"/>
      <c r="F21" s="2"/>
      <c r="G21" s="2"/>
      <c r="H21" s="2"/>
      <c r="I21" s="2"/>
      <c r="J21" s="3"/>
    </row>
    <row r="22" spans="2:10" x14ac:dyDescent="0.3">
      <c r="B22" s="1"/>
      <c r="C22" s="2"/>
      <c r="D22" s="2"/>
      <c r="E22" s="2"/>
      <c r="F22" s="2"/>
      <c r="G22" s="2"/>
      <c r="H22" s="2"/>
      <c r="I22" s="2"/>
      <c r="J22" s="3"/>
    </row>
    <row r="23" spans="2:10" x14ac:dyDescent="0.3">
      <c r="B23" s="1"/>
      <c r="C23" s="2" t="s">
        <v>12</v>
      </c>
      <c r="D23" s="41">
        <f>'IRR Calculation'!D23</f>
        <v>38.742196937224165</v>
      </c>
      <c r="E23" s="57" t="s">
        <v>13</v>
      </c>
      <c r="F23" s="58"/>
      <c r="G23" s="58"/>
      <c r="H23" s="2"/>
      <c r="I23" s="2"/>
      <c r="J23" s="3"/>
    </row>
    <row r="24" spans="2:10" x14ac:dyDescent="0.3">
      <c r="B24" s="1"/>
      <c r="C24" s="2" t="s">
        <v>14</v>
      </c>
      <c r="D24" s="37">
        <f>IRR(D18:I18)</f>
        <v>0.46203601524486881</v>
      </c>
      <c r="E24" s="10"/>
      <c r="F24" s="2"/>
      <c r="G24" s="2"/>
      <c r="H24" s="2"/>
      <c r="I24" s="2"/>
      <c r="J24" s="3"/>
    </row>
    <row r="25" spans="2:10" x14ac:dyDescent="0.3">
      <c r="B25" s="1"/>
      <c r="C25" s="2"/>
      <c r="D25" s="11"/>
      <c r="E25" s="2"/>
      <c r="F25" s="2"/>
      <c r="G25" s="2"/>
      <c r="H25" s="2"/>
      <c r="I25" s="2"/>
      <c r="J25" s="3"/>
    </row>
    <row r="26" spans="2:10" x14ac:dyDescent="0.3">
      <c r="B26" s="1"/>
      <c r="C26" s="2" t="s">
        <v>15</v>
      </c>
      <c r="D26" s="40">
        <f>SUM(E18:I18)/-D4</f>
        <v>2.5420731707317072</v>
      </c>
      <c r="E26" s="2"/>
      <c r="F26" s="2"/>
      <c r="G26" s="2"/>
      <c r="H26" s="2"/>
      <c r="I26" s="2"/>
      <c r="J26" s="3"/>
    </row>
    <row r="27" spans="2:10" x14ac:dyDescent="0.3">
      <c r="B27" s="1"/>
      <c r="C27" s="2"/>
      <c r="D27" s="13"/>
      <c r="E27" s="2"/>
      <c r="F27" s="2"/>
      <c r="G27" s="2"/>
      <c r="H27" s="2"/>
      <c r="I27" s="2"/>
      <c r="J27" s="3"/>
    </row>
    <row r="28" spans="2:10" x14ac:dyDescent="0.3">
      <c r="B28" s="1"/>
      <c r="C28" s="2" t="s">
        <v>16</v>
      </c>
      <c r="D28" s="41">
        <f>SUM(D18:I18)/-D4</f>
        <v>1.5420731707317072</v>
      </c>
      <c r="E28" s="10"/>
      <c r="F28" s="2"/>
      <c r="G28" s="2"/>
      <c r="H28" s="2"/>
      <c r="I28" s="2"/>
      <c r="J28" s="3"/>
    </row>
    <row r="29" spans="2:10" x14ac:dyDescent="0.3">
      <c r="B29" s="1"/>
      <c r="C29" s="2"/>
      <c r="D29" s="11"/>
      <c r="E29" s="2"/>
      <c r="F29" s="2"/>
      <c r="G29" s="2"/>
      <c r="H29" s="2"/>
      <c r="I29" s="2"/>
      <c r="J29" s="3"/>
    </row>
    <row r="30" spans="2:10" x14ac:dyDescent="0.3">
      <c r="B30" s="1"/>
      <c r="C30" s="2" t="s">
        <v>17</v>
      </c>
      <c r="D30" s="27" cm="1">
        <f t="array" ref="D30">SUM((E8:I8)/(-D4+D15)/2)</f>
        <v>1.6768292682926831</v>
      </c>
      <c r="E30" s="10"/>
      <c r="F30" s="2"/>
      <c r="G30" s="2"/>
      <c r="H30" s="2"/>
      <c r="I30" s="2"/>
      <c r="J30" s="3"/>
    </row>
    <row r="31" spans="2:10" ht="15" thickBot="1" x14ac:dyDescent="0.35">
      <c r="B31" s="4"/>
      <c r="C31" s="5"/>
      <c r="D31" s="15"/>
      <c r="E31" s="5"/>
      <c r="F31" s="5"/>
      <c r="G31" s="5"/>
      <c r="H31" s="5"/>
      <c r="I31" s="5"/>
      <c r="J31" s="6"/>
    </row>
    <row r="35" spans="3:7" x14ac:dyDescent="0.3">
      <c r="D35" s="36"/>
      <c r="E35" s="36"/>
      <c r="F35" s="36"/>
      <c r="G35" s="36"/>
    </row>
    <row r="36" spans="3:7" x14ac:dyDescent="0.3">
      <c r="C36" s="16"/>
      <c r="D36" s="16"/>
      <c r="E36" s="16"/>
    </row>
    <row r="37" spans="3:7" x14ac:dyDescent="0.3">
      <c r="C37" s="16"/>
      <c r="D37" s="17"/>
      <c r="E37" s="16"/>
    </row>
    <row r="38" spans="3:7" x14ac:dyDescent="0.3">
      <c r="C38" s="16"/>
      <c r="D38" s="16"/>
      <c r="E38" s="16"/>
    </row>
    <row r="39" spans="3:7" x14ac:dyDescent="0.3">
      <c r="C39" s="16"/>
      <c r="D39" s="18"/>
      <c r="E39" s="16"/>
    </row>
    <row r="40" spans="3:7" x14ac:dyDescent="0.3">
      <c r="C40" s="16"/>
      <c r="D40" s="16"/>
      <c r="E40" s="19"/>
    </row>
    <row r="41" spans="3:7" x14ac:dyDescent="0.3">
      <c r="C41" s="16"/>
      <c r="D41" s="20"/>
      <c r="E41" s="21"/>
    </row>
  </sheetData>
  <mergeCells count="2">
    <mergeCell ref="B2:J2"/>
    <mergeCell ref="E23:G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F9708-4B6F-484F-BA87-BBD2999AAC2E}">
  <dimension ref="B1:T42"/>
  <sheetViews>
    <sheetView showFormulas="1" zoomScale="60" zoomScaleNormal="60" workbookViewId="0">
      <selection activeCell="B2" sqref="B2"/>
    </sheetView>
  </sheetViews>
  <sheetFormatPr defaultRowHeight="14.4" x14ac:dyDescent="0.3"/>
  <cols>
    <col min="1" max="1" width="4" customWidth="1"/>
    <col min="2" max="2" width="4.109375" customWidth="1"/>
    <col min="3" max="3" width="9.33203125" bestFit="1" customWidth="1"/>
    <col min="4" max="4" width="14.109375" customWidth="1"/>
    <col min="5" max="5" width="5.6640625" bestFit="1" customWidth="1"/>
    <col min="6" max="6" width="4.5546875" bestFit="1" customWidth="1"/>
    <col min="7" max="7" width="5" bestFit="1" customWidth="1"/>
    <col min="8" max="8" width="4.6640625" bestFit="1" customWidth="1"/>
    <col min="9" max="9" width="4.109375" bestFit="1" customWidth="1"/>
    <col min="10" max="10" width="3.33203125" customWidth="1"/>
    <col min="12" max="12" width="3.44140625" customWidth="1"/>
    <col min="13" max="13" width="9.33203125" bestFit="1" customWidth="1"/>
    <col min="14" max="14" width="12.33203125" bestFit="1" customWidth="1"/>
    <col min="15" max="15" width="5" bestFit="1" customWidth="1"/>
    <col min="16" max="16" width="4.6640625" bestFit="1" customWidth="1"/>
    <col min="17" max="17" width="5" bestFit="1" customWidth="1"/>
    <col min="18" max="19" width="4.6640625" bestFit="1" customWidth="1"/>
    <col min="20" max="20" width="3.33203125" customWidth="1"/>
  </cols>
  <sheetData>
    <row r="1" spans="2:20" ht="15" thickBot="1" x14ac:dyDescent="0.35"/>
    <row r="2" spans="2:20" ht="15" thickBot="1" x14ac:dyDescent="0.35">
      <c r="B2" s="54" t="s">
        <v>0</v>
      </c>
      <c r="C2" s="55"/>
      <c r="D2" s="55"/>
      <c r="E2" s="55"/>
      <c r="F2" s="55"/>
      <c r="G2" s="55"/>
      <c r="H2" s="55"/>
      <c r="I2" s="55"/>
      <c r="J2" s="56"/>
      <c r="K2" s="2"/>
      <c r="L2" s="54" t="s">
        <v>0</v>
      </c>
      <c r="M2" s="55"/>
      <c r="N2" s="55"/>
      <c r="O2" s="55"/>
      <c r="P2" s="55"/>
      <c r="Q2" s="55"/>
      <c r="R2" s="55"/>
      <c r="S2" s="55"/>
      <c r="T2" s="56"/>
    </row>
    <row r="3" spans="2:20" x14ac:dyDescent="0.3">
      <c r="B3" s="1"/>
      <c r="C3" s="2"/>
      <c r="D3" s="2"/>
      <c r="E3" s="2"/>
      <c r="F3" s="2"/>
      <c r="G3" s="2"/>
      <c r="H3" s="2"/>
      <c r="I3" s="2"/>
      <c r="J3" s="3"/>
      <c r="K3" s="2"/>
      <c r="L3" s="1"/>
      <c r="M3" s="2"/>
      <c r="N3" s="2"/>
      <c r="O3" s="2"/>
      <c r="P3" s="2"/>
      <c r="Q3" s="2"/>
      <c r="R3" s="2"/>
      <c r="S3" s="2"/>
      <c r="T3" s="3"/>
    </row>
    <row r="4" spans="2:20" x14ac:dyDescent="0.3">
      <c r="B4" s="1"/>
      <c r="C4" s="2" t="s">
        <v>1</v>
      </c>
      <c r="D4" s="22">
        <v>-41000</v>
      </c>
      <c r="E4" s="2"/>
      <c r="F4" s="2"/>
      <c r="G4" s="2"/>
      <c r="H4" s="2"/>
      <c r="I4" s="2"/>
      <c r="J4" s="3"/>
      <c r="K4" s="2"/>
      <c r="L4" s="1"/>
      <c r="M4" s="2" t="s">
        <v>1</v>
      </c>
      <c r="N4" s="22">
        <v>-41000</v>
      </c>
      <c r="O4" s="2"/>
      <c r="P4" s="2"/>
      <c r="Q4" s="2"/>
      <c r="R4" s="2"/>
      <c r="S4" s="2"/>
      <c r="T4" s="3"/>
    </row>
    <row r="5" spans="2:20" x14ac:dyDescent="0.3">
      <c r="B5" s="1"/>
      <c r="C5" s="2"/>
      <c r="D5" s="2"/>
      <c r="E5" s="2"/>
      <c r="F5" s="2"/>
      <c r="G5" s="2"/>
      <c r="H5" s="2"/>
      <c r="I5" s="2"/>
      <c r="J5" s="3"/>
      <c r="K5" s="2"/>
      <c r="L5" s="1"/>
      <c r="M5" s="2"/>
      <c r="N5" s="2"/>
      <c r="O5" s="2"/>
      <c r="P5" s="2"/>
      <c r="Q5" s="2"/>
      <c r="R5" s="2"/>
      <c r="S5" s="2"/>
      <c r="T5" s="3"/>
    </row>
    <row r="6" spans="2:20" x14ac:dyDescent="0.3">
      <c r="B6" s="1"/>
      <c r="C6" s="2" t="s">
        <v>2</v>
      </c>
      <c r="D6" s="7">
        <v>0</v>
      </c>
      <c r="E6" s="7">
        <v>1</v>
      </c>
      <c r="F6" s="7">
        <v>2</v>
      </c>
      <c r="G6" s="7">
        <v>3</v>
      </c>
      <c r="H6" s="7">
        <v>4</v>
      </c>
      <c r="I6" s="7">
        <v>5</v>
      </c>
      <c r="J6" s="3"/>
      <c r="K6" s="2"/>
      <c r="L6" s="1"/>
      <c r="M6" s="2" t="s">
        <v>2</v>
      </c>
      <c r="N6" s="7">
        <v>0</v>
      </c>
      <c r="O6" s="7">
        <v>1</v>
      </c>
      <c r="P6" s="7">
        <v>2</v>
      </c>
      <c r="Q6" s="7">
        <v>3</v>
      </c>
      <c r="R6" s="7">
        <v>4</v>
      </c>
      <c r="S6" s="7">
        <v>5</v>
      </c>
      <c r="T6" s="3"/>
    </row>
    <row r="7" spans="2:20" x14ac:dyDescent="0.3">
      <c r="B7" s="1"/>
      <c r="C7" s="2"/>
      <c r="D7" s="8"/>
      <c r="E7" s="8"/>
      <c r="F7" s="8"/>
      <c r="G7" s="8"/>
      <c r="H7" s="8"/>
      <c r="I7" s="2"/>
      <c r="J7" s="3"/>
      <c r="K7" s="2"/>
      <c r="L7" s="1"/>
      <c r="M7" s="2"/>
      <c r="N7" s="8"/>
      <c r="O7" s="8"/>
      <c r="P7" s="8"/>
      <c r="Q7" s="8"/>
      <c r="R7" s="8"/>
      <c r="S7" s="2"/>
      <c r="T7" s="3"/>
    </row>
    <row r="8" spans="2:20" x14ac:dyDescent="0.3">
      <c r="B8" s="1"/>
      <c r="C8" s="2" t="s">
        <v>3</v>
      </c>
      <c r="D8" s="23">
        <f>D4</f>
        <v>-41000</v>
      </c>
      <c r="E8" s="26">
        <v>27500</v>
      </c>
      <c r="F8" s="26">
        <v>27500</v>
      </c>
      <c r="G8" s="26">
        <v>27500</v>
      </c>
      <c r="H8" s="26">
        <v>27500</v>
      </c>
      <c r="I8" s="26">
        <v>27500</v>
      </c>
      <c r="J8" s="9"/>
      <c r="K8" s="2"/>
      <c r="L8" s="1"/>
      <c r="M8" s="2" t="s">
        <v>3</v>
      </c>
      <c r="N8" s="23">
        <f>N4</f>
        <v>-41000</v>
      </c>
      <c r="O8" s="26">
        <v>27500</v>
      </c>
      <c r="P8" s="26">
        <v>27500</v>
      </c>
      <c r="Q8" s="26">
        <v>27500</v>
      </c>
      <c r="R8" s="26">
        <v>27500</v>
      </c>
      <c r="S8" s="26">
        <v>27500</v>
      </c>
      <c r="T8" s="9"/>
    </row>
    <row r="9" spans="2:20" x14ac:dyDescent="0.3">
      <c r="B9" s="1"/>
      <c r="C9" s="2" t="s">
        <v>4</v>
      </c>
      <c r="D9" s="24">
        <f>D8</f>
        <v>-41000</v>
      </c>
      <c r="E9" s="25">
        <f>D9+E8</f>
        <v>-13500</v>
      </c>
      <c r="F9" s="25">
        <f t="shared" ref="F9:I9" si="0">E9+F8</f>
        <v>14000</v>
      </c>
      <c r="G9" s="25">
        <f t="shared" si="0"/>
        <v>41500</v>
      </c>
      <c r="H9" s="25">
        <f t="shared" si="0"/>
        <v>69000</v>
      </c>
      <c r="I9" s="25">
        <f t="shared" si="0"/>
        <v>96500</v>
      </c>
      <c r="J9" s="9"/>
      <c r="K9" s="2"/>
      <c r="L9" s="1"/>
      <c r="M9" s="2" t="s">
        <v>4</v>
      </c>
      <c r="N9" s="24">
        <f>N8</f>
        <v>-41000</v>
      </c>
      <c r="O9" s="25">
        <f>N9+O8</f>
        <v>-13500</v>
      </c>
      <c r="P9" s="25">
        <f t="shared" ref="P9" si="1">O9+P8</f>
        <v>14000</v>
      </c>
      <c r="Q9" s="25">
        <f t="shared" ref="Q9" si="2">P9+Q8</f>
        <v>41500</v>
      </c>
      <c r="R9" s="25">
        <f t="shared" ref="R9" si="3">Q9+R8</f>
        <v>69000</v>
      </c>
      <c r="S9" s="25">
        <f t="shared" ref="S9" si="4">R9+S8</f>
        <v>96500</v>
      </c>
      <c r="T9" s="9"/>
    </row>
    <row r="10" spans="2:20" x14ac:dyDescent="0.3">
      <c r="B10" s="1"/>
      <c r="C10" s="2"/>
      <c r="D10" s="11"/>
      <c r="E10" s="2"/>
      <c r="F10" s="2"/>
      <c r="G10" s="2"/>
      <c r="H10" s="2"/>
      <c r="I10" s="2"/>
      <c r="J10" s="3"/>
      <c r="K10" s="2"/>
      <c r="L10" s="1"/>
      <c r="M10" s="2"/>
      <c r="N10" s="11"/>
      <c r="O10" s="2"/>
      <c r="P10" s="2"/>
      <c r="Q10" s="2"/>
      <c r="R10" s="2"/>
      <c r="S10" s="2"/>
      <c r="T10" s="3"/>
    </row>
    <row r="11" spans="2:20" x14ac:dyDescent="0.3">
      <c r="B11" s="1"/>
      <c r="C11" s="2" t="s">
        <v>5</v>
      </c>
      <c r="D11" s="12">
        <v>1.5</v>
      </c>
      <c r="E11" s="2"/>
      <c r="F11" s="2"/>
      <c r="G11" s="2"/>
      <c r="H11" s="2"/>
      <c r="I11" s="2"/>
      <c r="J11" s="3"/>
      <c r="K11" s="2"/>
      <c r="L11" s="1"/>
      <c r="M11" s="2" t="s">
        <v>5</v>
      </c>
      <c r="N11" s="12">
        <v>1.55</v>
      </c>
      <c r="O11" s="2"/>
      <c r="P11" s="2"/>
      <c r="Q11" s="2"/>
      <c r="R11" s="2"/>
      <c r="S11" s="2"/>
      <c r="T11" s="3"/>
    </row>
    <row r="12" spans="2:20" x14ac:dyDescent="0.3">
      <c r="B12" s="1"/>
      <c r="C12" s="2"/>
      <c r="D12" s="11"/>
      <c r="E12" s="2"/>
      <c r="F12" s="2"/>
      <c r="G12" s="2"/>
      <c r="H12" s="2"/>
      <c r="I12" s="2"/>
      <c r="J12" s="3"/>
      <c r="K12" s="2"/>
      <c r="L12" s="1"/>
      <c r="M12" s="2"/>
      <c r="N12" s="11"/>
      <c r="O12" s="2"/>
      <c r="P12" s="2"/>
      <c r="Q12" s="2"/>
      <c r="R12" s="2"/>
      <c r="S12" s="2"/>
      <c r="T12" s="3"/>
    </row>
    <row r="13" spans="2:20" x14ac:dyDescent="0.3">
      <c r="B13" s="1"/>
      <c r="C13" s="2" t="s">
        <v>6</v>
      </c>
      <c r="D13" s="28">
        <v>0.1</v>
      </c>
      <c r="E13" s="10"/>
      <c r="F13" s="2"/>
      <c r="G13" s="2"/>
      <c r="H13" s="2"/>
      <c r="I13" s="2"/>
      <c r="J13" s="3"/>
      <c r="K13" s="2"/>
      <c r="L13" s="1"/>
      <c r="M13" s="2" t="s">
        <v>6</v>
      </c>
      <c r="N13" s="28">
        <v>0.2</v>
      </c>
      <c r="O13" s="10"/>
      <c r="P13" s="2"/>
      <c r="Q13" s="2"/>
      <c r="R13" s="2"/>
      <c r="S13" s="2"/>
      <c r="T13" s="3"/>
    </row>
    <row r="14" spans="2:20" x14ac:dyDescent="0.3">
      <c r="B14" s="1"/>
      <c r="C14" s="2"/>
      <c r="D14" s="13"/>
      <c r="E14" s="2"/>
      <c r="F14" s="2"/>
      <c r="G14" s="2"/>
      <c r="H14" s="2"/>
      <c r="I14" s="2"/>
      <c r="J14" s="3"/>
      <c r="K14" s="2"/>
      <c r="L14" s="1"/>
      <c r="M14" s="2"/>
      <c r="N14" s="13"/>
      <c r="O14" s="2"/>
      <c r="P14" s="2"/>
      <c r="Q14" s="2"/>
      <c r="R14" s="2"/>
      <c r="S14" s="2"/>
      <c r="T14" s="3"/>
    </row>
    <row r="15" spans="2:20" x14ac:dyDescent="0.3">
      <c r="B15" s="1"/>
      <c r="C15" s="2" t="s">
        <v>7</v>
      </c>
      <c r="D15" s="39">
        <v>0</v>
      </c>
      <c r="E15" s="10"/>
      <c r="F15" s="2"/>
      <c r="G15" s="2"/>
      <c r="H15" s="2"/>
      <c r="I15" s="2"/>
      <c r="J15" s="3"/>
      <c r="K15" s="2"/>
      <c r="L15" s="1"/>
      <c r="M15" s="2" t="s">
        <v>7</v>
      </c>
      <c r="N15" s="39">
        <v>0</v>
      </c>
      <c r="O15" s="10"/>
      <c r="P15" s="2"/>
      <c r="Q15" s="2"/>
      <c r="R15" s="2"/>
      <c r="S15" s="2"/>
      <c r="T15" s="3"/>
    </row>
    <row r="16" spans="2:20" x14ac:dyDescent="0.3">
      <c r="B16" s="1"/>
      <c r="C16" s="2"/>
      <c r="D16" s="8"/>
      <c r="E16" s="2"/>
      <c r="F16" s="2"/>
      <c r="G16" s="2"/>
      <c r="H16" s="2"/>
      <c r="I16" s="2"/>
      <c r="J16" s="3"/>
      <c r="K16" s="2"/>
      <c r="L16" s="1"/>
      <c r="M16" s="2"/>
      <c r="N16" s="8"/>
      <c r="O16" s="2"/>
      <c r="P16" s="2"/>
      <c r="Q16" s="2"/>
      <c r="R16" s="2"/>
      <c r="S16" s="2"/>
      <c r="T16" s="3"/>
    </row>
    <row r="17" spans="2:20" x14ac:dyDescent="0.3">
      <c r="B17" s="1"/>
      <c r="C17" s="2" t="s">
        <v>8</v>
      </c>
      <c r="D17" s="29">
        <v>1</v>
      </c>
      <c r="E17" s="30">
        <v>0.90900000000000003</v>
      </c>
      <c r="F17" s="31">
        <v>0.82599999999999996</v>
      </c>
      <c r="G17" s="31">
        <v>0.751</v>
      </c>
      <c r="H17" s="31">
        <v>0.68300000000000005</v>
      </c>
      <c r="I17" s="31">
        <v>0.621</v>
      </c>
      <c r="J17" s="9"/>
      <c r="K17" s="2"/>
      <c r="L17" s="1"/>
      <c r="M17" s="2" t="s">
        <v>8</v>
      </c>
      <c r="N17" s="29">
        <v>1</v>
      </c>
      <c r="O17" s="30">
        <v>0.83299999999999996</v>
      </c>
      <c r="P17" s="31">
        <v>0.69399999999999995</v>
      </c>
      <c r="Q17" s="31">
        <v>0.57899999999999996</v>
      </c>
      <c r="R17" s="31">
        <v>0.48199999999999998</v>
      </c>
      <c r="S17" s="31">
        <v>0.40200000000000002</v>
      </c>
      <c r="T17" s="9"/>
    </row>
    <row r="18" spans="2:20" x14ac:dyDescent="0.3">
      <c r="B18" s="1"/>
      <c r="C18" s="14" t="s">
        <v>9</v>
      </c>
      <c r="D18" s="32">
        <f>D4*D17</f>
        <v>-41000</v>
      </c>
      <c r="E18" s="33">
        <f>E8*E17</f>
        <v>24997.5</v>
      </c>
      <c r="F18" s="33">
        <f>F8*F17</f>
        <v>22715</v>
      </c>
      <c r="G18" s="33">
        <f>G8*G17</f>
        <v>20652.5</v>
      </c>
      <c r="H18" s="33">
        <f>H8*H17</f>
        <v>18782.5</v>
      </c>
      <c r="I18" s="33">
        <f>I8*I17</f>
        <v>17077.5</v>
      </c>
      <c r="J18" s="9"/>
      <c r="K18" s="2"/>
      <c r="L18" s="1"/>
      <c r="M18" s="14" t="s">
        <v>9</v>
      </c>
      <c r="N18" s="32">
        <f>N4*N17</f>
        <v>-41000</v>
      </c>
      <c r="O18" s="33">
        <f>O8*O17</f>
        <v>22907.5</v>
      </c>
      <c r="P18" s="33">
        <f>P8*P17</f>
        <v>19085</v>
      </c>
      <c r="Q18" s="33">
        <f>Q8*Q17</f>
        <v>15922.499999999998</v>
      </c>
      <c r="R18" s="33">
        <f>R8*R17</f>
        <v>13255</v>
      </c>
      <c r="S18" s="33">
        <f>S8*S17</f>
        <v>11055</v>
      </c>
      <c r="T18" s="9"/>
    </row>
    <row r="19" spans="2:20" x14ac:dyDescent="0.3">
      <c r="B19" s="1"/>
      <c r="C19" s="2"/>
      <c r="D19" s="2"/>
      <c r="E19" s="13"/>
      <c r="F19" s="13"/>
      <c r="G19" s="13"/>
      <c r="H19" s="13"/>
      <c r="I19" s="13"/>
      <c r="J19" s="3"/>
      <c r="K19" s="2"/>
      <c r="L19" s="1"/>
      <c r="M19" s="2"/>
      <c r="N19" s="2"/>
      <c r="O19" s="13"/>
      <c r="P19" s="13"/>
      <c r="Q19" s="13"/>
      <c r="R19" s="13"/>
      <c r="S19" s="13"/>
      <c r="T19" s="3"/>
    </row>
    <row r="20" spans="2:20" x14ac:dyDescent="0.3">
      <c r="B20" s="1"/>
      <c r="C20" s="2" t="s">
        <v>10</v>
      </c>
      <c r="D20" s="34">
        <f>SUM(D18:I18)</f>
        <v>63225</v>
      </c>
      <c r="E20" s="10"/>
      <c r="F20" s="2"/>
      <c r="G20" s="2"/>
      <c r="H20" s="2"/>
      <c r="I20" s="2"/>
      <c r="J20" s="3"/>
      <c r="K20" s="2"/>
      <c r="L20" s="1"/>
      <c r="M20" s="2" t="s">
        <v>10</v>
      </c>
      <c r="N20" s="34">
        <f>SUM(N18:S18)</f>
        <v>41225</v>
      </c>
      <c r="O20" s="10"/>
      <c r="P20" s="2"/>
      <c r="Q20" s="2"/>
      <c r="R20" s="2"/>
      <c r="S20" s="2"/>
      <c r="T20" s="3"/>
    </row>
    <row r="21" spans="2:20" x14ac:dyDescent="0.3">
      <c r="B21" s="1"/>
      <c r="C21" s="2" t="s">
        <v>11</v>
      </c>
      <c r="D21" s="35">
        <f>NPV(D13,E8:I8)+D4</f>
        <v>63246.636158732304</v>
      </c>
      <c r="E21" s="10"/>
      <c r="F21" s="2"/>
      <c r="G21" s="2"/>
      <c r="H21" s="2"/>
      <c r="I21" s="2"/>
      <c r="J21" s="3"/>
      <c r="K21" s="2"/>
      <c r="L21" s="1"/>
      <c r="M21" s="2" t="s">
        <v>11</v>
      </c>
      <c r="N21" s="42">
        <f>NPV(N13,O8:S8)+N4</f>
        <v>41241.833847736634</v>
      </c>
      <c r="O21" s="10"/>
      <c r="P21" s="2"/>
      <c r="Q21" s="2"/>
      <c r="R21" s="2"/>
      <c r="S21" s="2"/>
      <c r="T21" s="3"/>
    </row>
    <row r="22" spans="2:20" x14ac:dyDescent="0.3">
      <c r="B22" s="1"/>
      <c r="C22" s="2"/>
      <c r="D22" s="2"/>
      <c r="E22" s="2"/>
      <c r="F22" s="2"/>
      <c r="G22" s="2"/>
      <c r="H22" s="2"/>
      <c r="I22" s="2"/>
      <c r="J22" s="3"/>
      <c r="K22" s="2"/>
      <c r="L22" s="1"/>
      <c r="M22" s="2"/>
      <c r="N22" s="2"/>
      <c r="O22" s="2"/>
      <c r="P22" s="2"/>
      <c r="Q22" s="2"/>
      <c r="R22" s="2"/>
      <c r="S22" s="2"/>
      <c r="T22" s="3"/>
    </row>
    <row r="23" spans="2:20" x14ac:dyDescent="0.3">
      <c r="B23" s="1"/>
      <c r="C23" s="2" t="s">
        <v>12</v>
      </c>
      <c r="D23" s="41">
        <f>E41</f>
        <v>38.742196937224165</v>
      </c>
      <c r="E23" s="10"/>
      <c r="F23" s="2"/>
      <c r="G23" s="2"/>
      <c r="H23" s="2"/>
      <c r="I23" s="2"/>
      <c r="J23" s="3"/>
      <c r="K23" s="2"/>
      <c r="L23" s="1"/>
      <c r="M23" s="2" t="s">
        <v>12</v>
      </c>
      <c r="N23" s="43"/>
      <c r="O23" s="10"/>
      <c r="P23" s="2"/>
      <c r="Q23" s="2"/>
      <c r="R23" s="2"/>
      <c r="S23" s="2"/>
      <c r="T23" s="3"/>
    </row>
    <row r="24" spans="2:20" x14ac:dyDescent="0.3">
      <c r="B24" s="1"/>
      <c r="C24" s="2" t="s">
        <v>14</v>
      </c>
      <c r="D24" s="37">
        <f>IRR(D18:I18)</f>
        <v>0.46203601524486881</v>
      </c>
      <c r="E24" s="10"/>
      <c r="F24" s="2"/>
      <c r="G24" s="2"/>
      <c r="H24" s="2"/>
      <c r="I24" s="2"/>
      <c r="J24" s="3"/>
      <c r="K24" s="2"/>
      <c r="L24" s="1"/>
      <c r="M24" s="2" t="s">
        <v>14</v>
      </c>
      <c r="N24" s="37">
        <f>IRR(N18:S18)</f>
        <v>0.34017423480353526</v>
      </c>
      <c r="O24" s="10"/>
      <c r="P24" s="2"/>
      <c r="Q24" s="2"/>
      <c r="R24" s="2"/>
      <c r="S24" s="2"/>
      <c r="T24" s="3"/>
    </row>
    <row r="25" spans="2:20" x14ac:dyDescent="0.3">
      <c r="B25" s="1"/>
      <c r="C25" s="2"/>
      <c r="D25" s="11"/>
      <c r="E25" s="2"/>
      <c r="F25" s="2"/>
      <c r="G25" s="2"/>
      <c r="H25" s="2"/>
      <c r="I25" s="2"/>
      <c r="J25" s="3"/>
      <c r="K25" s="2"/>
      <c r="L25" s="1"/>
      <c r="M25" s="2"/>
      <c r="N25" s="11"/>
      <c r="O25" s="2"/>
      <c r="P25" s="2"/>
      <c r="Q25" s="2"/>
      <c r="R25" s="2"/>
      <c r="S25" s="2"/>
      <c r="T25" s="3"/>
    </row>
    <row r="26" spans="2:20" x14ac:dyDescent="0.3">
      <c r="B26" s="1"/>
      <c r="C26" s="2" t="s">
        <v>15</v>
      </c>
      <c r="D26" s="40">
        <f>SUM(E18:I18)/-D4</f>
        <v>2.5420731707317072</v>
      </c>
      <c r="E26" s="2"/>
      <c r="F26" s="2"/>
      <c r="G26" s="2"/>
      <c r="H26" s="2"/>
      <c r="I26" s="2"/>
      <c r="J26" s="3"/>
      <c r="K26" s="2"/>
      <c r="L26" s="1"/>
      <c r="M26" s="2" t="s">
        <v>15</v>
      </c>
      <c r="N26" s="40">
        <f>SUM(O18:S18)/-N4</f>
        <v>2.0054878048780487</v>
      </c>
      <c r="O26" s="2"/>
      <c r="P26" s="2"/>
      <c r="Q26" s="2"/>
      <c r="R26" s="2"/>
      <c r="S26" s="2"/>
      <c r="T26" s="3"/>
    </row>
    <row r="27" spans="2:20" x14ac:dyDescent="0.3">
      <c r="B27" s="1"/>
      <c r="C27" s="2"/>
      <c r="D27" s="13"/>
      <c r="E27" s="2"/>
      <c r="F27" s="2"/>
      <c r="G27" s="2"/>
      <c r="H27" s="2"/>
      <c r="I27" s="2"/>
      <c r="J27" s="3"/>
      <c r="K27" s="2"/>
      <c r="L27" s="1"/>
      <c r="M27" s="2"/>
      <c r="N27" s="13"/>
      <c r="O27" s="2"/>
      <c r="P27" s="2"/>
      <c r="Q27" s="2"/>
      <c r="R27" s="2"/>
      <c r="S27" s="2"/>
      <c r="T27" s="3"/>
    </row>
    <row r="28" spans="2:20" x14ac:dyDescent="0.3">
      <c r="B28" s="1"/>
      <c r="C28" s="2" t="s">
        <v>16</v>
      </c>
      <c r="D28" s="41">
        <f>SUM(D18:I18)/-D4</f>
        <v>1.5420731707317072</v>
      </c>
      <c r="E28" s="10"/>
      <c r="F28" s="2"/>
      <c r="G28" s="2"/>
      <c r="H28" s="2"/>
      <c r="I28" s="2"/>
      <c r="J28" s="3"/>
      <c r="K28" s="2"/>
      <c r="L28" s="1"/>
      <c r="M28" s="2" t="s">
        <v>16</v>
      </c>
      <c r="N28" s="41">
        <f>SUM(N18:S18)/-N4</f>
        <v>1.0054878048780487</v>
      </c>
      <c r="O28" s="10"/>
      <c r="P28" s="2"/>
      <c r="Q28" s="2"/>
      <c r="R28" s="2"/>
      <c r="S28" s="2"/>
      <c r="T28" s="3"/>
    </row>
    <row r="29" spans="2:20" x14ac:dyDescent="0.3">
      <c r="B29" s="1"/>
      <c r="C29" s="2"/>
      <c r="D29" s="11"/>
      <c r="E29" s="2"/>
      <c r="F29" s="2"/>
      <c r="G29" s="2"/>
      <c r="H29" s="2"/>
      <c r="I29" s="2"/>
      <c r="J29" s="3"/>
      <c r="K29" s="2"/>
      <c r="L29" s="1"/>
      <c r="M29" s="2"/>
      <c r="N29" s="11"/>
      <c r="O29" s="2"/>
      <c r="P29" s="2"/>
      <c r="Q29" s="2"/>
      <c r="R29" s="2"/>
      <c r="S29" s="2"/>
      <c r="T29" s="3"/>
    </row>
    <row r="30" spans="2:20" x14ac:dyDescent="0.3">
      <c r="B30" s="1"/>
      <c r="C30" s="2" t="s">
        <v>17</v>
      </c>
      <c r="D30" s="27" cm="1">
        <f t="array" ref="D30">SUM((E8:I8)/(-D4+D15)/2)</f>
        <v>1.6768292682926831</v>
      </c>
      <c r="E30" s="10"/>
      <c r="F30" s="2"/>
      <c r="G30" s="2"/>
      <c r="H30" s="2"/>
      <c r="I30" s="2"/>
      <c r="J30" s="3"/>
      <c r="K30" s="2"/>
      <c r="L30" s="1"/>
      <c r="M30" s="2" t="s">
        <v>17</v>
      </c>
      <c r="N30" s="27" cm="1">
        <f t="array" ref="N30">SUM((O8:S8)/(-N4+N15)/2)</f>
        <v>1.6768292682926831</v>
      </c>
      <c r="O30" s="10"/>
      <c r="P30" s="2"/>
      <c r="Q30" s="2"/>
      <c r="R30" s="2"/>
      <c r="S30" s="2"/>
      <c r="T30" s="3"/>
    </row>
    <row r="31" spans="2:20" ht="15" thickBot="1" x14ac:dyDescent="0.35">
      <c r="B31" s="4"/>
      <c r="C31" s="5"/>
      <c r="D31" s="15"/>
      <c r="E31" s="5"/>
      <c r="F31" s="5"/>
      <c r="G31" s="5"/>
      <c r="H31" s="5"/>
      <c r="I31" s="5"/>
      <c r="J31" s="6"/>
      <c r="K31" s="2"/>
      <c r="L31" s="4"/>
      <c r="M31" s="5"/>
      <c r="N31" s="15"/>
      <c r="O31" s="5"/>
      <c r="P31" s="5"/>
      <c r="Q31" s="5"/>
      <c r="R31" s="5"/>
      <c r="S31" s="5"/>
      <c r="T31" s="6"/>
    </row>
    <row r="32" spans="2:20" x14ac:dyDescent="0.3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2:20" x14ac:dyDescent="0.3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2:20" x14ac:dyDescent="0.3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2:20" x14ac:dyDescent="0.3">
      <c r="B35" s="2"/>
      <c r="C35" s="2" t="s">
        <v>18</v>
      </c>
      <c r="D35" s="45" t="s">
        <v>19</v>
      </c>
      <c r="E35" s="45"/>
      <c r="F35" s="45"/>
      <c r="G35" s="45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2:20" x14ac:dyDescent="0.3">
      <c r="B36" s="2"/>
      <c r="C36" s="46"/>
      <c r="D36" s="46" t="s">
        <v>20</v>
      </c>
      <c r="E36" s="46" t="s">
        <v>21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2:20" x14ac:dyDescent="0.3">
      <c r="B37" s="2"/>
      <c r="C37" s="46" t="s">
        <v>22</v>
      </c>
      <c r="D37" s="47">
        <v>10</v>
      </c>
      <c r="E37" s="48">
        <f>D21-N21</f>
        <v>22004.80231099567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2:20" x14ac:dyDescent="0.3">
      <c r="B38" s="2"/>
      <c r="C38" s="46" t="s">
        <v>23</v>
      </c>
      <c r="D38" s="46"/>
      <c r="E38" s="49">
        <f>E37/D37</f>
        <v>2200.4802310995669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2:20" x14ac:dyDescent="0.3">
      <c r="B39" s="2"/>
      <c r="C39" s="46" t="s">
        <v>24</v>
      </c>
      <c r="D39" s="50">
        <v>10</v>
      </c>
      <c r="E39" s="48">
        <f>D21</f>
        <v>63246.636158732304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2:20" x14ac:dyDescent="0.3">
      <c r="B40" s="2"/>
      <c r="C40" s="46" t="s">
        <v>25</v>
      </c>
      <c r="D40" s="46"/>
      <c r="E40" s="51">
        <f>E39/E38</f>
        <v>28.742196937224168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2:20" x14ac:dyDescent="0.3">
      <c r="B41" s="2"/>
      <c r="C41" s="46" t="s">
        <v>26</v>
      </c>
      <c r="D41" s="52"/>
      <c r="E41" s="53">
        <f>D39+E40</f>
        <v>38.742196937224165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2:20" x14ac:dyDescent="0.3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</sheetData>
  <mergeCells count="2">
    <mergeCell ref="B2:J2"/>
    <mergeCell ref="L2:T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185e222-3c8d-40d1-8655-532d5209bd2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7410AC8C6F95F4D9E71F942A85CABE2" ma:contentTypeVersion="13" ma:contentTypeDescription="Create a new document." ma:contentTypeScope="" ma:versionID="ae11878b638076a32c1c7cc8045d57a4">
  <xsd:schema xmlns:xsd="http://www.w3.org/2001/XMLSchema" xmlns:xs="http://www.w3.org/2001/XMLSchema" xmlns:p="http://schemas.microsoft.com/office/2006/metadata/properties" xmlns:ns3="2185e222-3c8d-40d1-8655-532d5209bd26" xmlns:ns4="2fff46f4-612e-44ba-884a-bcd0b08f5dc6" targetNamespace="http://schemas.microsoft.com/office/2006/metadata/properties" ma:root="true" ma:fieldsID="4ce5b3b22475430d96d4ddeda1190bd1" ns3:_="" ns4:_="">
    <xsd:import namespace="2185e222-3c8d-40d1-8655-532d5209bd26"/>
    <xsd:import namespace="2fff46f4-612e-44ba-884a-bcd0b08f5dc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85e222-3c8d-40d1-8655-532d5209bd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ff46f4-612e-44ba-884a-bcd0b08f5dc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634357-89EE-491E-9095-FC366ECC5C61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2185e222-3c8d-40d1-8655-532d5209bd26"/>
    <ds:schemaRef ds:uri="http://purl.org/dc/dcmitype/"/>
    <ds:schemaRef ds:uri="http://schemas.microsoft.com/office/infopath/2007/PartnerControls"/>
    <ds:schemaRef ds:uri="2fff46f4-612e-44ba-884a-bcd0b08f5dc6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F84C4B6-F50C-4558-9B99-D4BE6C83FB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85e222-3c8d-40d1-8655-532d5209bd26"/>
    <ds:schemaRef ds:uri="2fff46f4-612e-44ba-884a-bcd0b08f5d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56BB1F-698D-48B1-8C6F-55AD27763B0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Finance Model</vt:lpstr>
      <vt:lpstr>IRR Calculation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Gareth Frost</dc:creator>
  <cp:keywords/>
  <dc:description/>
  <cp:lastModifiedBy>Gareth Frost</cp:lastModifiedBy>
  <cp:revision/>
  <dcterms:created xsi:type="dcterms:W3CDTF">2023-05-18T17:58:54Z</dcterms:created>
  <dcterms:modified xsi:type="dcterms:W3CDTF">2023-05-29T09:48:41Z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0x01010007410AC8C6F95F4D9E71F942A85CABE2</vt:lpwstr>
  </property>
</Properties>
</file>