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omments2.xml" ContentType="application/vnd.openxmlformats-officedocument.spreadsheetml.comment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comments3.xml" ContentType="application/vnd.openxmlformats-officedocument.spreadsheetml.comment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comments4.xml" ContentType="application/vnd.openxmlformats-officedocument.spreadsheetml.comments+xml"/>
  <Override PartName="/xl/pivotTables/pivotTable1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120" yWindow="120" windowWidth="11340" windowHeight="9090"/>
  </bookViews>
  <sheets>
    <sheet name="CONTENTS" sheetId="12" r:id="rId1"/>
    <sheet name="Sheet1" sheetId="1" r:id="rId2"/>
    <sheet name="Sheet2" sheetId="3" r:id="rId3"/>
    <sheet name="Sheet3" sheetId="7" r:id="rId4"/>
    <sheet name="Sheet4" sheetId="10" r:id="rId5"/>
    <sheet name="Sheet5" sheetId="13" r:id="rId6"/>
    <sheet name="Sheet6" sheetId="15" r:id="rId7"/>
    <sheet name="Sheet7" sheetId="17" r:id="rId8"/>
    <sheet name="Cross tabs1" sheetId="2" r:id="rId9"/>
    <sheet name="Cross tabs2" sheetId="5" r:id="rId10"/>
    <sheet name="Cross tabs3" sheetId="6" r:id="rId11"/>
    <sheet name="Cross tabs4" sheetId="11" r:id="rId12"/>
    <sheet name="Cross tabs5" sheetId="14" r:id="rId13"/>
    <sheet name="Cross tabs6" sheetId="16" r:id="rId14"/>
    <sheet name="Cross tabs7" sheetId="18" r:id="rId15"/>
  </sheets>
  <definedNames>
    <definedName name="_xlnm._FilterDatabase" localSheetId="10" hidden="1">'Cross tabs3'!$A$17:$E$67</definedName>
    <definedName name="AGG">Sheet7!$A$12:$A$61</definedName>
    <definedName name="cross_tabs" localSheetId="9">'Cross tabs2'!$A$1</definedName>
    <definedName name="cross_tabs" localSheetId="10">'Cross tabs3'!$A$1</definedName>
    <definedName name="cross_tabs">'Cross tabs1'!$A$1</definedName>
    <definedName name="CROSS_TABS_1" localSheetId="10">'Cross tabs3'!$A$1</definedName>
    <definedName name="CROSS_TABS_1">'Cross tabs2'!$A$1</definedName>
    <definedName name="CROSS_TABS_2">'Cross tabs3'!$D$14</definedName>
    <definedName name="cross_tabs_3" localSheetId="12">'Cross tabs5'!$A$14</definedName>
    <definedName name="cross_tabs_3">'Cross tabs4'!$A$14</definedName>
    <definedName name="CROSS_TABS_4">'Cross tabs5'!$B$14</definedName>
    <definedName name="CROSS_TABS_5">'Cross tabs6'!$D$8</definedName>
    <definedName name="DATA1" localSheetId="8">'Cross tabs1'!$A$17:$E$67</definedName>
    <definedName name="DATA1" localSheetId="9">'Cross tabs2'!$A$17:$E$67</definedName>
    <definedName name="DATA1" localSheetId="10">'Cross tabs3'!$A$17:$E$67</definedName>
    <definedName name="DATA1" localSheetId="2">Sheet2!$A$19:$E$69</definedName>
    <definedName name="DATA1" localSheetId="3">Sheet3!$A$19:$E$69</definedName>
    <definedName name="DATA1">Sheet1!$A$19:$E$69</definedName>
    <definedName name="QUART">Sheet7!$D$15:$E$18</definedName>
    <definedName name="RETURN_1">Sheet1!$H$17</definedName>
    <definedName name="return_2">Sheet2!$A$6</definedName>
    <definedName name="return_3">Sheet3!$A$5</definedName>
    <definedName name="RETURN_4">Sheet4!$A$6</definedName>
    <definedName name="RETURN_5">Sheet5!$G$15</definedName>
    <definedName name="RETURN_6">Sheet6!#REF!</definedName>
    <definedName name="RETURN_7">Sheet7!$G$15</definedName>
  </definedNames>
  <calcPr calcId="144525"/>
  <pivotCaches>
    <pivotCache cacheId="0" r:id="rId16"/>
    <pivotCache cacheId="1" r:id="rId17"/>
    <pivotCache cacheId="2" r:id="rId18"/>
    <pivotCache cacheId="3" r:id="rId19"/>
    <pivotCache cacheId="4" r:id="rId20"/>
    <pivotCache cacheId="5" r:id="rId21"/>
    <pivotCache cacheId="6" r:id="rId22"/>
  </pivotCaches>
</workbook>
</file>

<file path=xl/calcChain.xml><?xml version="1.0" encoding="utf-8"?>
<calcChain xmlns="http://schemas.openxmlformats.org/spreadsheetml/2006/main">
  <c r="D16" i="17" l="1"/>
  <c r="D17" i="17"/>
  <c r="AA16" i="17" s="1"/>
  <c r="AB16" i="17" s="1"/>
  <c r="D18" i="17"/>
  <c r="AA10" i="17"/>
  <c r="AB10" i="17" s="1"/>
  <c r="AA14" i="17"/>
  <c r="AB14" i="17" s="1"/>
  <c r="AA18" i="17"/>
  <c r="AB18" i="17" s="1"/>
  <c r="AA24" i="17"/>
  <c r="AB24" i="17" s="1"/>
  <c r="AA26" i="17"/>
  <c r="AB26" i="17" s="1"/>
  <c r="AA30" i="17"/>
  <c r="AB30" i="17" s="1"/>
  <c r="AA32" i="17"/>
  <c r="AB32" i="17" s="1"/>
  <c r="AA36" i="17"/>
  <c r="AB36" i="17" s="1"/>
  <c r="AA40" i="17"/>
  <c r="AB40" i="17" s="1"/>
  <c r="AA41" i="17"/>
  <c r="AB41" i="17" s="1"/>
  <c r="AA48" i="17"/>
  <c r="AB48" i="17" s="1"/>
  <c r="AA49" i="17"/>
  <c r="AB49" i="17" s="1"/>
  <c r="AA51" i="17"/>
  <c r="AB51" i="17" s="1"/>
  <c r="AB10" i="15"/>
  <c r="AC10" i="15"/>
  <c r="AB11" i="15"/>
  <c r="AC11" i="15"/>
  <c r="AB9" i="7"/>
  <c r="AC9" i="7"/>
  <c r="AB12" i="7" s="1"/>
  <c r="AB10" i="7"/>
  <c r="AC10" i="7"/>
  <c r="AB10" i="3"/>
  <c r="AC10" i="3"/>
  <c r="AB11" i="3"/>
  <c r="AB13" i="3" s="1"/>
  <c r="AC11" i="3"/>
  <c r="AC14" i="10"/>
  <c r="AD14" i="10"/>
  <c r="AC22" i="10" s="1"/>
  <c r="AC23" i="10" s="1"/>
  <c r="G31" i="10" s="1"/>
  <c r="AC15" i="10"/>
  <c r="AD15" i="10"/>
  <c r="AC16" i="10"/>
  <c r="AD16" i="10"/>
  <c r="AC17" i="10"/>
  <c r="AD17" i="10"/>
  <c r="AC18" i="10"/>
  <c r="AD18" i="10"/>
  <c r="AC19" i="10"/>
  <c r="AD19" i="10"/>
  <c r="AC20" i="10"/>
  <c r="AD20" i="10"/>
  <c r="K31" i="17"/>
  <c r="C21" i="1"/>
  <c r="C21" i="3" s="1"/>
  <c r="C21" i="7" s="1"/>
  <c r="C21" i="10" s="1"/>
  <c r="D21" i="1"/>
  <c r="D21" i="3" s="1"/>
  <c r="D21" i="7"/>
  <c r="D21" i="10" s="1"/>
  <c r="C22" i="1"/>
  <c r="C22" i="3" s="1"/>
  <c r="C22" i="7" s="1"/>
  <c r="C22" i="10" s="1"/>
  <c r="D22" i="1"/>
  <c r="D22" i="3" s="1"/>
  <c r="D22" i="7"/>
  <c r="D22" i="10" s="1"/>
  <c r="C23" i="1"/>
  <c r="C23" i="3" s="1"/>
  <c r="C23" i="7" s="1"/>
  <c r="C23" i="10" s="1"/>
  <c r="D23" i="1"/>
  <c r="D23" i="3" s="1"/>
  <c r="D23" i="7"/>
  <c r="D23" i="10" s="1"/>
  <c r="C24" i="1"/>
  <c r="C24" i="3" s="1"/>
  <c r="C24" i="7" s="1"/>
  <c r="C24" i="10" s="1"/>
  <c r="D24" i="1"/>
  <c r="D24" i="3" s="1"/>
  <c r="D24" i="7"/>
  <c r="D24" i="10" s="1"/>
  <c r="C25" i="1"/>
  <c r="C25" i="3" s="1"/>
  <c r="C25" i="7" s="1"/>
  <c r="C25" i="10" s="1"/>
  <c r="D25" i="1"/>
  <c r="D25" i="3" s="1"/>
  <c r="D25" i="7"/>
  <c r="D25" i="10" s="1"/>
  <c r="C26" i="1"/>
  <c r="C26" i="3" s="1"/>
  <c r="C26" i="7" s="1"/>
  <c r="C26" i="10" s="1"/>
  <c r="C27" i="1"/>
  <c r="C27" i="3" s="1"/>
  <c r="C27" i="7" s="1"/>
  <c r="C27" i="10" s="1"/>
  <c r="C28" i="1"/>
  <c r="C28" i="3" s="1"/>
  <c r="C28" i="7" s="1"/>
  <c r="C28" i="10" s="1"/>
  <c r="C29" i="1"/>
  <c r="C29" i="3" s="1"/>
  <c r="C29" i="7" s="1"/>
  <c r="C29" i="10" s="1"/>
  <c r="C30" i="1"/>
  <c r="C30" i="3" s="1"/>
  <c r="C30" i="7" s="1"/>
  <c r="C30" i="10" s="1"/>
  <c r="C31" i="1"/>
  <c r="C31" i="3" s="1"/>
  <c r="C31" i="7" s="1"/>
  <c r="C31" i="10" s="1"/>
  <c r="C32" i="1"/>
  <c r="C32" i="3" s="1"/>
  <c r="C32" i="7" s="1"/>
  <c r="C32" i="10" s="1"/>
  <c r="C33" i="1"/>
  <c r="C33" i="3" s="1"/>
  <c r="C33" i="7" s="1"/>
  <c r="C33" i="10" s="1"/>
  <c r="C34" i="1"/>
  <c r="C34" i="3" s="1"/>
  <c r="C34" i="7" s="1"/>
  <c r="C34" i="10" s="1"/>
  <c r="C35" i="1"/>
  <c r="C35" i="3" s="1"/>
  <c r="C35" i="7" s="1"/>
  <c r="C35" i="10" s="1"/>
  <c r="C36" i="1"/>
  <c r="C36" i="3" s="1"/>
  <c r="C36" i="7" s="1"/>
  <c r="C36" i="10" s="1"/>
  <c r="C37" i="1"/>
  <c r="C37" i="3" s="1"/>
  <c r="C37" i="7" s="1"/>
  <c r="C37" i="10" s="1"/>
  <c r="C38" i="1"/>
  <c r="C38" i="3" s="1"/>
  <c r="C38" i="7" s="1"/>
  <c r="C38" i="10" s="1"/>
  <c r="C39" i="1"/>
  <c r="C39" i="3" s="1"/>
  <c r="C39" i="7" s="1"/>
  <c r="C39" i="10" s="1"/>
  <c r="C40" i="1"/>
  <c r="C40" i="3" s="1"/>
  <c r="C40" i="7" s="1"/>
  <c r="C40" i="10" s="1"/>
  <c r="C41" i="1"/>
  <c r="C41" i="3" s="1"/>
  <c r="C41" i="7" s="1"/>
  <c r="C41" i="10" s="1"/>
  <c r="C42" i="1"/>
  <c r="C42" i="3" s="1"/>
  <c r="C42" i="7" s="1"/>
  <c r="C42" i="10" s="1"/>
  <c r="C43" i="1"/>
  <c r="C43" i="3" s="1"/>
  <c r="C43" i="7" s="1"/>
  <c r="C43" i="10" s="1"/>
  <c r="C44" i="1"/>
  <c r="C44" i="3" s="1"/>
  <c r="C44" i="7" s="1"/>
  <c r="C44" i="10" s="1"/>
  <c r="C45" i="1"/>
  <c r="C45" i="3" s="1"/>
  <c r="C45" i="7" s="1"/>
  <c r="C45" i="10" s="1"/>
  <c r="C46" i="1"/>
  <c r="C46" i="3" s="1"/>
  <c r="C46" i="7" s="1"/>
  <c r="C46" i="10" s="1"/>
  <c r="C47" i="1"/>
  <c r="C47" i="3" s="1"/>
  <c r="C47" i="7" s="1"/>
  <c r="C47" i="10" s="1"/>
  <c r="D47" i="1"/>
  <c r="D47" i="3" s="1"/>
  <c r="D47" i="7" s="1"/>
  <c r="D47" i="10" s="1"/>
  <c r="C48" i="1"/>
  <c r="C48" i="3" s="1"/>
  <c r="C48" i="7" s="1"/>
  <c r="C48" i="10" s="1"/>
  <c r="C49" i="1"/>
  <c r="C49" i="3" s="1"/>
  <c r="C49" i="7" s="1"/>
  <c r="C49" i="10" s="1"/>
  <c r="D49" i="1"/>
  <c r="D49" i="3" s="1"/>
  <c r="D49" i="7" s="1"/>
  <c r="D49" i="10" s="1"/>
  <c r="C50" i="1"/>
  <c r="C50" i="3"/>
  <c r="C50" i="7" s="1"/>
  <c r="C50" i="10" s="1"/>
  <c r="D50" i="1"/>
  <c r="D50" i="3" s="1"/>
  <c r="D50" i="7" s="1"/>
  <c r="D50" i="10" s="1"/>
  <c r="C51" i="1"/>
  <c r="C51" i="3"/>
  <c r="C51" i="7" s="1"/>
  <c r="C51" i="10" s="1"/>
  <c r="D51" i="1"/>
  <c r="D51" i="3" s="1"/>
  <c r="D51" i="7" s="1"/>
  <c r="D51" i="10" s="1"/>
  <c r="C52" i="1"/>
  <c r="C52" i="3"/>
  <c r="C52" i="7" s="1"/>
  <c r="C52" i="10" s="1"/>
  <c r="D52" i="1"/>
  <c r="D52" i="3" s="1"/>
  <c r="D52" i="7" s="1"/>
  <c r="D52" i="10" s="1"/>
  <c r="C53" i="1"/>
  <c r="C53" i="3"/>
  <c r="C53" i="7" s="1"/>
  <c r="C53" i="10" s="1"/>
  <c r="D53" i="1"/>
  <c r="D53" i="3" s="1"/>
  <c r="D53" i="7" s="1"/>
  <c r="D53" i="10" s="1"/>
  <c r="C54" i="1"/>
  <c r="C54" i="3"/>
  <c r="C54" i="7" s="1"/>
  <c r="C54" i="10" s="1"/>
  <c r="D54" i="1"/>
  <c r="D54" i="3" s="1"/>
  <c r="D54" i="7" s="1"/>
  <c r="D54" i="10" s="1"/>
  <c r="C55" i="1"/>
  <c r="C55" i="3"/>
  <c r="C55" i="7" s="1"/>
  <c r="C55" i="10" s="1"/>
  <c r="D55" i="1"/>
  <c r="D55" i="3" s="1"/>
  <c r="D55" i="7" s="1"/>
  <c r="D55" i="10" s="1"/>
  <c r="C56" i="1"/>
  <c r="C56" i="3"/>
  <c r="C56" i="7" s="1"/>
  <c r="C56" i="10" s="1"/>
  <c r="D56" i="1"/>
  <c r="D56" i="3" s="1"/>
  <c r="D56" i="7" s="1"/>
  <c r="D56" i="10" s="1"/>
  <c r="C57" i="1"/>
  <c r="C57" i="3"/>
  <c r="C57" i="7" s="1"/>
  <c r="C57" i="10" s="1"/>
  <c r="D57" i="1"/>
  <c r="D57" i="3" s="1"/>
  <c r="D57" i="7" s="1"/>
  <c r="D57" i="10" s="1"/>
  <c r="C58" i="1"/>
  <c r="C58" i="3"/>
  <c r="C58" i="7" s="1"/>
  <c r="C58" i="10" s="1"/>
  <c r="D58" i="1"/>
  <c r="D58" i="3" s="1"/>
  <c r="D58" i="7" s="1"/>
  <c r="D58" i="10" s="1"/>
  <c r="C59" i="1"/>
  <c r="C59" i="3"/>
  <c r="C59" i="7" s="1"/>
  <c r="C59" i="10" s="1"/>
  <c r="D59" i="1"/>
  <c r="D59" i="3" s="1"/>
  <c r="D59" i="7" s="1"/>
  <c r="D59" i="10" s="1"/>
  <c r="C60" i="1"/>
  <c r="C60" i="3"/>
  <c r="C60" i="7" s="1"/>
  <c r="C60" i="10" s="1"/>
  <c r="D60" i="1"/>
  <c r="D60" i="3" s="1"/>
  <c r="D60" i="7" s="1"/>
  <c r="D60" i="10" s="1"/>
  <c r="C61" i="1"/>
  <c r="C61" i="3"/>
  <c r="C61" i="7" s="1"/>
  <c r="C61" i="10" s="1"/>
  <c r="D61" i="1"/>
  <c r="D61" i="3" s="1"/>
  <c r="D61" i="7" s="1"/>
  <c r="D61" i="10" s="1"/>
  <c r="C62" i="1"/>
  <c r="C62" i="3"/>
  <c r="C62" i="7" s="1"/>
  <c r="C62" i="10" s="1"/>
  <c r="D62" i="1"/>
  <c r="D62" i="3" s="1"/>
  <c r="D62" i="7" s="1"/>
  <c r="D62" i="10" s="1"/>
  <c r="C63" i="1"/>
  <c r="C63" i="3"/>
  <c r="C63" i="7" s="1"/>
  <c r="C63" i="10" s="1"/>
  <c r="D63" i="1"/>
  <c r="D63" i="3" s="1"/>
  <c r="D63" i="7" s="1"/>
  <c r="D63" i="10" s="1"/>
  <c r="C64" i="1"/>
  <c r="C64" i="3"/>
  <c r="C64" i="7" s="1"/>
  <c r="C64" i="10" s="1"/>
  <c r="D64" i="1"/>
  <c r="D64" i="3" s="1"/>
  <c r="D64" i="7" s="1"/>
  <c r="D64" i="10" s="1"/>
  <c r="C65" i="1"/>
  <c r="C65" i="3"/>
  <c r="C65" i="7" s="1"/>
  <c r="C65" i="10" s="1"/>
  <c r="D65" i="1"/>
  <c r="D65" i="3" s="1"/>
  <c r="D65" i="7" s="1"/>
  <c r="D65" i="10" s="1"/>
  <c r="C66" i="1"/>
  <c r="C66" i="3"/>
  <c r="C66" i="7" s="1"/>
  <c r="C66" i="10" s="1"/>
  <c r="D66" i="1"/>
  <c r="D66" i="3" s="1"/>
  <c r="D66" i="7" s="1"/>
  <c r="D66" i="10" s="1"/>
  <c r="C67" i="1"/>
  <c r="C67" i="3"/>
  <c r="C67" i="7" s="1"/>
  <c r="C67" i="10" s="1"/>
  <c r="D67" i="1"/>
  <c r="D67" i="3" s="1"/>
  <c r="D67" i="7" s="1"/>
  <c r="D67" i="10" s="1"/>
  <c r="C68" i="1"/>
  <c r="C68" i="3"/>
  <c r="C68" i="7" s="1"/>
  <c r="C68" i="10" s="1"/>
  <c r="D68" i="1"/>
  <c r="D68" i="3" s="1"/>
  <c r="D68" i="7" s="1"/>
  <c r="D68" i="10" s="1"/>
  <c r="C69" i="1"/>
  <c r="C69" i="3"/>
  <c r="C69" i="7" s="1"/>
  <c r="C69" i="10" s="1"/>
  <c r="D69" i="1"/>
  <c r="D69" i="3" s="1"/>
  <c r="D69" i="7" s="1"/>
  <c r="D69" i="10" s="1"/>
  <c r="C20" i="1"/>
  <c r="D20" i="1"/>
  <c r="D20" i="3" s="1"/>
  <c r="D20" i="7" s="1"/>
  <c r="D20" i="10"/>
  <c r="C20" i="3"/>
  <c r="C20" i="7" s="1"/>
  <c r="C20" i="10" s="1"/>
  <c r="A21" i="3"/>
  <c r="A21" i="7"/>
  <c r="B21" i="3"/>
  <c r="B21" i="7" s="1"/>
  <c r="E21" i="3"/>
  <c r="E21" i="7" s="1"/>
  <c r="A22" i="3"/>
  <c r="A22" i="7" s="1"/>
  <c r="B22" i="3"/>
  <c r="B22" i="7" s="1"/>
  <c r="E22" i="3"/>
  <c r="E22" i="7" s="1"/>
  <c r="A23" i="3"/>
  <c r="A23" i="7"/>
  <c r="B23" i="3"/>
  <c r="B23" i="7" s="1"/>
  <c r="E23" i="3"/>
  <c r="E23" i="7"/>
  <c r="A24" i="3"/>
  <c r="A24" i="7" s="1"/>
  <c r="B24" i="3"/>
  <c r="B24" i="7" s="1"/>
  <c r="E24" i="3"/>
  <c r="E24" i="7" s="1"/>
  <c r="A25" i="3"/>
  <c r="A25" i="7" s="1"/>
  <c r="B25" i="3"/>
  <c r="B25" i="7" s="1"/>
  <c r="E25" i="3"/>
  <c r="E25" i="7"/>
  <c r="A26" i="3"/>
  <c r="A26" i="7" s="1"/>
  <c r="B26" i="3"/>
  <c r="B26" i="7"/>
  <c r="E26" i="3"/>
  <c r="E26" i="7" s="1"/>
  <c r="A27" i="3"/>
  <c r="A27" i="7"/>
  <c r="B27" i="3"/>
  <c r="B27" i="7" s="1"/>
  <c r="E27" i="3"/>
  <c r="E27" i="7"/>
  <c r="A28" i="3"/>
  <c r="A28" i="7" s="1"/>
  <c r="B28" i="3"/>
  <c r="B28" i="7"/>
  <c r="E28" i="3"/>
  <c r="E28" i="7" s="1"/>
  <c r="A29" i="3"/>
  <c r="A29" i="7"/>
  <c r="B29" i="3"/>
  <c r="B29" i="7" s="1"/>
  <c r="E29" i="3"/>
  <c r="E29" i="7"/>
  <c r="A30" i="3"/>
  <c r="A30" i="7" s="1"/>
  <c r="B30" i="3"/>
  <c r="B30" i="7"/>
  <c r="E30" i="3"/>
  <c r="E30" i="7" s="1"/>
  <c r="A31" i="3"/>
  <c r="A31" i="7"/>
  <c r="B31" i="3"/>
  <c r="B31" i="7" s="1"/>
  <c r="E31" i="3"/>
  <c r="E31" i="7"/>
  <c r="A32" i="3"/>
  <c r="A32" i="7" s="1"/>
  <c r="B32" i="3"/>
  <c r="B32" i="7"/>
  <c r="E32" i="3"/>
  <c r="E32" i="7" s="1"/>
  <c r="A33" i="3"/>
  <c r="A33" i="7"/>
  <c r="B33" i="3"/>
  <c r="B33" i="7" s="1"/>
  <c r="E33" i="3"/>
  <c r="E33" i="7"/>
  <c r="A34" i="3"/>
  <c r="A34" i="7" s="1"/>
  <c r="B34" i="3"/>
  <c r="B34" i="7"/>
  <c r="E34" i="3"/>
  <c r="E34" i="7" s="1"/>
  <c r="A35" i="3"/>
  <c r="A35" i="7"/>
  <c r="B35" i="3"/>
  <c r="B35" i="7" s="1"/>
  <c r="E35" i="3"/>
  <c r="E35" i="7"/>
  <c r="A36" i="3"/>
  <c r="A36" i="7" s="1"/>
  <c r="B36" i="3"/>
  <c r="B36" i="7"/>
  <c r="E36" i="3"/>
  <c r="E36" i="7" s="1"/>
  <c r="A37" i="3"/>
  <c r="A37" i="7"/>
  <c r="B37" i="3"/>
  <c r="B37" i="7" s="1"/>
  <c r="E37" i="3"/>
  <c r="E37" i="7"/>
  <c r="A38" i="3"/>
  <c r="A38" i="7" s="1"/>
  <c r="B38" i="3"/>
  <c r="B38" i="7"/>
  <c r="E38" i="3"/>
  <c r="E38" i="7" s="1"/>
  <c r="A39" i="3"/>
  <c r="A39" i="7"/>
  <c r="B39" i="3"/>
  <c r="B39" i="7" s="1"/>
  <c r="E39" i="3"/>
  <c r="E39" i="7"/>
  <c r="A40" i="3"/>
  <c r="A40" i="7" s="1"/>
  <c r="B40" i="3"/>
  <c r="B40" i="7"/>
  <c r="E40" i="3"/>
  <c r="E40" i="7" s="1"/>
  <c r="A41" i="3"/>
  <c r="A41" i="7"/>
  <c r="B41" i="3"/>
  <c r="B41" i="7" s="1"/>
  <c r="E41" i="3"/>
  <c r="E41" i="7"/>
  <c r="A42" i="3"/>
  <c r="A42" i="7" s="1"/>
  <c r="B42" i="3"/>
  <c r="B42" i="7"/>
  <c r="E42" i="3"/>
  <c r="E42" i="7" s="1"/>
  <c r="A43" i="3"/>
  <c r="A43" i="7"/>
  <c r="B43" i="3"/>
  <c r="B43" i="7" s="1"/>
  <c r="E43" i="3"/>
  <c r="E43" i="7"/>
  <c r="A44" i="3"/>
  <c r="A44" i="7" s="1"/>
  <c r="B44" i="3"/>
  <c r="B44" i="7"/>
  <c r="E44" i="3"/>
  <c r="E44" i="7" s="1"/>
  <c r="A45" i="3"/>
  <c r="A45" i="7"/>
  <c r="B45" i="3"/>
  <c r="B45" i="7" s="1"/>
  <c r="E45" i="3"/>
  <c r="E45" i="7"/>
  <c r="A46" i="3"/>
  <c r="A46" i="7" s="1"/>
  <c r="B46" i="3"/>
  <c r="B46" i="7"/>
  <c r="E46" i="3"/>
  <c r="E46" i="7" s="1"/>
  <c r="A47" i="3"/>
  <c r="A47" i="7"/>
  <c r="B47" i="3"/>
  <c r="B47" i="7" s="1"/>
  <c r="E47" i="3"/>
  <c r="E47" i="7"/>
  <c r="A48" i="3"/>
  <c r="A48" i="7" s="1"/>
  <c r="B48" i="3"/>
  <c r="B48" i="7"/>
  <c r="E48" i="3"/>
  <c r="E48" i="7" s="1"/>
  <c r="A49" i="3"/>
  <c r="A49" i="7"/>
  <c r="B49" i="3"/>
  <c r="B49" i="7" s="1"/>
  <c r="E49" i="3"/>
  <c r="E49" i="7"/>
  <c r="A50" i="3"/>
  <c r="A50" i="7" s="1"/>
  <c r="B50" i="3"/>
  <c r="B50" i="7"/>
  <c r="E50" i="3"/>
  <c r="E50" i="7" s="1"/>
  <c r="A51" i="3"/>
  <c r="A51" i="7"/>
  <c r="B51" i="3"/>
  <c r="B51" i="7" s="1"/>
  <c r="E51" i="3"/>
  <c r="E51" i="7"/>
  <c r="A52" i="3"/>
  <c r="A52" i="7" s="1"/>
  <c r="B52" i="3"/>
  <c r="B52" i="7"/>
  <c r="E52" i="3"/>
  <c r="E52" i="7" s="1"/>
  <c r="A53" i="3"/>
  <c r="A53" i="7"/>
  <c r="B53" i="3"/>
  <c r="B53" i="7" s="1"/>
  <c r="E53" i="3"/>
  <c r="E53" i="7"/>
  <c r="A54" i="3"/>
  <c r="A54" i="7" s="1"/>
  <c r="B54" i="3"/>
  <c r="B54" i="7"/>
  <c r="E54" i="3"/>
  <c r="E54" i="7" s="1"/>
  <c r="A55" i="3"/>
  <c r="A55" i="7"/>
  <c r="B55" i="3"/>
  <c r="B55" i="7" s="1"/>
  <c r="E55" i="3"/>
  <c r="E55" i="7"/>
  <c r="A56" i="3"/>
  <c r="A56" i="7" s="1"/>
  <c r="B56" i="3"/>
  <c r="B56" i="7"/>
  <c r="E56" i="3"/>
  <c r="E56" i="7" s="1"/>
  <c r="A57" i="3"/>
  <c r="A57" i="7"/>
  <c r="B57" i="3"/>
  <c r="B57" i="7" s="1"/>
  <c r="E57" i="3"/>
  <c r="E57" i="7"/>
  <c r="A58" i="3"/>
  <c r="A58" i="7" s="1"/>
  <c r="B58" i="3"/>
  <c r="B58" i="7"/>
  <c r="E58" i="3"/>
  <c r="E58" i="7" s="1"/>
  <c r="A59" i="3"/>
  <c r="A59" i="7"/>
  <c r="B59" i="3"/>
  <c r="B59" i="7" s="1"/>
  <c r="E59" i="3"/>
  <c r="E59" i="7"/>
  <c r="A60" i="3"/>
  <c r="A60" i="7" s="1"/>
  <c r="B60" i="3"/>
  <c r="B60" i="7"/>
  <c r="E60" i="3"/>
  <c r="E60" i="7" s="1"/>
  <c r="A61" i="3"/>
  <c r="A61" i="7"/>
  <c r="B61" i="3"/>
  <c r="B61" i="7" s="1"/>
  <c r="E61" i="3"/>
  <c r="E61" i="7"/>
  <c r="A62" i="3"/>
  <c r="A62" i="7" s="1"/>
  <c r="B62" i="3"/>
  <c r="B62" i="7"/>
  <c r="E62" i="3"/>
  <c r="E62" i="7" s="1"/>
  <c r="A63" i="3"/>
  <c r="A63" i="7"/>
  <c r="B63" i="3"/>
  <c r="B63" i="7" s="1"/>
  <c r="E63" i="3"/>
  <c r="E63" i="7"/>
  <c r="A64" i="3"/>
  <c r="A64" i="7" s="1"/>
  <c r="B64" i="3"/>
  <c r="B64" i="7"/>
  <c r="E64" i="3"/>
  <c r="E64" i="7" s="1"/>
  <c r="A65" i="3"/>
  <c r="A65" i="7"/>
  <c r="B65" i="3"/>
  <c r="B65" i="7" s="1"/>
  <c r="E65" i="3"/>
  <c r="E65" i="7"/>
  <c r="A66" i="3"/>
  <c r="A66" i="7" s="1"/>
  <c r="B66" i="3"/>
  <c r="B66" i="7"/>
  <c r="E66" i="3"/>
  <c r="E66" i="7" s="1"/>
  <c r="A67" i="3"/>
  <c r="A67" i="7"/>
  <c r="B67" i="3"/>
  <c r="B67" i="7" s="1"/>
  <c r="E67" i="3"/>
  <c r="E67" i="7"/>
  <c r="A68" i="3"/>
  <c r="A68" i="7" s="1"/>
  <c r="B68" i="3"/>
  <c r="B68" i="7"/>
  <c r="E68" i="3"/>
  <c r="E68" i="7" s="1"/>
  <c r="A69" i="3"/>
  <c r="A69" i="7"/>
  <c r="B69" i="3"/>
  <c r="B69" i="7" s="1"/>
  <c r="E69" i="3"/>
  <c r="E69" i="7"/>
  <c r="B20" i="3"/>
  <c r="B20" i="7" s="1"/>
  <c r="E20" i="3"/>
  <c r="E20" i="7"/>
  <c r="A20" i="3"/>
  <c r="A20" i="7" s="1"/>
  <c r="C18" i="15"/>
  <c r="D18" i="15" s="1"/>
  <c r="C19" i="15"/>
  <c r="D19" i="15" s="1"/>
  <c r="C20" i="15"/>
  <c r="D20" i="15" s="1"/>
  <c r="C21" i="15"/>
  <c r="D21" i="15" s="1"/>
  <c r="C22" i="15"/>
  <c r="D22" i="15" s="1"/>
  <c r="C23" i="15"/>
  <c r="D23" i="15" s="1"/>
  <c r="C24" i="15"/>
  <c r="D24" i="15" s="1"/>
  <c r="C25" i="15"/>
  <c r="D25" i="15" s="1"/>
  <c r="C26" i="15"/>
  <c r="D26" i="15" s="1"/>
  <c r="C27" i="15"/>
  <c r="D27" i="15" s="1"/>
  <c r="C28" i="15"/>
  <c r="D28" i="15" s="1"/>
  <c r="C29" i="15"/>
  <c r="D29" i="15" s="1"/>
  <c r="C30" i="15"/>
  <c r="D30" i="15" s="1"/>
  <c r="C31" i="15"/>
  <c r="D31" i="15" s="1"/>
  <c r="C32" i="15"/>
  <c r="D32" i="15" s="1"/>
  <c r="C33" i="15"/>
  <c r="D33" i="15" s="1"/>
  <c r="C34" i="15"/>
  <c r="D34" i="15" s="1"/>
  <c r="C35" i="15"/>
  <c r="D35" i="15" s="1"/>
  <c r="C36" i="15"/>
  <c r="D36" i="15" s="1"/>
  <c r="C37" i="15"/>
  <c r="D37" i="15" s="1"/>
  <c r="C38" i="15"/>
  <c r="D38" i="15" s="1"/>
  <c r="C39" i="15"/>
  <c r="D39" i="15" s="1"/>
  <c r="C40" i="15"/>
  <c r="D40" i="15" s="1"/>
  <c r="C41" i="15"/>
  <c r="D41" i="15" s="1"/>
  <c r="C42" i="15"/>
  <c r="D42" i="15" s="1"/>
  <c r="C43" i="15"/>
  <c r="D43" i="15" s="1"/>
  <c r="C44" i="15"/>
  <c r="D44" i="15" s="1"/>
  <c r="C45" i="15"/>
  <c r="D45" i="15" s="1"/>
  <c r="C46" i="15"/>
  <c r="D46" i="15" s="1"/>
  <c r="C47" i="15"/>
  <c r="D47" i="15" s="1"/>
  <c r="C48" i="15"/>
  <c r="D48" i="15" s="1"/>
  <c r="C49" i="15"/>
  <c r="D49" i="15" s="1"/>
  <c r="C50" i="15"/>
  <c r="D50" i="15" s="1"/>
  <c r="C51" i="15"/>
  <c r="D51" i="15" s="1"/>
  <c r="C52" i="15"/>
  <c r="D52" i="15" s="1"/>
  <c r="C53" i="15"/>
  <c r="D53" i="15" s="1"/>
  <c r="C54" i="15"/>
  <c r="D54" i="15" s="1"/>
  <c r="C55" i="15"/>
  <c r="D55" i="15" s="1"/>
  <c r="C56" i="15"/>
  <c r="D56" i="15" s="1"/>
  <c r="C57" i="15"/>
  <c r="D57" i="15" s="1"/>
  <c r="C58" i="15"/>
  <c r="D58" i="15" s="1"/>
  <c r="C59" i="15"/>
  <c r="D59" i="15" s="1"/>
  <c r="C60" i="15"/>
  <c r="D60" i="15" s="1"/>
  <c r="C61" i="15"/>
  <c r="D61" i="15" s="1"/>
  <c r="C62" i="15"/>
  <c r="D62" i="15" s="1"/>
  <c r="C63" i="15"/>
  <c r="D63" i="15" s="1"/>
  <c r="C64" i="15"/>
  <c r="D64" i="15" s="1"/>
  <c r="C65" i="15"/>
  <c r="D65" i="15" s="1"/>
  <c r="C66" i="15"/>
  <c r="D66" i="15" s="1"/>
  <c r="C67" i="15"/>
  <c r="D67" i="15" s="1"/>
  <c r="C20" i="13"/>
  <c r="D20" i="13" s="1"/>
  <c r="C21" i="13"/>
  <c r="D21" i="13" s="1"/>
  <c r="C22" i="13"/>
  <c r="D22" i="13" s="1"/>
  <c r="C23" i="13"/>
  <c r="D23" i="13" s="1"/>
  <c r="C24" i="13"/>
  <c r="D24" i="13" s="1"/>
  <c r="C25" i="13"/>
  <c r="D25" i="13" s="1"/>
  <c r="C26" i="13"/>
  <c r="D26" i="13" s="1"/>
  <c r="C27" i="13"/>
  <c r="D27" i="13" s="1"/>
  <c r="C28" i="13"/>
  <c r="D28" i="13" s="1"/>
  <c r="C29" i="13"/>
  <c r="D29" i="13" s="1"/>
  <c r="C30" i="13"/>
  <c r="D30" i="13" s="1"/>
  <c r="C31" i="13"/>
  <c r="D31" i="13" s="1"/>
  <c r="C32" i="13"/>
  <c r="D32" i="13" s="1"/>
  <c r="C33" i="13"/>
  <c r="D33" i="13" s="1"/>
  <c r="C34" i="13"/>
  <c r="D34" i="13" s="1"/>
  <c r="C35" i="13"/>
  <c r="D35" i="13" s="1"/>
  <c r="C36" i="13"/>
  <c r="D36" i="13" s="1"/>
  <c r="C37" i="13"/>
  <c r="D37" i="13" s="1"/>
  <c r="C38" i="13"/>
  <c r="D38" i="13" s="1"/>
  <c r="C39" i="13"/>
  <c r="D39" i="13" s="1"/>
  <c r="C40" i="13"/>
  <c r="D40" i="13" s="1"/>
  <c r="C41" i="13"/>
  <c r="D41" i="13" s="1"/>
  <c r="C42" i="13"/>
  <c r="D42" i="13" s="1"/>
  <c r="C43" i="13"/>
  <c r="D43" i="13" s="1"/>
  <c r="C44" i="13"/>
  <c r="D44" i="13" s="1"/>
  <c r="C45" i="13"/>
  <c r="D45" i="13" s="1"/>
  <c r="C46" i="13"/>
  <c r="D46" i="13" s="1"/>
  <c r="C47" i="13"/>
  <c r="D47" i="13" s="1"/>
  <c r="C48" i="13"/>
  <c r="D48" i="13" s="1"/>
  <c r="C49" i="13"/>
  <c r="D49" i="13" s="1"/>
  <c r="C50" i="13"/>
  <c r="D50" i="13" s="1"/>
  <c r="C51" i="13"/>
  <c r="D51" i="13" s="1"/>
  <c r="C52" i="13"/>
  <c r="D52" i="13" s="1"/>
  <c r="C53" i="13"/>
  <c r="D53" i="13" s="1"/>
  <c r="C54" i="13"/>
  <c r="D54" i="13" s="1"/>
  <c r="C55" i="13"/>
  <c r="D55" i="13" s="1"/>
  <c r="C56" i="13"/>
  <c r="D56" i="13" s="1"/>
  <c r="C57" i="13"/>
  <c r="D57" i="13" s="1"/>
  <c r="C58" i="13"/>
  <c r="D58" i="13" s="1"/>
  <c r="C59" i="13"/>
  <c r="D59" i="13" s="1"/>
  <c r="C60" i="13"/>
  <c r="D60" i="13" s="1"/>
  <c r="C61" i="13"/>
  <c r="D61" i="13" s="1"/>
  <c r="C62" i="13"/>
  <c r="D62" i="13" s="1"/>
  <c r="C63" i="13"/>
  <c r="D63" i="13" s="1"/>
  <c r="C64" i="13"/>
  <c r="D64" i="13" s="1"/>
  <c r="C65" i="13"/>
  <c r="D65" i="13" s="1"/>
  <c r="C66" i="13"/>
  <c r="D66" i="13" s="1"/>
  <c r="C67" i="13"/>
  <c r="D67" i="13" s="1"/>
  <c r="C68" i="13"/>
  <c r="D68" i="13" s="1"/>
  <c r="C69" i="13"/>
  <c r="D69" i="13" s="1"/>
  <c r="U5" i="14"/>
  <c r="AG12" i="17"/>
  <c r="AG14" i="17"/>
  <c r="V5" i="14"/>
  <c r="V6" i="14"/>
  <c r="V7" i="14"/>
  <c r="V8" i="14"/>
  <c r="AF13" i="17"/>
  <c r="AF15" i="17"/>
  <c r="AG13" i="17"/>
  <c r="AG15" i="17"/>
  <c r="U6" i="14"/>
  <c r="U8" i="14"/>
  <c r="AF12" i="17"/>
  <c r="AF14" i="17"/>
  <c r="U7" i="14"/>
  <c r="R1" i="16"/>
  <c r="R3" i="16"/>
  <c r="S1" i="16"/>
  <c r="R4" i="16"/>
  <c r="E13" i="16"/>
  <c r="U1" i="14"/>
  <c r="U3" i="14"/>
  <c r="U1" i="11"/>
  <c r="U3" i="11"/>
  <c r="U5" i="11"/>
  <c r="U7" i="11"/>
  <c r="AR2" i="6"/>
  <c r="AS5" i="6"/>
  <c r="AR1" i="5"/>
  <c r="AR2" i="2"/>
  <c r="S4" i="16"/>
  <c r="V1" i="14"/>
  <c r="V1" i="11"/>
  <c r="V7" i="11"/>
  <c r="S2" i="16"/>
  <c r="E11" i="16"/>
  <c r="E15" i="16"/>
  <c r="U2" i="14"/>
  <c r="U4" i="14"/>
  <c r="U2" i="11"/>
  <c r="U4" i="11"/>
  <c r="U6" i="11"/>
  <c r="U8" i="11"/>
  <c r="AR1" i="6"/>
  <c r="AS4" i="6"/>
  <c r="AR2" i="5"/>
  <c r="AR1" i="2"/>
  <c r="E14" i="16"/>
  <c r="V3" i="11"/>
  <c r="AS1" i="6"/>
  <c r="S3" i="16"/>
  <c r="E9" i="16"/>
  <c r="E12" i="16"/>
  <c r="E16" i="16"/>
  <c r="V2" i="14"/>
  <c r="V4" i="14"/>
  <c r="V2" i="11"/>
  <c r="V4" i="11"/>
  <c r="V6" i="11"/>
  <c r="V8" i="11"/>
  <c r="AR4" i="6"/>
  <c r="AS2" i="6"/>
  <c r="AS2" i="5"/>
  <c r="AS1" i="2"/>
  <c r="R2" i="16"/>
  <c r="E10" i="16"/>
  <c r="V3" i="14"/>
  <c r="V5" i="11"/>
  <c r="AR5" i="6"/>
  <c r="AS1" i="5"/>
  <c r="AS2" i="2"/>
  <c r="V11" i="14" l="1"/>
  <c r="R6" i="16"/>
  <c r="AQ2" i="6"/>
  <c r="V12" i="11"/>
  <c r="V10" i="11"/>
  <c r="V12" i="14"/>
  <c r="V10" i="14"/>
  <c r="AQ1" i="6"/>
  <c r="V11" i="11"/>
  <c r="AR6" i="2"/>
  <c r="AR7" i="2" s="1"/>
  <c r="G17" i="1" s="1"/>
  <c r="AP1" i="6"/>
  <c r="AR6" i="6"/>
  <c r="AR7" i="6" s="1"/>
  <c r="U12" i="11"/>
  <c r="U10" i="11"/>
  <c r="U12" i="14"/>
  <c r="U10" i="14"/>
  <c r="S6" i="16"/>
  <c r="V9" i="11"/>
  <c r="V9" i="14"/>
  <c r="U13" i="14" s="1"/>
  <c r="U14" i="14" s="1"/>
  <c r="D18" i="13" s="1"/>
  <c r="AP2" i="6"/>
  <c r="U13" i="11"/>
  <c r="U14" i="11" s="1"/>
  <c r="U11" i="11"/>
  <c r="U9" i="11"/>
  <c r="U11" i="14"/>
  <c r="U9" i="14"/>
  <c r="S5" i="16"/>
  <c r="R7" i="16"/>
  <c r="R8" i="16" s="1"/>
  <c r="G13" i="15" s="1"/>
  <c r="R5" i="16"/>
  <c r="AF17" i="17"/>
  <c r="D48" i="1"/>
  <c r="D48" i="3" s="1"/>
  <c r="D48" i="7" s="1"/>
  <c r="D48" i="10" s="1"/>
  <c r="AA33" i="17"/>
  <c r="AB33" i="17" s="1"/>
  <c r="AA35" i="17"/>
  <c r="AB35" i="17" s="1"/>
  <c r="AA37" i="17"/>
  <c r="AB37" i="17" s="1"/>
  <c r="AA39" i="17"/>
  <c r="AB39" i="17" s="1"/>
  <c r="AA43" i="17"/>
  <c r="AB43" i="17" s="1"/>
  <c r="AA45" i="17"/>
  <c r="AB45" i="17" s="1"/>
  <c r="AA47" i="17"/>
  <c r="AB47" i="17" s="1"/>
  <c r="AA4" i="17"/>
  <c r="AB4" i="17" s="1"/>
  <c r="AA6" i="17"/>
  <c r="AB6" i="17" s="1"/>
  <c r="AA22" i="17"/>
  <c r="AB22" i="17" s="1"/>
  <c r="AA38" i="17"/>
  <c r="AB38" i="17" s="1"/>
  <c r="AA44" i="17"/>
  <c r="AB44" i="17" s="1"/>
  <c r="AA50" i="17"/>
  <c r="AB50" i="17" s="1"/>
  <c r="AA34" i="17"/>
  <c r="AB34" i="17" s="1"/>
  <c r="AA52" i="17"/>
  <c r="AB52" i="17" s="1"/>
  <c r="AA12" i="17"/>
  <c r="AB12" i="17" s="1"/>
  <c r="AA20" i="17"/>
  <c r="AB20" i="17" s="1"/>
  <c r="AA28" i="17"/>
  <c r="AB28" i="17" s="1"/>
  <c r="AA42" i="17"/>
  <c r="AB42" i="17" s="1"/>
  <c r="AA46" i="17"/>
  <c r="AB46" i="17" s="1"/>
  <c r="AA8" i="17"/>
  <c r="AB8" i="17" s="1"/>
  <c r="D46" i="1"/>
  <c r="D46" i="3" s="1"/>
  <c r="D46" i="7" s="1"/>
  <c r="D46" i="10" s="1"/>
  <c r="D45" i="1"/>
  <c r="D45" i="3" s="1"/>
  <c r="D45" i="7" s="1"/>
  <c r="D45" i="10" s="1"/>
  <c r="D44" i="1"/>
  <c r="D44" i="3" s="1"/>
  <c r="D44" i="7" s="1"/>
  <c r="D44" i="10" s="1"/>
  <c r="D43" i="1"/>
  <c r="D43" i="3" s="1"/>
  <c r="D43" i="7" s="1"/>
  <c r="D43" i="10" s="1"/>
  <c r="D42" i="1"/>
  <c r="D42" i="3" s="1"/>
  <c r="D42" i="7" s="1"/>
  <c r="D42" i="10" s="1"/>
  <c r="D41" i="1"/>
  <c r="D41" i="3" s="1"/>
  <c r="D41" i="7" s="1"/>
  <c r="D41" i="10" s="1"/>
  <c r="D40" i="1"/>
  <c r="D40" i="3" s="1"/>
  <c r="D40" i="7" s="1"/>
  <c r="D40" i="10" s="1"/>
  <c r="D39" i="1"/>
  <c r="D39" i="3" s="1"/>
  <c r="D39" i="7" s="1"/>
  <c r="D39" i="10" s="1"/>
  <c r="D38" i="1"/>
  <c r="D38" i="3" s="1"/>
  <c r="D38" i="7" s="1"/>
  <c r="D38" i="10" s="1"/>
  <c r="D37" i="1"/>
  <c r="D37" i="3" s="1"/>
  <c r="D37" i="7" s="1"/>
  <c r="D37" i="10" s="1"/>
  <c r="D36" i="1"/>
  <c r="D36" i="3" s="1"/>
  <c r="D36" i="7" s="1"/>
  <c r="D36" i="10" s="1"/>
  <c r="D35" i="1"/>
  <c r="D35" i="3" s="1"/>
  <c r="D35" i="7" s="1"/>
  <c r="D35" i="10" s="1"/>
  <c r="D34" i="1"/>
  <c r="D34" i="3" s="1"/>
  <c r="D34" i="7" s="1"/>
  <c r="D34" i="10" s="1"/>
  <c r="D33" i="1"/>
  <c r="D33" i="3" s="1"/>
  <c r="D33" i="7" s="1"/>
  <c r="D33" i="10" s="1"/>
  <c r="D32" i="1"/>
  <c r="D32" i="3" s="1"/>
  <c r="D32" i="7" s="1"/>
  <c r="D32" i="10" s="1"/>
  <c r="D31" i="1"/>
  <c r="D31" i="3" s="1"/>
  <c r="D31" i="7" s="1"/>
  <c r="D31" i="10" s="1"/>
  <c r="D30" i="1"/>
  <c r="D30" i="3" s="1"/>
  <c r="D30" i="7" s="1"/>
  <c r="D30" i="10" s="1"/>
  <c r="D29" i="1"/>
  <c r="D29" i="3" s="1"/>
  <c r="D29" i="7" s="1"/>
  <c r="D29" i="10" s="1"/>
  <c r="D28" i="1"/>
  <c r="D28" i="3" s="1"/>
  <c r="D28" i="7" s="1"/>
  <c r="D28" i="10" s="1"/>
  <c r="D27" i="1"/>
  <c r="D27" i="3" s="1"/>
  <c r="D27" i="7" s="1"/>
  <c r="D27" i="10" s="1"/>
  <c r="D26" i="1"/>
  <c r="D26" i="3" s="1"/>
  <c r="D26" i="7" s="1"/>
  <c r="D26" i="10" s="1"/>
  <c r="AA3" i="17"/>
  <c r="AB3" i="17" s="1"/>
  <c r="AA31" i="17"/>
  <c r="AB31" i="17" s="1"/>
  <c r="AA29" i="17"/>
  <c r="AB29" i="17" s="1"/>
  <c r="AA27" i="17"/>
  <c r="AB27" i="17" s="1"/>
  <c r="AA25" i="17"/>
  <c r="AB25" i="17" s="1"/>
  <c r="AA23" i="17"/>
  <c r="AB23" i="17" s="1"/>
  <c r="AA21" i="17"/>
  <c r="AB21" i="17" s="1"/>
  <c r="AA19" i="17"/>
  <c r="AB19" i="17" s="1"/>
  <c r="AA17" i="17"/>
  <c r="AB17" i="17" s="1"/>
  <c r="AA15" i="17"/>
  <c r="AB15" i="17" s="1"/>
  <c r="AA13" i="17"/>
  <c r="AB13" i="17" s="1"/>
  <c r="AA11" i="17"/>
  <c r="AB11" i="17" s="1"/>
  <c r="AA9" i="17"/>
  <c r="AB9" i="17" s="1"/>
  <c r="AA7" i="17"/>
  <c r="AB7" i="17" s="1"/>
  <c r="AA5" i="17"/>
  <c r="AB5" i="17" s="1"/>
  <c r="AS4" i="5"/>
  <c r="AS5" i="5"/>
  <c r="AR4" i="2"/>
  <c r="AR5" i="2"/>
  <c r="AR4" i="5"/>
  <c r="AR5" i="5"/>
  <c r="AS5" i="2"/>
  <c r="AS4" i="2"/>
  <c r="AR6" i="5" l="1"/>
  <c r="AR7" i="5" s="1"/>
  <c r="AC3" i="17"/>
  <c r="AC6" i="17" s="1"/>
  <c r="A9" i="17" s="1"/>
</calcChain>
</file>

<file path=xl/comments1.xml><?xml version="1.0" encoding="utf-8"?>
<comments xmlns="http://schemas.openxmlformats.org/spreadsheetml/2006/main">
  <authors>
    <author>David Whigham</author>
  </authors>
  <commentList>
    <comment ref="I7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Perhaps with a view to determining whether there is any significant difference in the performances of the two genders in this subject.</t>
        </r>
      </text>
    </comment>
    <comment ref="B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When data from one field is tabulated against that for another in a Pivot table the process is known as cross tabulation and the table sometimes called a Contingency table.</t>
        </r>
      </text>
    </comment>
  </commentList>
</comments>
</file>

<file path=xl/comments2.xml><?xml version="1.0" encoding="utf-8"?>
<comments xmlns="http://schemas.openxmlformats.org/spreadsheetml/2006/main">
  <authors>
    <author>David Whigham</author>
  </authors>
  <commentList>
    <comment ref="D18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will show INCORRECT until you refresh the data</t>
        </r>
      </text>
    </comment>
  </commentList>
</comments>
</file>

<file path=xl/comments3.xml><?xml version="1.0" encoding="utf-8"?>
<comments xmlns="http://schemas.openxmlformats.org/spreadsheetml/2006/main">
  <authors>
    <author>David Whigham</author>
  </authors>
  <commentList>
    <comment ref="B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reason this is better is that it takes account of the distribution of the marks and ensures that each category will have roughly the same number of marks.</t>
        </r>
      </text>
    </comment>
  </commentList>
</comments>
</file>

<file path=xl/comments4.xml><?xml version="1.0" encoding="utf-8"?>
<comments xmlns="http://schemas.openxmlformats.org/spreadsheetml/2006/main">
  <authors>
    <author>David Whigham</author>
  </authors>
  <commentList>
    <comment ref="D8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biggest absolute difference in the average aggregate marks is between females in group A and females in group B (5.09).
The next biggest difference is between the two groups REGARDLESS of gender (4.28).</t>
        </r>
      </text>
    </comment>
  </commentList>
</comments>
</file>

<file path=xl/sharedStrings.xml><?xml version="1.0" encoding="utf-8"?>
<sst xmlns="http://schemas.openxmlformats.org/spreadsheetml/2006/main" count="788" uniqueCount="168">
  <si>
    <t>TEST 1</t>
  </si>
  <si>
    <t>TEST 2</t>
  </si>
  <si>
    <t>AGGREGATE</t>
  </si>
  <si>
    <t>VERDICT</t>
  </si>
  <si>
    <t>PASS</t>
  </si>
  <si>
    <t>FAIL</t>
  </si>
  <si>
    <t>GENDER</t>
  </si>
  <si>
    <t>M</t>
  </si>
  <si>
    <t>F</t>
  </si>
  <si>
    <t>NOTE</t>
  </si>
  <si>
    <t>Count of VERDICT</t>
  </si>
  <si>
    <t>Grand Total</t>
  </si>
  <si>
    <t>Average of AGGREGATE</t>
  </si>
  <si>
    <t>GROUP</t>
  </si>
  <si>
    <t>A</t>
  </si>
  <si>
    <t>B</t>
  </si>
  <si>
    <t>F Total</t>
  </si>
  <si>
    <t>M Total</t>
  </si>
  <si>
    <t>Absolute count</t>
  </si>
  <si>
    <t>Percentage count</t>
  </si>
  <si>
    <t>Average</t>
  </si>
  <si>
    <t>TOPIC</t>
  </si>
  <si>
    <t>Subtopic</t>
  </si>
  <si>
    <t>Link</t>
  </si>
  <si>
    <t>FA - FB</t>
  </si>
  <si>
    <t>MA - MB</t>
  </si>
  <si>
    <t>FA -MA</t>
  </si>
  <si>
    <t>FB - MB</t>
  </si>
  <si>
    <t>FB - MA</t>
  </si>
  <si>
    <t>DIFFERENCES IN AVERAGE AGGREGATE MARKS</t>
  </si>
  <si>
    <t>F - M</t>
  </si>
  <si>
    <t>A - B</t>
  </si>
  <si>
    <t>Q1</t>
  </si>
  <si>
    <t>Q2</t>
  </si>
  <si>
    <t>Q3</t>
  </si>
  <si>
    <t>Q4</t>
  </si>
  <si>
    <t>QUARTILE</t>
  </si>
  <si>
    <t>Count of GENDER</t>
  </si>
  <si>
    <t>Vlookup function</t>
  </si>
  <si>
    <t>FA -MB</t>
  </si>
  <si>
    <t/>
  </si>
  <si>
    <t>Additionally however we have added a field giving the gender (m or f) for each student.</t>
  </si>
  <si>
    <t>The addition of this extra field allows scope for further analysis in a variety of ways.</t>
  </si>
  <si>
    <t>For example, we can now calculate the pass and fail rates for the males and the females.</t>
  </si>
  <si>
    <r>
      <t xml:space="preserve">Now, from the main menu select </t>
    </r>
    <r>
      <rPr>
        <sz val="10"/>
        <color indexed="10"/>
        <rFont val="Arial"/>
        <family val="2"/>
      </rPr>
      <t>Data</t>
    </r>
    <r>
      <rPr>
        <sz val="10"/>
        <rFont val="Arial"/>
        <family val="2"/>
      </rPr>
      <t xml:space="preserve"> and then </t>
    </r>
    <r>
      <rPr>
        <sz val="10"/>
        <color indexed="10"/>
        <rFont val="Arial"/>
        <family val="2"/>
      </rPr>
      <t>Pivot Table</t>
    </r>
    <r>
      <rPr>
        <sz val="10"/>
        <rFont val="Arial"/>
        <family val="2"/>
      </rPr>
      <t>. A wizard routine will be initiated.</t>
    </r>
  </si>
  <si>
    <r>
      <t xml:space="preserve">Accept the default for the first two wizard screens and on the third click </t>
    </r>
    <r>
      <rPr>
        <sz val="10"/>
        <color indexed="10"/>
        <rFont val="Arial"/>
        <family val="2"/>
      </rPr>
      <t>Layout</t>
    </r>
    <r>
      <rPr>
        <sz val="10"/>
        <rFont val="Arial"/>
        <family val="2"/>
      </rPr>
      <t>.</t>
    </r>
  </si>
  <si>
    <t>Now, from the right hand side of this screen, drag the gender button into the row area and the verdict</t>
  </si>
  <si>
    <t>button into the column area. Finally, drag the verdict button into the central data area.</t>
  </si>
  <si>
    <t>By default Excel will show "count of verdict" and for the moment accept this by clicking ok.</t>
  </si>
  <si>
    <r>
      <t xml:space="preserve">Click </t>
    </r>
    <r>
      <rPr>
        <sz val="10"/>
        <color indexed="10"/>
        <rFont val="Arial"/>
        <family val="2"/>
      </rPr>
      <t>Finish</t>
    </r>
    <r>
      <rPr>
        <sz val="10"/>
        <rFont val="Arial"/>
        <family val="2"/>
      </rPr>
      <t xml:space="preserve"> and the results should resemble those shown in the following link.</t>
    </r>
  </si>
  <si>
    <t>as follows.</t>
  </si>
  <si>
    <t>the male pass rate (11/50 = 22%) by 8%.</t>
  </si>
  <si>
    <t>The procedure carried out in Sheet1 calculates the absolute number of students</t>
  </si>
  <si>
    <t>in each of the categories - fail/female, fail/male, pass/female, pass/male.</t>
  </si>
  <si>
    <r>
      <t xml:space="preserve">However since these are </t>
    </r>
    <r>
      <rPr>
        <sz val="10"/>
        <color indexed="10"/>
        <rFont val="Arial"/>
        <family val="2"/>
      </rPr>
      <t>absolute</t>
    </r>
    <r>
      <rPr>
        <sz val="10"/>
        <rFont val="Arial"/>
        <family val="2"/>
      </rPr>
      <t xml:space="preserve"> figures they do not provide us with pass or fail </t>
    </r>
    <r>
      <rPr>
        <sz val="10"/>
        <color indexed="10"/>
        <rFont val="Arial"/>
        <family val="2"/>
      </rPr>
      <t>rates</t>
    </r>
    <r>
      <rPr>
        <sz val="10"/>
        <rFont val="Arial"/>
        <family val="2"/>
      </rPr>
      <t>.</t>
    </r>
  </si>
  <si>
    <t>The pivot table from sheet1 is reproduced below and to obtain pass and fail rates we proceed</t>
  </si>
  <si>
    <r>
      <t xml:space="preserve">A new screen will appear and from this select </t>
    </r>
    <r>
      <rPr>
        <sz val="10"/>
        <color indexed="10"/>
        <rFont val="Arial"/>
        <family val="2"/>
      </rPr>
      <t>Options</t>
    </r>
    <r>
      <rPr>
        <sz val="10"/>
        <rFont val="Arial"/>
        <family val="2"/>
      </rPr>
      <t>.</t>
    </r>
  </si>
  <si>
    <t>Now, under the "show data as" tab, scroll down and select  % of total</t>
  </si>
  <si>
    <t>Click ok and the results shown in the following link will be obtained.</t>
  </si>
  <si>
    <t>However this more detailed analysis allows us to note that the female pass rate (30%) (15/50) exceeds</t>
  </si>
  <si>
    <t>The previous two sheets have calculated count and percentage count of verdict as</t>
  </si>
  <si>
    <t>the statistic in the central data area. However it is an easy matter to change both the</t>
  </si>
  <si>
    <r>
      <t xml:space="preserve">field variable and the type of statistic </t>
    </r>
    <r>
      <rPr>
        <sz val="10"/>
        <color indexed="8"/>
        <rFont val="Arial"/>
        <family val="2"/>
      </rPr>
      <t>calculated in the central data area.</t>
    </r>
  </si>
  <si>
    <t>For example suppose that we required the average aggregate mark for each gender/</t>
  </si>
  <si>
    <t>verdict combination. The pivot table from Sheet2 is reproduced below and can be modified as follows.</t>
  </si>
  <si>
    <t>Next drag the aggregate field from the field list into the data area of the table.</t>
  </si>
  <si>
    <t>The results should resemble those shown in the following link.</t>
  </si>
  <si>
    <t>percentage pass rates as the statistic in the data area.</t>
  </si>
  <si>
    <t>The previous 3 sheets have created two way pivot tables (gender by verdict).</t>
  </si>
  <si>
    <t>However, Excel can handle three, or even four way cross tabulation.</t>
  </si>
  <si>
    <t>For example suppose that the 50 students had been members of two different study groups - A &amp; B.</t>
  </si>
  <si>
    <t>We have added data for this new field (group) to column F.</t>
  </si>
  <si>
    <t>The task set is to cross tabulate verdict with both gender and study group and to return the</t>
  </si>
  <si>
    <r>
      <t xml:space="preserve">Now select </t>
    </r>
    <r>
      <rPr>
        <sz val="10"/>
        <color indexed="10"/>
        <rFont val="Arial"/>
        <family val="2"/>
      </rPr>
      <t xml:space="preserve">Data, Pivot Table </t>
    </r>
    <r>
      <rPr>
        <sz val="10"/>
        <rFont val="Arial"/>
        <family val="2"/>
      </rPr>
      <t>and accept the first two screens of the wizard.</t>
    </r>
  </si>
  <si>
    <t>Next drag the gender and group fields into the row area.</t>
  </si>
  <si>
    <r>
      <t xml:space="preserve">Now drag the verdict field into the central data area. </t>
    </r>
    <r>
      <rPr>
        <sz val="10"/>
        <color indexed="10"/>
        <rFont val="Arial"/>
        <family val="2"/>
      </rPr>
      <t>Click OK</t>
    </r>
    <r>
      <rPr>
        <sz val="10"/>
        <rFont val="Arial"/>
        <family val="2"/>
      </rPr>
      <t>.</t>
    </r>
  </si>
  <si>
    <t>to accommodate these changed marks?</t>
  </si>
  <si>
    <t>The pivot table created in Sheet4 is reproduced below.</t>
  </si>
  <si>
    <t>Now suppose that due to a marking error the marks for Test 1 are to be</t>
  </si>
  <si>
    <t>This has been effected in the data set below</t>
  </si>
  <si>
    <t>But do we need to go through the entire pivot table procedure again in order</t>
  </si>
  <si>
    <t>The answer is "no".</t>
  </si>
  <si>
    <r>
      <t xml:space="preserve">Simply right click anywhere on the pivot table and select </t>
    </r>
    <r>
      <rPr>
        <sz val="10"/>
        <color indexed="10"/>
        <rFont val="Arial"/>
        <family val="2"/>
      </rPr>
      <t>Refresh Data</t>
    </r>
  </si>
  <si>
    <t>The results shown in the following link will be obtained.</t>
  </si>
  <si>
    <t>combination</t>
  </si>
  <si>
    <t>In this sheet we have the (amended) data from Sheet5</t>
  </si>
  <si>
    <t>Using gender as the row field and group as the column field. the task is to prepare</t>
  </si>
  <si>
    <t>a Pivot Table that will calculate the average aggregate mark for each gender/group</t>
  </si>
  <si>
    <t>Output the pivot table to G17.</t>
  </si>
  <si>
    <t xml:space="preserve"> -where there are a large number of different values - then using this field variable as a row or column</t>
  </si>
  <si>
    <t>item will create enormous pivot tables.</t>
  </si>
  <si>
    <t>use the data quartiles to give us four categories.</t>
  </si>
  <si>
    <r>
      <t xml:space="preserve">and so the pivot table will contain 2x2 = 4 cells. However with </t>
    </r>
    <r>
      <rPr>
        <sz val="10"/>
        <color indexed="10"/>
        <rFont val="Arial"/>
        <family val="2"/>
      </rPr>
      <t>Numerical</t>
    </r>
    <r>
      <rPr>
        <sz val="10"/>
        <rFont val="Arial"/>
        <family val="2"/>
      </rPr>
      <t xml:space="preserve"> data such as the aggregate mark -</t>
    </r>
  </si>
  <si>
    <t>One solution is to categorize the numerical data - but what should be the basis of the categories?</t>
  </si>
  <si>
    <t>One simple solution would be to classify the marks into bands of 25 marks, but a better approach is to</t>
  </si>
  <si>
    <t>The next step is to create a table containing the quartiles. This has been done in the</t>
  </si>
  <si>
    <t>classify the first aggregate mark as being in either Q1,Q2, Q3 or Q4</t>
  </si>
  <si>
    <t>The function to do this is:</t>
  </si>
  <si>
    <t>perform a cross tabulation of quartile with gender. Use quartile as the row</t>
  </si>
  <si>
    <t>Now drag the count of verdict button into this list. The pivot table will become empty.</t>
  </si>
  <si>
    <t>In this sheet we have the marks data from the excel_2_descriptive statistics file.</t>
  </si>
  <si>
    <t xml:space="preserve">To do this we must first of all remove the verdict field from the data area and then replace it </t>
  </si>
  <si>
    <t>with the aggregate field.</t>
  </si>
  <si>
    <r>
      <t xml:space="preserve">So right click with the mouse anywhere on the table and from the menu that appears select </t>
    </r>
    <r>
      <rPr>
        <sz val="10"/>
        <color indexed="10"/>
        <rFont val="Arial"/>
        <family val="2"/>
      </rPr>
      <t>Show Field List.</t>
    </r>
  </si>
  <si>
    <t>At the third screen, select layout and then drag the verdict button into the column area.</t>
  </si>
  <si>
    <t>Excel will have produced an absolute count of verdict in the pivot table. However, to obtain</t>
  </si>
  <si>
    <t>The results should be the same as shown in the following link.</t>
  </si>
  <si>
    <t>Clearly the pivot table is no longer necessarily correct (as you will see the overall pass rate rises to 58%).</t>
  </si>
  <si>
    <r>
      <t xml:space="preserve">With naturally </t>
    </r>
    <r>
      <rPr>
        <sz val="10"/>
        <color indexed="10"/>
        <rFont val="Arial"/>
        <family val="2"/>
      </rPr>
      <t>Categorical</t>
    </r>
    <r>
      <rPr>
        <sz val="10"/>
        <rFont val="Arial"/>
        <family val="2"/>
      </rPr>
      <t xml:space="preserve"> data like gender or verdict, each field variable can only adopt either of two values</t>
    </r>
  </si>
  <si>
    <t>With the aggregate marks now categorized into their quartiles, we can now</t>
  </si>
  <si>
    <t>item, gender as the column item and absolute count of gender in the main data area.</t>
  </si>
  <si>
    <t>Click on the following link for the solution.</t>
  </si>
  <si>
    <t>universally raised by 15 marks or to 100 (if an extra 15 marks would exceed 100).</t>
  </si>
  <si>
    <t>Two Way Pivot (Contingency) Tables</t>
  </si>
  <si>
    <t>Three Way Pivot (Contingency) Tables</t>
  </si>
  <si>
    <t>Refreshing Data in Contingency Tables</t>
  </si>
  <si>
    <t>Categorizing Data with Contingency Tables</t>
  </si>
  <si>
    <t>Contingency Tables (Cross Tabulation) using the Excel Pivot Table Routine</t>
  </si>
  <si>
    <t>Changing the arithmetical format of the Pivot (Contingency) Table</t>
  </si>
  <si>
    <t>Calculating different type of Statistics in the Pivot (Contingency) Table</t>
  </si>
  <si>
    <t>Three way Pivot (Contingency) tables</t>
  </si>
  <si>
    <t>Refreshing Data in a Pivot (Contingency) Table</t>
  </si>
  <si>
    <t>Further uses for Pivot (Contingency) Tables</t>
  </si>
  <si>
    <t>Using the VLOOKUP function to categorize numerical data for use in Pivot (Contingency) tables</t>
  </si>
  <si>
    <t>CONTENTS</t>
  </si>
  <si>
    <t>Two-way pivot tables (absolute count)</t>
  </si>
  <si>
    <t>Two-way pivot tables (percentage count)</t>
  </si>
  <si>
    <t>Changing the type of statistic calculated in the table</t>
  </si>
  <si>
    <t>Three-way pivot tables</t>
  </si>
  <si>
    <t>Refreshing data</t>
  </si>
  <si>
    <t>Further uses of pivot tables</t>
  </si>
  <si>
    <t>Return to Two-way pivot tables (absolute count)</t>
  </si>
  <si>
    <t>Return to Two-way pivot tables (percentage count)</t>
  </si>
  <si>
    <t>Return to Changing the type of statistic calculated in the table</t>
  </si>
  <si>
    <t>Return to Three-way pivot tables</t>
  </si>
  <si>
    <t>Return to Refreshing data</t>
  </si>
  <si>
    <t>Return to Further uses of pivot tables</t>
  </si>
  <si>
    <t>Return to Vlookup function</t>
  </si>
  <si>
    <t>Cross tabs 1</t>
  </si>
  <si>
    <t>Cross tabs 2</t>
  </si>
  <si>
    <t>Cross tabs 3</t>
  </si>
  <si>
    <t>Cross tabs 4</t>
  </si>
  <si>
    <t>Cross tabs 5</t>
  </si>
  <si>
    <t>Cross tabs 6</t>
  </si>
  <si>
    <t>Cross tabs 7</t>
  </si>
  <si>
    <t>PROCEED TO SHEET 2 (Two-way pivot tables (percentage count))</t>
  </si>
  <si>
    <t>PROCEED TO SHEET 3 (Changing the type of statistic calculated in the table)</t>
  </si>
  <si>
    <t>PROCEED TO SHEET 4 (Three-way pivot tables)</t>
  </si>
  <si>
    <t>PROCEED TO SHEET 5 (Refreshing data)</t>
  </si>
  <si>
    <t>PROCEED TO SHEET 6 (Further uses of pivot tables)</t>
  </si>
  <si>
    <t>PROCEED TO SHEET 7 (Vlookup function)</t>
  </si>
  <si>
    <t>Double click on the G19 cell (count of verdict)</t>
  </si>
  <si>
    <t>The aggregate field now shows in G19, but it will usually show sum of aggregate.</t>
  </si>
  <si>
    <t xml:space="preserve">So double left click on G19 and from the list that appears select average. </t>
  </si>
  <si>
    <t>Sum of VERDICT</t>
  </si>
  <si>
    <t>First of all expand the data range to include the additional field: so select A19:F69.</t>
  </si>
  <si>
    <t>the percentage count proceed as before. Double click on G19, select options and then % of total.</t>
  </si>
  <si>
    <r>
      <t xml:space="preserve">Finally, at the next screen define the output range to be G19 and click </t>
    </r>
    <r>
      <rPr>
        <sz val="10"/>
        <color indexed="10"/>
        <rFont val="Arial"/>
        <family val="2"/>
      </rPr>
      <t>Finish.</t>
    </r>
  </si>
  <si>
    <t>The aggregate marks have been reproduced in the A12:A61 range and named as AGG.</t>
  </si>
  <si>
    <t>D15:E15 range below and this table named as Quart. Notice that the entry in D15 is simply</t>
  </si>
  <si>
    <t>zero while D15:D17 contain the Excel functions for the first second and third quartiles.</t>
  </si>
  <si>
    <t>We are now going to use a vlookup function in B12 to</t>
  </si>
  <si>
    <t xml:space="preserve"> =VLOOKUP(A12,QUART,2)</t>
  </si>
  <si>
    <t>Enter this now to B12 and copy down to B61.</t>
  </si>
  <si>
    <t>Output the table to E28.</t>
  </si>
  <si>
    <t>At the next screen select "existing worksheet" and define the output range as G19.</t>
  </si>
  <si>
    <t>To pursue this idea first of all select all the data (including the field headers).  So select A19:E69.</t>
  </si>
  <si>
    <t>Notice that figure in I23 confirms the overall pass rate of 52% (26/50) that we calculated previously.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</si>
</sst>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8"/>
      <name val="Arial"/>
    </font>
    <font>
      <sz val="10"/>
      <color indexed="10"/>
      <name val="Arial"/>
    </font>
    <font>
      <sz val="8"/>
      <color indexed="81"/>
      <name val="Tahoma"/>
    </font>
    <font>
      <b/>
      <sz val="8"/>
      <color indexed="81"/>
      <name val="Tahoma"/>
    </font>
    <font>
      <u/>
      <sz val="10"/>
      <color indexed="12"/>
      <name val="Arial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u/>
      <sz val="10"/>
      <color indexed="41"/>
      <name val="Arial"/>
      <family val="2"/>
    </font>
    <font>
      <b/>
      <sz val="10"/>
      <name val="Arial"/>
      <family val="2"/>
    </font>
    <font>
      <b/>
      <u/>
      <sz val="10"/>
      <color indexed="12"/>
      <name val="Arial"/>
      <family val="2"/>
    </font>
    <font>
      <b/>
      <sz val="10"/>
      <color indexed="1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u/>
      <sz val="10"/>
      <name val="Arial"/>
      <family val="2"/>
    </font>
    <font>
      <sz val="10"/>
      <color indexed="18"/>
      <name val="Arial"/>
      <family val="2"/>
    </font>
    <font>
      <b/>
      <sz val="10"/>
      <color indexed="4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1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Border="1"/>
    <xf numFmtId="0" fontId="0" fillId="0" borderId="6" xfId="0" applyNumberFormat="1" applyBorder="1"/>
    <xf numFmtId="0" fontId="0" fillId="0" borderId="0" xfId="0" applyNumberFormat="1"/>
    <xf numFmtId="0" fontId="0" fillId="0" borderId="7" xfId="0" applyNumberFormat="1" applyBorder="1"/>
    <xf numFmtId="0" fontId="0" fillId="0" borderId="8" xfId="0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5" fillId="0" borderId="0" xfId="1" applyAlignment="1" applyProtection="1"/>
    <xf numFmtId="0" fontId="2" fillId="0" borderId="0" xfId="0" applyFont="1"/>
    <xf numFmtId="10" fontId="0" fillId="0" borderId="1" xfId="0" applyNumberFormat="1" applyBorder="1"/>
    <xf numFmtId="10" fontId="0" fillId="0" borderId="4" xfId="0" applyNumberFormat="1" applyBorder="1"/>
    <xf numFmtId="10" fontId="0" fillId="0" borderId="5" xfId="0" applyNumberFormat="1" applyBorder="1"/>
    <xf numFmtId="10" fontId="0" fillId="0" borderId="6" xfId="0" applyNumberFormat="1" applyBorder="1"/>
    <xf numFmtId="10" fontId="0" fillId="0" borderId="0" xfId="0" applyNumberFormat="1"/>
    <xf numFmtId="10" fontId="0" fillId="0" borderId="7" xfId="0" applyNumberFormat="1" applyBorder="1"/>
    <xf numFmtId="10" fontId="0" fillId="0" borderId="8" xfId="0" applyNumberFormat="1" applyBorder="1"/>
    <xf numFmtId="10" fontId="0" fillId="0" borderId="9" xfId="0" applyNumberFormat="1" applyBorder="1"/>
    <xf numFmtId="10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9" fontId="0" fillId="2" borderId="0" xfId="0" applyNumberFormat="1" applyFill="1" applyAlignment="1">
      <alignment horizontal="center"/>
    </xf>
    <xf numFmtId="0" fontId="9" fillId="4" borderId="0" xfId="0" applyFont="1" applyFill="1"/>
    <xf numFmtId="0" fontId="7" fillId="4" borderId="0" xfId="0" applyFont="1" applyFill="1"/>
    <xf numFmtId="0" fontId="0" fillId="4" borderId="0" xfId="0" applyFill="1" applyAlignment="1">
      <alignment horizontal="center"/>
    </xf>
    <xf numFmtId="0" fontId="9" fillId="4" borderId="0" xfId="0" applyFont="1" applyFill="1" applyAlignment="1">
      <alignment horizontal="center"/>
    </xf>
    <xf numFmtId="0" fontId="10" fillId="4" borderId="0" xfId="1" applyFont="1" applyFill="1" applyAlignment="1" applyProtection="1"/>
    <xf numFmtId="0" fontId="7" fillId="4" borderId="0" xfId="0" applyFont="1" applyFill="1" applyAlignment="1">
      <alignment horizontal="center"/>
    </xf>
    <xf numFmtId="0" fontId="11" fillId="4" borderId="0" xfId="0" applyFont="1" applyFill="1"/>
    <xf numFmtId="0" fontId="12" fillId="4" borderId="0" xfId="0" applyFont="1" applyFill="1"/>
    <xf numFmtId="0" fontId="12" fillId="4" borderId="0" xfId="0" applyFont="1" applyFill="1" applyAlignment="1">
      <alignment horizontal="left"/>
    </xf>
    <xf numFmtId="0" fontId="0" fillId="3" borderId="0" xfId="0" applyFill="1"/>
    <xf numFmtId="0" fontId="6" fillId="4" borderId="0" xfId="0" applyFont="1" applyFill="1" applyAlignment="1">
      <alignment horizontal="left"/>
    </xf>
    <xf numFmtId="0" fontId="14" fillId="4" borderId="0" xfId="0" applyFont="1" applyFill="1"/>
    <xf numFmtId="0" fontId="8" fillId="5" borderId="0" xfId="1" applyFont="1" applyFill="1" applyAlignment="1" applyProtection="1">
      <alignment horizontal="center"/>
    </xf>
    <xf numFmtId="0" fontId="15" fillId="0" borderId="0" xfId="0" applyFont="1"/>
    <xf numFmtId="0" fontId="0" fillId="5" borderId="0" xfId="0" applyFill="1" applyAlignment="1">
      <alignment horizontal="center"/>
    </xf>
    <xf numFmtId="0" fontId="16" fillId="5" borderId="0" xfId="0" applyFont="1" applyFill="1" applyAlignment="1">
      <alignment horizontal="center"/>
    </xf>
    <xf numFmtId="0" fontId="8" fillId="0" borderId="0" xfId="1" applyFont="1" applyFill="1" applyAlignment="1" applyProtection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/>
    <xf numFmtId="0" fontId="0" fillId="5" borderId="0" xfId="0" applyFill="1"/>
    <xf numFmtId="0" fontId="5" fillId="4" borderId="0" xfId="1" applyFill="1" applyAlignment="1" applyProtection="1">
      <alignment horizontal="center"/>
    </xf>
    <xf numFmtId="0" fontId="8" fillId="5" borderId="0" xfId="1" applyFont="1" applyFill="1" applyAlignment="1" applyProtection="1"/>
    <xf numFmtId="0" fontId="8" fillId="5" borderId="0" xfId="1" applyFont="1" applyFill="1" applyAlignment="1" applyProtection="1">
      <alignment horizontal="left"/>
    </xf>
    <xf numFmtId="0" fontId="8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pivotCacheDefinition" Target="pivotCache/pivotCacheDefinition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7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2" Type="http://schemas.openxmlformats.org/officeDocument/2006/relationships/externalLinkPath" Target="/Ac-Gen/Editorial/HE/DEVELOPMENT/DEVELOPMENT%20EDITORS/_DEV%20EDS%20PERSONAL%20FOLDERS/Francesca%20Griffin/Bryman%20&amp;%20Bell/Excel_3_Contingency%20tables%20(cross%20tabulation).xls" TargetMode="External"/><Relationship Id="rId1" Type="http://schemas.openxmlformats.org/officeDocument/2006/relationships/pivotCacheRecords" Target="pivotCacheRecords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Whigham" refreshedDate="39119.557917361111" createdVersion="1" refreshedVersion="2" recordCount="50" upgradeOnRefresh="1">
  <cacheSource type="worksheet">
    <worksheetSource name="DATA1"/>
  </cacheSource>
  <cacheFields count="5">
    <cacheField name="TEST 1" numFmtId="0">
      <sharedItems containsSemiMixedTypes="0" containsString="0" containsNumber="1" containsInteger="1" minValue="0" maxValue="99"/>
    </cacheField>
    <cacheField name="TEST 2" numFmtId="0">
      <sharedItems containsSemiMixedTypes="0" containsString="0" containsNumber="1" containsInteger="1" minValue="0" maxValue="98"/>
    </cacheField>
    <cacheField name="AGGREGATE" numFmtId="0">
      <sharedItems containsSemiMixedTypes="0" containsString="0" containsNumber="1" minValue="9.1999999999999993" maxValue="98" count="48">
        <n v="45.6"/>
        <n v="40.4"/>
        <n v="55.8"/>
        <n v="68.599999999999994"/>
        <n v="78.400000000000006"/>
        <n v="89.6"/>
        <n v="92.8"/>
        <n v="29.2"/>
        <n v="33.6"/>
        <n v="74.400000000000006"/>
        <n v="63.6"/>
        <n v="18.399999999999999"/>
        <n v="91.2"/>
        <n v="54.4"/>
        <n v="27.4"/>
        <n v="19.600000000000001"/>
        <n v="75"/>
        <n v="52.6"/>
        <n v="54"/>
        <n v="44.2"/>
        <n v="58.4"/>
        <n v="88.6"/>
        <n v="92.6"/>
        <n v="67"/>
        <n v="61.8"/>
        <n v="71.8"/>
        <n v="14"/>
        <n v="64.599999999999994"/>
        <n v="23"/>
        <n v="60"/>
        <n v="90.4"/>
        <n v="65.2"/>
        <n v="28.8"/>
        <n v="42"/>
        <n v="49.2"/>
        <n v="45"/>
        <n v="47.4"/>
        <n v="36.6"/>
        <n v="77.2"/>
        <n v="80.599999999999994"/>
        <n v="78"/>
        <n v="48.4"/>
        <n v="98"/>
        <n v="68.400000000000006"/>
        <n v="34.799999999999997"/>
        <n v="9.1999999999999993"/>
        <n v="45.2"/>
        <n v="23.4"/>
      </sharedItems>
    </cacheField>
    <cacheField name="VERDICT" numFmtId="0">
      <sharedItems count="2">
        <s v="PASS"/>
        <s v="FAIL"/>
      </sharedItems>
    </cacheField>
    <cacheField name="GENDER" numFmtId="0">
      <sharedItems count="2">
        <s v="M"/>
        <s v="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dministrator" refreshedDate="39195.688000925926" createdVersion="1" refreshedVersion="2" recordCount="50" upgradeOnRefresh="1">
  <cacheSource type="worksheet">
    <worksheetSource name="DATA1"/>
  </cacheSource>
  <cacheFields count="5">
    <cacheField name="TEST 1" numFmtId="0">
      <sharedItems containsSemiMixedTypes="0" containsString="0" containsNumber="1" containsInteger="1" minValue="0" maxValue="99"/>
    </cacheField>
    <cacheField name="TEST 2" numFmtId="0">
      <sharedItems containsSemiMixedTypes="0" containsString="0" containsNumber="1" containsInteger="1" minValue="0" maxValue="98"/>
    </cacheField>
    <cacheField name="AGGREGATE" numFmtId="0">
      <sharedItems containsSemiMixedTypes="0" containsString="0" containsNumber="1" minValue="9.1999999999999993" maxValue="98"/>
    </cacheField>
    <cacheField name="VERDICT" numFmtId="0">
      <sharedItems count="2">
        <s v="PASS"/>
        <s v="FAIL"/>
      </sharedItems>
    </cacheField>
    <cacheField name="GENDER" numFmtId="0">
      <sharedItems count="2">
        <s v="M"/>
        <s v="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avid Whigham" refreshedDate="39120.523048379633" createdVersion="1" refreshedVersion="2" recordCount="50" upgradeOnRefresh="1">
  <cacheSource type="worksheet">
    <worksheetSource ref="A17:F67" sheet="Cross tabs4"/>
  </cacheSource>
  <cacheFields count="6">
    <cacheField name="TEST 1" numFmtId="0">
      <sharedItems containsSemiMixedTypes="0" containsString="0" containsNumber="1" containsInteger="1" minValue="0" maxValue="99"/>
    </cacheField>
    <cacheField name="TEST 2" numFmtId="0">
      <sharedItems containsSemiMixedTypes="0" containsString="0" containsNumber="1" containsInteger="1" minValue="0" maxValue="98"/>
    </cacheField>
    <cacheField name="AGGREGATE" numFmtId="0">
      <sharedItems containsSemiMixedTypes="0" containsString="0" containsNumber="1" minValue="9.1999999999999993" maxValue="98"/>
    </cacheField>
    <cacheField name="VERDICT" numFmtId="0">
      <sharedItems count="2">
        <s v="PASS"/>
        <s v="FAIL"/>
      </sharedItems>
    </cacheField>
    <cacheField name="GENDER" numFmtId="0">
      <sharedItems count="2">
        <s v="M"/>
        <s v="F"/>
      </sharedItems>
    </cacheField>
    <cacheField name="GROUP" numFmtId="0">
      <sharedItems count="2">
        <s v="A"/>
        <s v="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David Whigham" refreshedDate="39120.529226967592" createdVersion="1" refreshedVersion="2" recordCount="50" upgradeOnRefresh="1">
  <cacheSource type="worksheet">
    <worksheetSource ref="A17:F67" sheet="Cross tabs5"/>
  </cacheSource>
  <cacheFields count="6">
    <cacheField name="TEST 1" numFmtId="0">
      <sharedItems containsSemiMixedTypes="0" containsString="0" containsNumber="1" containsInteger="1" minValue="15" maxValue="100"/>
    </cacheField>
    <cacheField name="TEST 2" numFmtId="0">
      <sharedItems containsSemiMixedTypes="0" containsString="0" containsNumber="1" containsInteger="1" minValue="0" maxValue="98"/>
    </cacheField>
    <cacheField name="AGGREGATE" numFmtId="0">
      <sharedItems containsSemiMixedTypes="0" containsString="0" containsNumber="1" minValue="15.2" maxValue="98.8"/>
    </cacheField>
    <cacheField name="VERDICT" numFmtId="0">
      <sharedItems count="2">
        <s v="PASS"/>
        <s v="FAIL"/>
      </sharedItems>
    </cacheField>
    <cacheField name="GENDER" numFmtId="0">
      <sharedItems count="2">
        <s v="M"/>
        <s v="F"/>
      </sharedItems>
    </cacheField>
    <cacheField name="GROUP" numFmtId="0">
      <sharedItems count="2">
        <s v="A"/>
        <s v="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David Whigham" refreshedDate="39120.558456134262" createdVersion="1" refreshedVersion="2" recordCount="50" upgradeOnRefresh="1">
  <cacheSource type="worksheet">
    <worksheetSource ref="A17:F67" sheet="Sheet6"/>
  </cacheSource>
  <cacheFields count="6">
    <cacheField name="TEST 1" numFmtId="0">
      <sharedItems containsSemiMixedTypes="0" containsString="0" containsNumber="1" containsInteger="1" minValue="15" maxValue="100"/>
    </cacheField>
    <cacheField name="TEST 2" numFmtId="0">
      <sharedItems containsSemiMixedTypes="0" containsString="0" containsNumber="1" containsInteger="1" minValue="0" maxValue="98"/>
    </cacheField>
    <cacheField name="AGGREGATE" numFmtId="0">
      <sharedItems containsSemiMixedTypes="0" containsString="0" containsNumber="1" minValue="15.2" maxValue="98.8"/>
    </cacheField>
    <cacheField name="VERDICT" numFmtId="0">
      <sharedItems count="2">
        <s v="PASS"/>
        <s v="FAIL"/>
      </sharedItems>
    </cacheField>
    <cacheField name="GENDER" numFmtId="0">
      <sharedItems count="2">
        <s v="M"/>
        <s v="F"/>
      </sharedItems>
    </cacheField>
    <cacheField name="GROUP" numFmtId="0">
      <sharedItems count="2">
        <s v="A"/>
        <s v="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David Whigham" refreshedDate="39132.477330902781" createdVersion="1" refreshedVersion="2" recordCount="50" upgradeOnRefresh="1">
  <cacheSource type="worksheet">
    <worksheetSource ref="A11:C61" sheet="Sheet7"/>
  </cacheSource>
  <cacheFields count="3">
    <cacheField name="AGGREGATE" numFmtId="0">
      <sharedItems containsSemiMixedTypes="0" containsString="0" containsNumber="1" minValue="9.1999999999999993" maxValue="98"/>
    </cacheField>
    <cacheField name="QUARTILE" numFmtId="0">
      <sharedItems count="4">
        <s v="Q2"/>
        <s v="Q3"/>
        <s v="Q4"/>
        <s v="Q1"/>
      </sharedItems>
    </cacheField>
    <cacheField name="GENDER" numFmtId="0">
      <sharedItems count="2">
        <s v="M"/>
        <s v="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David Whigham" refreshedDate="39146.638991087966" createdVersion="1" refreshedVersion="2" recordCount="50" upgradeOnRefresh="1">
  <cacheSource type="worksheet">
    <worksheetSource ref="A17:F67" sheet="Sheet5" r:id="rId2"/>
  </cacheSource>
  <cacheFields count="6">
    <cacheField name="TEST 1" numFmtId="0">
      <sharedItems containsSemiMixedTypes="0" containsString="0" containsNumber="1" containsInteger="1" minValue="0" maxValue="99"/>
    </cacheField>
    <cacheField name="TEST 2" numFmtId="0">
      <sharedItems containsSemiMixedTypes="0" containsString="0" containsNumber="1" containsInteger="1" minValue="0" maxValue="98"/>
    </cacheField>
    <cacheField name="AGGREGATE" numFmtId="0">
      <sharedItems containsSemiMixedTypes="0" containsString="0" containsNumber="1" minValue="9.1999999999999993" maxValue="98"/>
    </cacheField>
    <cacheField name="VERDICT" numFmtId="0">
      <sharedItems count="2">
        <s v="PASS"/>
        <s v="FAIL"/>
      </sharedItems>
    </cacheField>
    <cacheField name="GENDER" numFmtId="0">
      <sharedItems count="2">
        <s v="M"/>
        <s v="F"/>
      </sharedItems>
    </cacheField>
    <cacheField name="GROUP" numFmtId="0">
      <sharedItems count="2">
        <s v="A"/>
        <s v="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n v="57"/>
    <n v="38"/>
    <x v="0"/>
    <x v="0"/>
    <x v="0"/>
  </r>
  <r>
    <n v="50"/>
    <n v="34"/>
    <x v="1"/>
    <x v="1"/>
    <x v="0"/>
  </r>
  <r>
    <n v="36"/>
    <n v="69"/>
    <x v="2"/>
    <x v="0"/>
    <x v="1"/>
  </r>
  <r>
    <n v="47"/>
    <n v="83"/>
    <x v="3"/>
    <x v="0"/>
    <x v="0"/>
  </r>
  <r>
    <n v="97"/>
    <n v="66"/>
    <x v="4"/>
    <x v="0"/>
    <x v="1"/>
  </r>
  <r>
    <n v="92"/>
    <n v="88"/>
    <x v="5"/>
    <x v="0"/>
    <x v="1"/>
  </r>
  <r>
    <n v="97"/>
    <n v="90"/>
    <x v="6"/>
    <x v="0"/>
    <x v="1"/>
  </r>
  <r>
    <n v="4"/>
    <n v="46"/>
    <x v="7"/>
    <x v="1"/>
    <x v="0"/>
  </r>
  <r>
    <n v="6"/>
    <n v="52"/>
    <x v="8"/>
    <x v="1"/>
    <x v="0"/>
  </r>
  <r>
    <n v="81"/>
    <n v="70"/>
    <x v="9"/>
    <x v="0"/>
    <x v="1"/>
  </r>
  <r>
    <n v="24"/>
    <n v="90"/>
    <x v="10"/>
    <x v="1"/>
    <x v="0"/>
  </r>
  <r>
    <n v="37"/>
    <n v="6"/>
    <x v="11"/>
    <x v="1"/>
    <x v="1"/>
  </r>
  <r>
    <n v="96"/>
    <n v="88"/>
    <x v="12"/>
    <x v="0"/>
    <x v="0"/>
  </r>
  <r>
    <n v="70"/>
    <n v="44"/>
    <x v="13"/>
    <x v="0"/>
    <x v="1"/>
  </r>
  <r>
    <n v="52"/>
    <n v="11"/>
    <x v="14"/>
    <x v="1"/>
    <x v="1"/>
  </r>
  <r>
    <n v="46"/>
    <n v="2"/>
    <x v="15"/>
    <x v="1"/>
    <x v="1"/>
  </r>
  <r>
    <n v="93"/>
    <n v="63"/>
    <x v="16"/>
    <x v="0"/>
    <x v="0"/>
  </r>
  <r>
    <n v="7"/>
    <n v="83"/>
    <x v="17"/>
    <x v="1"/>
    <x v="1"/>
  </r>
  <r>
    <n v="66"/>
    <n v="46"/>
    <x v="18"/>
    <x v="0"/>
    <x v="1"/>
  </r>
  <r>
    <n v="94"/>
    <n v="11"/>
    <x v="19"/>
    <x v="1"/>
    <x v="1"/>
  </r>
  <r>
    <n v="71"/>
    <n v="50"/>
    <x v="20"/>
    <x v="0"/>
    <x v="0"/>
  </r>
  <r>
    <n v="85"/>
    <n v="91"/>
    <x v="21"/>
    <x v="0"/>
    <x v="1"/>
  </r>
  <r>
    <n v="95"/>
    <n v="91"/>
    <x v="22"/>
    <x v="0"/>
    <x v="0"/>
  </r>
  <r>
    <n v="0"/>
    <n v="56"/>
    <x v="8"/>
    <x v="1"/>
    <x v="0"/>
  </r>
  <r>
    <n v="82"/>
    <n v="57"/>
    <x v="23"/>
    <x v="0"/>
    <x v="1"/>
  </r>
  <r>
    <n v="12"/>
    <n v="95"/>
    <x v="24"/>
    <x v="1"/>
    <x v="1"/>
  </r>
  <r>
    <n v="97"/>
    <n v="55"/>
    <x v="25"/>
    <x v="0"/>
    <x v="1"/>
  </r>
  <r>
    <n v="11"/>
    <n v="16"/>
    <x v="26"/>
    <x v="1"/>
    <x v="0"/>
  </r>
  <r>
    <n v="82"/>
    <n v="53"/>
    <x v="27"/>
    <x v="0"/>
    <x v="1"/>
  </r>
  <r>
    <n v="29"/>
    <n v="19"/>
    <x v="28"/>
    <x v="1"/>
    <x v="0"/>
  </r>
  <r>
    <n v="3"/>
    <n v="98"/>
    <x v="29"/>
    <x v="1"/>
    <x v="1"/>
  </r>
  <r>
    <n v="91"/>
    <n v="90"/>
    <x v="30"/>
    <x v="0"/>
    <x v="0"/>
  </r>
  <r>
    <n v="34"/>
    <n v="86"/>
    <x v="31"/>
    <x v="1"/>
    <x v="0"/>
  </r>
  <r>
    <n v="15"/>
    <n v="38"/>
    <x v="32"/>
    <x v="1"/>
    <x v="1"/>
  </r>
  <r>
    <n v="54"/>
    <n v="34"/>
    <x v="33"/>
    <x v="1"/>
    <x v="1"/>
  </r>
  <r>
    <n v="39"/>
    <n v="56"/>
    <x v="34"/>
    <x v="0"/>
    <x v="1"/>
  </r>
  <r>
    <n v="96"/>
    <n v="11"/>
    <x v="35"/>
    <x v="1"/>
    <x v="0"/>
  </r>
  <r>
    <n v="42"/>
    <n v="51"/>
    <x v="36"/>
    <x v="0"/>
    <x v="0"/>
  </r>
  <r>
    <n v="51"/>
    <n v="27"/>
    <x v="37"/>
    <x v="1"/>
    <x v="1"/>
  </r>
  <r>
    <n v="79"/>
    <n v="76"/>
    <x v="38"/>
    <x v="0"/>
    <x v="0"/>
  </r>
  <r>
    <n v="65"/>
    <n v="91"/>
    <x v="39"/>
    <x v="0"/>
    <x v="1"/>
  </r>
  <r>
    <n v="75"/>
    <n v="80"/>
    <x v="40"/>
    <x v="0"/>
    <x v="1"/>
  </r>
  <r>
    <n v="88"/>
    <n v="22"/>
    <x v="41"/>
    <x v="1"/>
    <x v="1"/>
  </r>
  <r>
    <n v="98"/>
    <n v="98"/>
    <x v="42"/>
    <x v="0"/>
    <x v="0"/>
  </r>
  <r>
    <n v="99"/>
    <n v="48"/>
    <x v="43"/>
    <x v="0"/>
    <x v="1"/>
  </r>
  <r>
    <n v="75"/>
    <n v="8"/>
    <x v="44"/>
    <x v="1"/>
    <x v="1"/>
  </r>
  <r>
    <n v="23"/>
    <n v="0"/>
    <x v="45"/>
    <x v="1"/>
    <x v="0"/>
  </r>
  <r>
    <n v="26"/>
    <n v="58"/>
    <x v="46"/>
    <x v="1"/>
    <x v="1"/>
  </r>
  <r>
    <n v="42"/>
    <n v="11"/>
    <x v="47"/>
    <x v="1"/>
    <x v="1"/>
  </r>
  <r>
    <n v="81"/>
    <n v="71"/>
    <x v="16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0">
  <r>
    <n v="57"/>
    <n v="38"/>
    <n v="45.6"/>
    <x v="0"/>
    <x v="0"/>
  </r>
  <r>
    <n v="50"/>
    <n v="34"/>
    <n v="40.4"/>
    <x v="1"/>
    <x v="0"/>
  </r>
  <r>
    <n v="36"/>
    <n v="69"/>
    <n v="55.8"/>
    <x v="0"/>
    <x v="1"/>
  </r>
  <r>
    <n v="47"/>
    <n v="83"/>
    <n v="68.599999999999994"/>
    <x v="0"/>
    <x v="0"/>
  </r>
  <r>
    <n v="97"/>
    <n v="66"/>
    <n v="78.400000000000006"/>
    <x v="0"/>
    <x v="1"/>
  </r>
  <r>
    <n v="92"/>
    <n v="88"/>
    <n v="89.6"/>
    <x v="0"/>
    <x v="1"/>
  </r>
  <r>
    <n v="97"/>
    <n v="90"/>
    <n v="92.800000000000011"/>
    <x v="0"/>
    <x v="1"/>
  </r>
  <r>
    <n v="4"/>
    <n v="46"/>
    <n v="29.2"/>
    <x v="1"/>
    <x v="0"/>
  </r>
  <r>
    <n v="6"/>
    <n v="52"/>
    <n v="33.6"/>
    <x v="1"/>
    <x v="0"/>
  </r>
  <r>
    <n v="81"/>
    <n v="70"/>
    <n v="74.400000000000006"/>
    <x v="0"/>
    <x v="1"/>
  </r>
  <r>
    <n v="24"/>
    <n v="90"/>
    <n v="63.6"/>
    <x v="1"/>
    <x v="0"/>
  </r>
  <r>
    <n v="37"/>
    <n v="6"/>
    <n v="18.399999999999999"/>
    <x v="1"/>
    <x v="1"/>
  </r>
  <r>
    <n v="96"/>
    <n v="88"/>
    <n v="91.2"/>
    <x v="0"/>
    <x v="0"/>
  </r>
  <r>
    <n v="70"/>
    <n v="44"/>
    <n v="54.4"/>
    <x v="0"/>
    <x v="1"/>
  </r>
  <r>
    <n v="52"/>
    <n v="11"/>
    <n v="27.4"/>
    <x v="1"/>
    <x v="1"/>
  </r>
  <r>
    <n v="46"/>
    <n v="2"/>
    <n v="19.600000000000001"/>
    <x v="1"/>
    <x v="1"/>
  </r>
  <r>
    <n v="93"/>
    <n v="63"/>
    <n v="75"/>
    <x v="0"/>
    <x v="0"/>
  </r>
  <r>
    <n v="7"/>
    <n v="83"/>
    <n v="52.599999999999994"/>
    <x v="1"/>
    <x v="1"/>
  </r>
  <r>
    <n v="66"/>
    <n v="46"/>
    <n v="54"/>
    <x v="0"/>
    <x v="1"/>
  </r>
  <r>
    <n v="94"/>
    <n v="11"/>
    <n v="44.2"/>
    <x v="1"/>
    <x v="1"/>
  </r>
  <r>
    <n v="71"/>
    <n v="50"/>
    <n v="58.400000000000006"/>
    <x v="0"/>
    <x v="0"/>
  </r>
  <r>
    <n v="85"/>
    <n v="91"/>
    <n v="88.6"/>
    <x v="0"/>
    <x v="1"/>
  </r>
  <r>
    <n v="95"/>
    <n v="91"/>
    <n v="92.6"/>
    <x v="0"/>
    <x v="0"/>
  </r>
  <r>
    <n v="0"/>
    <n v="56"/>
    <n v="33.6"/>
    <x v="1"/>
    <x v="0"/>
  </r>
  <r>
    <n v="82"/>
    <n v="57"/>
    <n v="67"/>
    <x v="0"/>
    <x v="1"/>
  </r>
  <r>
    <n v="12"/>
    <n v="95"/>
    <n v="61.8"/>
    <x v="1"/>
    <x v="1"/>
  </r>
  <r>
    <n v="97"/>
    <n v="55"/>
    <n v="71.800000000000011"/>
    <x v="0"/>
    <x v="1"/>
  </r>
  <r>
    <n v="11"/>
    <n v="16"/>
    <n v="14"/>
    <x v="1"/>
    <x v="0"/>
  </r>
  <r>
    <n v="82"/>
    <n v="53"/>
    <n v="64.599999999999994"/>
    <x v="0"/>
    <x v="1"/>
  </r>
  <r>
    <n v="29"/>
    <n v="19"/>
    <n v="23"/>
    <x v="1"/>
    <x v="0"/>
  </r>
  <r>
    <n v="3"/>
    <n v="98"/>
    <n v="60"/>
    <x v="1"/>
    <x v="1"/>
  </r>
  <r>
    <n v="91"/>
    <n v="90"/>
    <n v="90.4"/>
    <x v="0"/>
    <x v="0"/>
  </r>
  <r>
    <n v="34"/>
    <n v="86"/>
    <n v="65.2"/>
    <x v="1"/>
    <x v="0"/>
  </r>
  <r>
    <n v="15"/>
    <n v="38"/>
    <n v="28.8"/>
    <x v="1"/>
    <x v="1"/>
  </r>
  <r>
    <n v="54"/>
    <n v="34"/>
    <n v="42"/>
    <x v="1"/>
    <x v="1"/>
  </r>
  <r>
    <n v="39"/>
    <n v="56"/>
    <n v="49.2"/>
    <x v="0"/>
    <x v="1"/>
  </r>
  <r>
    <n v="96"/>
    <n v="11"/>
    <n v="45"/>
    <x v="1"/>
    <x v="0"/>
  </r>
  <r>
    <n v="42"/>
    <n v="51"/>
    <n v="47.4"/>
    <x v="0"/>
    <x v="0"/>
  </r>
  <r>
    <n v="51"/>
    <n v="27"/>
    <n v="36.6"/>
    <x v="1"/>
    <x v="1"/>
  </r>
  <r>
    <n v="79"/>
    <n v="76"/>
    <n v="77.2"/>
    <x v="0"/>
    <x v="0"/>
  </r>
  <r>
    <n v="65"/>
    <n v="91"/>
    <n v="80.599999999999994"/>
    <x v="0"/>
    <x v="1"/>
  </r>
  <r>
    <n v="75"/>
    <n v="80"/>
    <n v="78"/>
    <x v="0"/>
    <x v="1"/>
  </r>
  <r>
    <n v="88"/>
    <n v="22"/>
    <n v="48.4"/>
    <x v="1"/>
    <x v="1"/>
  </r>
  <r>
    <n v="98"/>
    <n v="98"/>
    <n v="98"/>
    <x v="0"/>
    <x v="0"/>
  </r>
  <r>
    <n v="99"/>
    <n v="48"/>
    <n v="68.400000000000006"/>
    <x v="0"/>
    <x v="1"/>
  </r>
  <r>
    <n v="75"/>
    <n v="8"/>
    <n v="34.799999999999997"/>
    <x v="1"/>
    <x v="1"/>
  </r>
  <r>
    <n v="23"/>
    <n v="0"/>
    <n v="9.1999999999999993"/>
    <x v="1"/>
    <x v="0"/>
  </r>
  <r>
    <n v="26"/>
    <n v="58"/>
    <n v="45.2"/>
    <x v="1"/>
    <x v="1"/>
  </r>
  <r>
    <n v="42"/>
    <n v="11"/>
    <n v="23.4"/>
    <x v="1"/>
    <x v="1"/>
  </r>
  <r>
    <n v="81"/>
    <n v="71"/>
    <n v="75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0">
  <r>
    <n v="57"/>
    <n v="38"/>
    <n v="45.6"/>
    <x v="0"/>
    <x v="0"/>
    <x v="0"/>
  </r>
  <r>
    <n v="50"/>
    <n v="34"/>
    <n v="40.4"/>
    <x v="1"/>
    <x v="0"/>
    <x v="0"/>
  </r>
  <r>
    <n v="36"/>
    <n v="69"/>
    <n v="55.8"/>
    <x v="0"/>
    <x v="1"/>
    <x v="0"/>
  </r>
  <r>
    <n v="47"/>
    <n v="83"/>
    <n v="68.599999999999994"/>
    <x v="0"/>
    <x v="0"/>
    <x v="0"/>
  </r>
  <r>
    <n v="97"/>
    <n v="66"/>
    <n v="78.400000000000006"/>
    <x v="0"/>
    <x v="1"/>
    <x v="0"/>
  </r>
  <r>
    <n v="92"/>
    <n v="88"/>
    <n v="89.6"/>
    <x v="0"/>
    <x v="1"/>
    <x v="0"/>
  </r>
  <r>
    <n v="97"/>
    <n v="90"/>
    <n v="92.8"/>
    <x v="0"/>
    <x v="1"/>
    <x v="0"/>
  </r>
  <r>
    <n v="4"/>
    <n v="46"/>
    <n v="29.2"/>
    <x v="1"/>
    <x v="0"/>
    <x v="0"/>
  </r>
  <r>
    <n v="6"/>
    <n v="52"/>
    <n v="33.6"/>
    <x v="1"/>
    <x v="0"/>
    <x v="0"/>
  </r>
  <r>
    <n v="81"/>
    <n v="70"/>
    <n v="74.400000000000006"/>
    <x v="0"/>
    <x v="1"/>
    <x v="0"/>
  </r>
  <r>
    <n v="24"/>
    <n v="90"/>
    <n v="63.6"/>
    <x v="1"/>
    <x v="0"/>
    <x v="0"/>
  </r>
  <r>
    <n v="37"/>
    <n v="6"/>
    <n v="18.399999999999999"/>
    <x v="1"/>
    <x v="1"/>
    <x v="0"/>
  </r>
  <r>
    <n v="96"/>
    <n v="88"/>
    <n v="91.2"/>
    <x v="0"/>
    <x v="0"/>
    <x v="0"/>
  </r>
  <r>
    <n v="70"/>
    <n v="44"/>
    <n v="54.4"/>
    <x v="0"/>
    <x v="1"/>
    <x v="0"/>
  </r>
  <r>
    <n v="52"/>
    <n v="11"/>
    <n v="27.4"/>
    <x v="1"/>
    <x v="1"/>
    <x v="0"/>
  </r>
  <r>
    <n v="46"/>
    <n v="2"/>
    <n v="19.600000000000001"/>
    <x v="1"/>
    <x v="1"/>
    <x v="0"/>
  </r>
  <r>
    <n v="93"/>
    <n v="63"/>
    <n v="75"/>
    <x v="0"/>
    <x v="0"/>
    <x v="0"/>
  </r>
  <r>
    <n v="7"/>
    <n v="83"/>
    <n v="52.6"/>
    <x v="1"/>
    <x v="1"/>
    <x v="0"/>
  </r>
  <r>
    <n v="66"/>
    <n v="46"/>
    <n v="54"/>
    <x v="0"/>
    <x v="1"/>
    <x v="0"/>
  </r>
  <r>
    <n v="94"/>
    <n v="11"/>
    <n v="44.2"/>
    <x v="1"/>
    <x v="1"/>
    <x v="0"/>
  </r>
  <r>
    <n v="71"/>
    <n v="50"/>
    <n v="58.4"/>
    <x v="0"/>
    <x v="0"/>
    <x v="0"/>
  </r>
  <r>
    <n v="85"/>
    <n v="91"/>
    <n v="88.6"/>
    <x v="0"/>
    <x v="1"/>
    <x v="0"/>
  </r>
  <r>
    <n v="95"/>
    <n v="91"/>
    <n v="92.6"/>
    <x v="0"/>
    <x v="0"/>
    <x v="0"/>
  </r>
  <r>
    <n v="0"/>
    <n v="56"/>
    <n v="33.6"/>
    <x v="1"/>
    <x v="0"/>
    <x v="0"/>
  </r>
  <r>
    <n v="82"/>
    <n v="57"/>
    <n v="67"/>
    <x v="0"/>
    <x v="1"/>
    <x v="0"/>
  </r>
  <r>
    <n v="12"/>
    <n v="95"/>
    <n v="61.8"/>
    <x v="1"/>
    <x v="1"/>
    <x v="1"/>
  </r>
  <r>
    <n v="97"/>
    <n v="55"/>
    <n v="71.8"/>
    <x v="0"/>
    <x v="1"/>
    <x v="1"/>
  </r>
  <r>
    <n v="11"/>
    <n v="16"/>
    <n v="14"/>
    <x v="1"/>
    <x v="0"/>
    <x v="1"/>
  </r>
  <r>
    <n v="82"/>
    <n v="53"/>
    <n v="64.599999999999994"/>
    <x v="0"/>
    <x v="1"/>
    <x v="1"/>
  </r>
  <r>
    <n v="29"/>
    <n v="19"/>
    <n v="23"/>
    <x v="1"/>
    <x v="0"/>
    <x v="1"/>
  </r>
  <r>
    <n v="3"/>
    <n v="98"/>
    <n v="60"/>
    <x v="1"/>
    <x v="1"/>
    <x v="1"/>
  </r>
  <r>
    <n v="91"/>
    <n v="90"/>
    <n v="90.4"/>
    <x v="0"/>
    <x v="0"/>
    <x v="1"/>
  </r>
  <r>
    <n v="34"/>
    <n v="86"/>
    <n v="65.2"/>
    <x v="1"/>
    <x v="0"/>
    <x v="1"/>
  </r>
  <r>
    <n v="15"/>
    <n v="38"/>
    <n v="28.8"/>
    <x v="1"/>
    <x v="1"/>
    <x v="1"/>
  </r>
  <r>
    <n v="54"/>
    <n v="34"/>
    <n v="42"/>
    <x v="1"/>
    <x v="1"/>
    <x v="1"/>
  </r>
  <r>
    <n v="39"/>
    <n v="56"/>
    <n v="49.2"/>
    <x v="0"/>
    <x v="1"/>
    <x v="1"/>
  </r>
  <r>
    <n v="96"/>
    <n v="11"/>
    <n v="45"/>
    <x v="1"/>
    <x v="0"/>
    <x v="1"/>
  </r>
  <r>
    <n v="42"/>
    <n v="51"/>
    <n v="47.4"/>
    <x v="0"/>
    <x v="0"/>
    <x v="1"/>
  </r>
  <r>
    <n v="51"/>
    <n v="27"/>
    <n v="36.6"/>
    <x v="1"/>
    <x v="1"/>
    <x v="1"/>
  </r>
  <r>
    <n v="79"/>
    <n v="76"/>
    <n v="77.2"/>
    <x v="0"/>
    <x v="0"/>
    <x v="1"/>
  </r>
  <r>
    <n v="65"/>
    <n v="91"/>
    <n v="80.599999999999994"/>
    <x v="0"/>
    <x v="1"/>
    <x v="1"/>
  </r>
  <r>
    <n v="75"/>
    <n v="80"/>
    <n v="78"/>
    <x v="0"/>
    <x v="1"/>
    <x v="1"/>
  </r>
  <r>
    <n v="88"/>
    <n v="22"/>
    <n v="48.4"/>
    <x v="1"/>
    <x v="1"/>
    <x v="1"/>
  </r>
  <r>
    <n v="98"/>
    <n v="98"/>
    <n v="98"/>
    <x v="0"/>
    <x v="0"/>
    <x v="1"/>
  </r>
  <r>
    <n v="99"/>
    <n v="48"/>
    <n v="68.400000000000006"/>
    <x v="0"/>
    <x v="1"/>
    <x v="1"/>
  </r>
  <r>
    <n v="75"/>
    <n v="8"/>
    <n v="34.799999999999997"/>
    <x v="1"/>
    <x v="1"/>
    <x v="1"/>
  </r>
  <r>
    <n v="23"/>
    <n v="0"/>
    <n v="9.1999999999999993"/>
    <x v="1"/>
    <x v="0"/>
    <x v="1"/>
  </r>
  <r>
    <n v="26"/>
    <n v="58"/>
    <n v="45.2"/>
    <x v="1"/>
    <x v="1"/>
    <x v="1"/>
  </r>
  <r>
    <n v="42"/>
    <n v="11"/>
    <n v="23.4"/>
    <x v="1"/>
    <x v="1"/>
    <x v="1"/>
  </r>
  <r>
    <n v="81"/>
    <n v="71"/>
    <n v="75"/>
    <x v="0"/>
    <x v="0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50">
  <r>
    <n v="72"/>
    <n v="38"/>
    <n v="51.6"/>
    <x v="0"/>
    <x v="0"/>
    <x v="0"/>
  </r>
  <r>
    <n v="65"/>
    <n v="34"/>
    <n v="46.4"/>
    <x v="1"/>
    <x v="0"/>
    <x v="0"/>
  </r>
  <r>
    <n v="51"/>
    <n v="69"/>
    <n v="61.8"/>
    <x v="0"/>
    <x v="1"/>
    <x v="0"/>
  </r>
  <r>
    <n v="62"/>
    <n v="83"/>
    <n v="74.599999999999994"/>
    <x v="0"/>
    <x v="0"/>
    <x v="0"/>
  </r>
  <r>
    <n v="100"/>
    <n v="66"/>
    <n v="79.599999999999994"/>
    <x v="0"/>
    <x v="1"/>
    <x v="0"/>
  </r>
  <r>
    <n v="100"/>
    <n v="88"/>
    <n v="92.8"/>
    <x v="0"/>
    <x v="1"/>
    <x v="0"/>
  </r>
  <r>
    <n v="100"/>
    <n v="90"/>
    <n v="94"/>
    <x v="0"/>
    <x v="1"/>
    <x v="0"/>
  </r>
  <r>
    <n v="19"/>
    <n v="46"/>
    <n v="35.199999999999996"/>
    <x v="1"/>
    <x v="0"/>
    <x v="0"/>
  </r>
  <r>
    <n v="21"/>
    <n v="52"/>
    <n v="39.6"/>
    <x v="1"/>
    <x v="0"/>
    <x v="0"/>
  </r>
  <r>
    <n v="96"/>
    <n v="70"/>
    <n v="80.400000000000006"/>
    <x v="0"/>
    <x v="1"/>
    <x v="0"/>
  </r>
  <r>
    <n v="39"/>
    <n v="90"/>
    <n v="69.599999999999994"/>
    <x v="0"/>
    <x v="0"/>
    <x v="0"/>
  </r>
  <r>
    <n v="52"/>
    <n v="6"/>
    <n v="24.4"/>
    <x v="1"/>
    <x v="1"/>
    <x v="0"/>
  </r>
  <r>
    <n v="100"/>
    <n v="88"/>
    <n v="92.8"/>
    <x v="0"/>
    <x v="0"/>
    <x v="0"/>
  </r>
  <r>
    <n v="85"/>
    <n v="44"/>
    <n v="60.4"/>
    <x v="0"/>
    <x v="1"/>
    <x v="0"/>
  </r>
  <r>
    <n v="67"/>
    <n v="11"/>
    <n v="33.4"/>
    <x v="1"/>
    <x v="1"/>
    <x v="0"/>
  </r>
  <r>
    <n v="61"/>
    <n v="2"/>
    <n v="25.6"/>
    <x v="1"/>
    <x v="1"/>
    <x v="0"/>
  </r>
  <r>
    <n v="100"/>
    <n v="63"/>
    <n v="77.8"/>
    <x v="0"/>
    <x v="0"/>
    <x v="0"/>
  </r>
  <r>
    <n v="22"/>
    <n v="83"/>
    <n v="58.599999999999994"/>
    <x v="1"/>
    <x v="1"/>
    <x v="0"/>
  </r>
  <r>
    <n v="81"/>
    <n v="46"/>
    <n v="60"/>
    <x v="0"/>
    <x v="1"/>
    <x v="0"/>
  </r>
  <r>
    <n v="100"/>
    <n v="11"/>
    <n v="46.6"/>
    <x v="1"/>
    <x v="1"/>
    <x v="0"/>
  </r>
  <r>
    <n v="86"/>
    <n v="50"/>
    <n v="64.400000000000006"/>
    <x v="0"/>
    <x v="0"/>
    <x v="0"/>
  </r>
  <r>
    <n v="100"/>
    <n v="91"/>
    <n v="94.6"/>
    <x v="0"/>
    <x v="1"/>
    <x v="0"/>
  </r>
  <r>
    <n v="100"/>
    <n v="91"/>
    <n v="94.6"/>
    <x v="0"/>
    <x v="0"/>
    <x v="0"/>
  </r>
  <r>
    <n v="15"/>
    <n v="56"/>
    <n v="39.6"/>
    <x v="1"/>
    <x v="0"/>
    <x v="0"/>
  </r>
  <r>
    <n v="97"/>
    <n v="57"/>
    <n v="73"/>
    <x v="0"/>
    <x v="1"/>
    <x v="0"/>
  </r>
  <r>
    <n v="27"/>
    <n v="95"/>
    <n v="67.8"/>
    <x v="1"/>
    <x v="1"/>
    <x v="1"/>
  </r>
  <r>
    <n v="100"/>
    <n v="55"/>
    <n v="73"/>
    <x v="0"/>
    <x v="1"/>
    <x v="1"/>
  </r>
  <r>
    <n v="26"/>
    <n v="16"/>
    <n v="20"/>
    <x v="1"/>
    <x v="0"/>
    <x v="1"/>
  </r>
  <r>
    <n v="97"/>
    <n v="53"/>
    <n v="70.599999999999994"/>
    <x v="0"/>
    <x v="1"/>
    <x v="1"/>
  </r>
  <r>
    <n v="44"/>
    <n v="19"/>
    <n v="29"/>
    <x v="1"/>
    <x v="0"/>
    <x v="1"/>
  </r>
  <r>
    <n v="18"/>
    <n v="98"/>
    <n v="66"/>
    <x v="1"/>
    <x v="1"/>
    <x v="1"/>
  </r>
  <r>
    <n v="100"/>
    <n v="90"/>
    <n v="94"/>
    <x v="0"/>
    <x v="0"/>
    <x v="1"/>
  </r>
  <r>
    <n v="49"/>
    <n v="86"/>
    <n v="71.2"/>
    <x v="0"/>
    <x v="0"/>
    <x v="1"/>
  </r>
  <r>
    <n v="30"/>
    <n v="38"/>
    <n v="34.799999999999997"/>
    <x v="1"/>
    <x v="1"/>
    <x v="1"/>
  </r>
  <r>
    <n v="69"/>
    <n v="34"/>
    <n v="48"/>
    <x v="1"/>
    <x v="1"/>
    <x v="1"/>
  </r>
  <r>
    <n v="54"/>
    <n v="56"/>
    <n v="55.2"/>
    <x v="0"/>
    <x v="1"/>
    <x v="1"/>
  </r>
  <r>
    <n v="100"/>
    <n v="11"/>
    <n v="46.6"/>
    <x v="1"/>
    <x v="0"/>
    <x v="1"/>
  </r>
  <r>
    <n v="57"/>
    <n v="51"/>
    <n v="53.4"/>
    <x v="0"/>
    <x v="0"/>
    <x v="1"/>
  </r>
  <r>
    <n v="66"/>
    <n v="27"/>
    <n v="42.6"/>
    <x v="1"/>
    <x v="1"/>
    <x v="1"/>
  </r>
  <r>
    <n v="94"/>
    <n v="76"/>
    <n v="83.2"/>
    <x v="0"/>
    <x v="0"/>
    <x v="1"/>
  </r>
  <r>
    <n v="80"/>
    <n v="91"/>
    <n v="86.6"/>
    <x v="0"/>
    <x v="1"/>
    <x v="1"/>
  </r>
  <r>
    <n v="90"/>
    <n v="80"/>
    <n v="84"/>
    <x v="0"/>
    <x v="1"/>
    <x v="1"/>
  </r>
  <r>
    <n v="100"/>
    <n v="22"/>
    <n v="53.2"/>
    <x v="1"/>
    <x v="1"/>
    <x v="1"/>
  </r>
  <r>
    <n v="100"/>
    <n v="98"/>
    <n v="98.8"/>
    <x v="0"/>
    <x v="0"/>
    <x v="1"/>
  </r>
  <r>
    <n v="100"/>
    <n v="48"/>
    <n v="68.8"/>
    <x v="0"/>
    <x v="1"/>
    <x v="1"/>
  </r>
  <r>
    <n v="90"/>
    <n v="8"/>
    <n v="40.799999999999997"/>
    <x v="1"/>
    <x v="1"/>
    <x v="1"/>
  </r>
  <r>
    <n v="38"/>
    <n v="0"/>
    <n v="15.2"/>
    <x v="1"/>
    <x v="0"/>
    <x v="1"/>
  </r>
  <r>
    <n v="41"/>
    <n v="58"/>
    <n v="51.2"/>
    <x v="0"/>
    <x v="1"/>
    <x v="1"/>
  </r>
  <r>
    <n v="57"/>
    <n v="11"/>
    <n v="29.4"/>
    <x v="1"/>
    <x v="1"/>
    <x v="1"/>
  </r>
  <r>
    <n v="96"/>
    <n v="71"/>
    <n v="81"/>
    <x v="0"/>
    <x v="0"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50">
  <r>
    <n v="72"/>
    <n v="38"/>
    <n v="51.6"/>
    <x v="0"/>
    <x v="0"/>
    <x v="0"/>
  </r>
  <r>
    <n v="65"/>
    <n v="34"/>
    <n v="46.4"/>
    <x v="1"/>
    <x v="0"/>
    <x v="0"/>
  </r>
  <r>
    <n v="51"/>
    <n v="69"/>
    <n v="61.8"/>
    <x v="0"/>
    <x v="1"/>
    <x v="0"/>
  </r>
  <r>
    <n v="62"/>
    <n v="83"/>
    <n v="74.599999999999994"/>
    <x v="0"/>
    <x v="0"/>
    <x v="0"/>
  </r>
  <r>
    <n v="100"/>
    <n v="66"/>
    <n v="79.599999999999994"/>
    <x v="0"/>
    <x v="1"/>
    <x v="0"/>
  </r>
  <r>
    <n v="100"/>
    <n v="88"/>
    <n v="92.8"/>
    <x v="0"/>
    <x v="1"/>
    <x v="0"/>
  </r>
  <r>
    <n v="100"/>
    <n v="90"/>
    <n v="94"/>
    <x v="0"/>
    <x v="1"/>
    <x v="0"/>
  </r>
  <r>
    <n v="19"/>
    <n v="46"/>
    <n v="35.199999999999996"/>
    <x v="1"/>
    <x v="0"/>
    <x v="0"/>
  </r>
  <r>
    <n v="21"/>
    <n v="52"/>
    <n v="39.6"/>
    <x v="1"/>
    <x v="0"/>
    <x v="0"/>
  </r>
  <r>
    <n v="96"/>
    <n v="70"/>
    <n v="80.400000000000006"/>
    <x v="0"/>
    <x v="1"/>
    <x v="0"/>
  </r>
  <r>
    <n v="39"/>
    <n v="90"/>
    <n v="69.599999999999994"/>
    <x v="0"/>
    <x v="0"/>
    <x v="0"/>
  </r>
  <r>
    <n v="52"/>
    <n v="6"/>
    <n v="24.4"/>
    <x v="1"/>
    <x v="1"/>
    <x v="0"/>
  </r>
  <r>
    <n v="100"/>
    <n v="88"/>
    <n v="92.8"/>
    <x v="0"/>
    <x v="0"/>
    <x v="0"/>
  </r>
  <r>
    <n v="85"/>
    <n v="44"/>
    <n v="60.4"/>
    <x v="0"/>
    <x v="1"/>
    <x v="0"/>
  </r>
  <r>
    <n v="67"/>
    <n v="11"/>
    <n v="33.4"/>
    <x v="1"/>
    <x v="1"/>
    <x v="0"/>
  </r>
  <r>
    <n v="61"/>
    <n v="2"/>
    <n v="25.6"/>
    <x v="1"/>
    <x v="1"/>
    <x v="0"/>
  </r>
  <r>
    <n v="100"/>
    <n v="63"/>
    <n v="77.8"/>
    <x v="0"/>
    <x v="0"/>
    <x v="0"/>
  </r>
  <r>
    <n v="22"/>
    <n v="83"/>
    <n v="58.599999999999994"/>
    <x v="1"/>
    <x v="1"/>
    <x v="0"/>
  </r>
  <r>
    <n v="81"/>
    <n v="46"/>
    <n v="60"/>
    <x v="0"/>
    <x v="1"/>
    <x v="0"/>
  </r>
  <r>
    <n v="100"/>
    <n v="11"/>
    <n v="46.6"/>
    <x v="1"/>
    <x v="1"/>
    <x v="0"/>
  </r>
  <r>
    <n v="86"/>
    <n v="50"/>
    <n v="64.400000000000006"/>
    <x v="0"/>
    <x v="0"/>
    <x v="0"/>
  </r>
  <r>
    <n v="100"/>
    <n v="91"/>
    <n v="94.6"/>
    <x v="0"/>
    <x v="1"/>
    <x v="0"/>
  </r>
  <r>
    <n v="100"/>
    <n v="91"/>
    <n v="94.6"/>
    <x v="0"/>
    <x v="0"/>
    <x v="0"/>
  </r>
  <r>
    <n v="15"/>
    <n v="56"/>
    <n v="39.6"/>
    <x v="1"/>
    <x v="0"/>
    <x v="0"/>
  </r>
  <r>
    <n v="97"/>
    <n v="57"/>
    <n v="73"/>
    <x v="0"/>
    <x v="1"/>
    <x v="0"/>
  </r>
  <r>
    <n v="27"/>
    <n v="95"/>
    <n v="67.8"/>
    <x v="1"/>
    <x v="1"/>
    <x v="1"/>
  </r>
  <r>
    <n v="100"/>
    <n v="55"/>
    <n v="73"/>
    <x v="0"/>
    <x v="1"/>
    <x v="1"/>
  </r>
  <r>
    <n v="26"/>
    <n v="16"/>
    <n v="20"/>
    <x v="1"/>
    <x v="0"/>
    <x v="1"/>
  </r>
  <r>
    <n v="97"/>
    <n v="53"/>
    <n v="70.599999999999994"/>
    <x v="0"/>
    <x v="1"/>
    <x v="1"/>
  </r>
  <r>
    <n v="44"/>
    <n v="19"/>
    <n v="29"/>
    <x v="1"/>
    <x v="0"/>
    <x v="1"/>
  </r>
  <r>
    <n v="18"/>
    <n v="98"/>
    <n v="66"/>
    <x v="1"/>
    <x v="1"/>
    <x v="1"/>
  </r>
  <r>
    <n v="100"/>
    <n v="90"/>
    <n v="94"/>
    <x v="0"/>
    <x v="0"/>
    <x v="1"/>
  </r>
  <r>
    <n v="49"/>
    <n v="86"/>
    <n v="71.2"/>
    <x v="0"/>
    <x v="0"/>
    <x v="1"/>
  </r>
  <r>
    <n v="30"/>
    <n v="38"/>
    <n v="34.799999999999997"/>
    <x v="1"/>
    <x v="1"/>
    <x v="1"/>
  </r>
  <r>
    <n v="69"/>
    <n v="34"/>
    <n v="48"/>
    <x v="1"/>
    <x v="1"/>
    <x v="1"/>
  </r>
  <r>
    <n v="54"/>
    <n v="56"/>
    <n v="55.2"/>
    <x v="0"/>
    <x v="1"/>
    <x v="1"/>
  </r>
  <r>
    <n v="100"/>
    <n v="11"/>
    <n v="46.6"/>
    <x v="1"/>
    <x v="0"/>
    <x v="1"/>
  </r>
  <r>
    <n v="57"/>
    <n v="51"/>
    <n v="53.4"/>
    <x v="0"/>
    <x v="0"/>
    <x v="1"/>
  </r>
  <r>
    <n v="66"/>
    <n v="27"/>
    <n v="42.6"/>
    <x v="1"/>
    <x v="1"/>
    <x v="1"/>
  </r>
  <r>
    <n v="94"/>
    <n v="76"/>
    <n v="83.2"/>
    <x v="0"/>
    <x v="0"/>
    <x v="1"/>
  </r>
  <r>
    <n v="80"/>
    <n v="91"/>
    <n v="86.6"/>
    <x v="0"/>
    <x v="1"/>
    <x v="1"/>
  </r>
  <r>
    <n v="90"/>
    <n v="80"/>
    <n v="84"/>
    <x v="0"/>
    <x v="1"/>
    <x v="1"/>
  </r>
  <r>
    <n v="100"/>
    <n v="22"/>
    <n v="53.2"/>
    <x v="1"/>
    <x v="1"/>
    <x v="1"/>
  </r>
  <r>
    <n v="100"/>
    <n v="98"/>
    <n v="98.8"/>
    <x v="0"/>
    <x v="0"/>
    <x v="1"/>
  </r>
  <r>
    <n v="100"/>
    <n v="48"/>
    <n v="68.8"/>
    <x v="0"/>
    <x v="1"/>
    <x v="1"/>
  </r>
  <r>
    <n v="90"/>
    <n v="8"/>
    <n v="40.799999999999997"/>
    <x v="1"/>
    <x v="1"/>
    <x v="1"/>
  </r>
  <r>
    <n v="38"/>
    <n v="0"/>
    <n v="15.2"/>
    <x v="1"/>
    <x v="0"/>
    <x v="1"/>
  </r>
  <r>
    <n v="41"/>
    <n v="58"/>
    <n v="51.2"/>
    <x v="0"/>
    <x v="1"/>
    <x v="1"/>
  </r>
  <r>
    <n v="57"/>
    <n v="11"/>
    <n v="29.4"/>
    <x v="1"/>
    <x v="1"/>
    <x v="1"/>
  </r>
  <r>
    <n v="96"/>
    <n v="71"/>
    <n v="81"/>
    <x v="0"/>
    <x v="0"/>
    <x v="1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50">
  <r>
    <n v="45.6"/>
    <x v="0"/>
    <x v="0"/>
  </r>
  <r>
    <n v="40.4"/>
    <x v="0"/>
    <x v="0"/>
  </r>
  <r>
    <n v="55.8"/>
    <x v="1"/>
    <x v="1"/>
  </r>
  <r>
    <n v="68.599999999999994"/>
    <x v="1"/>
    <x v="0"/>
  </r>
  <r>
    <n v="78.400000000000006"/>
    <x v="2"/>
    <x v="1"/>
  </r>
  <r>
    <n v="89.6"/>
    <x v="2"/>
    <x v="1"/>
  </r>
  <r>
    <n v="92.8"/>
    <x v="2"/>
    <x v="1"/>
  </r>
  <r>
    <n v="29.2"/>
    <x v="3"/>
    <x v="0"/>
  </r>
  <r>
    <n v="33.6"/>
    <x v="3"/>
    <x v="0"/>
  </r>
  <r>
    <n v="74.400000000000006"/>
    <x v="1"/>
    <x v="1"/>
  </r>
  <r>
    <n v="63.6"/>
    <x v="1"/>
    <x v="0"/>
  </r>
  <r>
    <n v="18.399999999999999"/>
    <x v="3"/>
    <x v="1"/>
  </r>
  <r>
    <n v="91.2"/>
    <x v="2"/>
    <x v="0"/>
  </r>
  <r>
    <n v="54.4"/>
    <x v="0"/>
    <x v="1"/>
  </r>
  <r>
    <n v="27.4"/>
    <x v="3"/>
    <x v="1"/>
  </r>
  <r>
    <n v="19.600000000000001"/>
    <x v="3"/>
    <x v="1"/>
  </r>
  <r>
    <n v="75"/>
    <x v="2"/>
    <x v="0"/>
  </r>
  <r>
    <n v="52.6"/>
    <x v="0"/>
    <x v="1"/>
  </r>
  <r>
    <n v="54"/>
    <x v="0"/>
    <x v="1"/>
  </r>
  <r>
    <n v="44.2"/>
    <x v="0"/>
    <x v="1"/>
  </r>
  <r>
    <n v="58.4"/>
    <x v="1"/>
    <x v="0"/>
  </r>
  <r>
    <n v="88.6"/>
    <x v="2"/>
    <x v="1"/>
  </r>
  <r>
    <n v="92.6"/>
    <x v="2"/>
    <x v="0"/>
  </r>
  <r>
    <n v="33.6"/>
    <x v="3"/>
    <x v="0"/>
  </r>
  <r>
    <n v="67"/>
    <x v="1"/>
    <x v="1"/>
  </r>
  <r>
    <n v="61.8"/>
    <x v="1"/>
    <x v="1"/>
  </r>
  <r>
    <n v="71.8"/>
    <x v="1"/>
    <x v="1"/>
  </r>
  <r>
    <n v="14"/>
    <x v="3"/>
    <x v="0"/>
  </r>
  <r>
    <n v="64.599999999999994"/>
    <x v="1"/>
    <x v="1"/>
  </r>
  <r>
    <n v="23"/>
    <x v="3"/>
    <x v="0"/>
  </r>
  <r>
    <n v="60"/>
    <x v="1"/>
    <x v="1"/>
  </r>
  <r>
    <n v="90.4"/>
    <x v="2"/>
    <x v="0"/>
  </r>
  <r>
    <n v="65.2"/>
    <x v="1"/>
    <x v="0"/>
  </r>
  <r>
    <n v="28.8"/>
    <x v="3"/>
    <x v="1"/>
  </r>
  <r>
    <n v="42"/>
    <x v="0"/>
    <x v="1"/>
  </r>
  <r>
    <n v="49.2"/>
    <x v="0"/>
    <x v="1"/>
  </r>
  <r>
    <n v="45"/>
    <x v="0"/>
    <x v="0"/>
  </r>
  <r>
    <n v="47.4"/>
    <x v="0"/>
    <x v="0"/>
  </r>
  <r>
    <n v="36.6"/>
    <x v="3"/>
    <x v="1"/>
  </r>
  <r>
    <n v="77.2"/>
    <x v="2"/>
    <x v="0"/>
  </r>
  <r>
    <n v="80.599999999999994"/>
    <x v="2"/>
    <x v="1"/>
  </r>
  <r>
    <n v="78"/>
    <x v="2"/>
    <x v="1"/>
  </r>
  <r>
    <n v="48.4"/>
    <x v="0"/>
    <x v="1"/>
  </r>
  <r>
    <n v="98"/>
    <x v="2"/>
    <x v="0"/>
  </r>
  <r>
    <n v="68.400000000000006"/>
    <x v="1"/>
    <x v="1"/>
  </r>
  <r>
    <n v="34.799999999999997"/>
    <x v="3"/>
    <x v="1"/>
  </r>
  <r>
    <n v="9.1999999999999993"/>
    <x v="3"/>
    <x v="0"/>
  </r>
  <r>
    <n v="45.2"/>
    <x v="0"/>
    <x v="1"/>
  </r>
  <r>
    <n v="23.4"/>
    <x v="3"/>
    <x v="1"/>
  </r>
  <r>
    <n v="75"/>
    <x v="2"/>
    <x v="0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50">
  <r>
    <n v="57"/>
    <n v="38"/>
    <n v="45.6"/>
    <x v="0"/>
    <x v="0"/>
    <x v="0"/>
  </r>
  <r>
    <n v="50"/>
    <n v="34"/>
    <n v="40.4"/>
    <x v="1"/>
    <x v="0"/>
    <x v="0"/>
  </r>
  <r>
    <n v="36"/>
    <n v="69"/>
    <n v="55.8"/>
    <x v="0"/>
    <x v="1"/>
    <x v="0"/>
  </r>
  <r>
    <n v="47"/>
    <n v="83"/>
    <n v="68.599999999999994"/>
    <x v="0"/>
    <x v="0"/>
    <x v="0"/>
  </r>
  <r>
    <n v="97"/>
    <n v="66"/>
    <n v="78.400000000000006"/>
    <x v="0"/>
    <x v="1"/>
    <x v="0"/>
  </r>
  <r>
    <n v="92"/>
    <n v="88"/>
    <n v="89.6"/>
    <x v="0"/>
    <x v="1"/>
    <x v="0"/>
  </r>
  <r>
    <n v="97"/>
    <n v="90"/>
    <n v="92.8"/>
    <x v="0"/>
    <x v="1"/>
    <x v="0"/>
  </r>
  <r>
    <n v="4"/>
    <n v="46"/>
    <n v="29.2"/>
    <x v="1"/>
    <x v="0"/>
    <x v="0"/>
  </r>
  <r>
    <n v="6"/>
    <n v="52"/>
    <n v="33.6"/>
    <x v="1"/>
    <x v="0"/>
    <x v="0"/>
  </r>
  <r>
    <n v="81"/>
    <n v="70"/>
    <n v="74.400000000000006"/>
    <x v="0"/>
    <x v="1"/>
    <x v="0"/>
  </r>
  <r>
    <n v="24"/>
    <n v="90"/>
    <n v="63.6"/>
    <x v="1"/>
    <x v="0"/>
    <x v="0"/>
  </r>
  <r>
    <n v="37"/>
    <n v="6"/>
    <n v="18.399999999999999"/>
    <x v="1"/>
    <x v="1"/>
    <x v="0"/>
  </r>
  <r>
    <n v="96"/>
    <n v="88"/>
    <n v="91.2"/>
    <x v="0"/>
    <x v="0"/>
    <x v="0"/>
  </r>
  <r>
    <n v="70"/>
    <n v="44"/>
    <n v="54.4"/>
    <x v="0"/>
    <x v="1"/>
    <x v="0"/>
  </r>
  <r>
    <n v="52"/>
    <n v="11"/>
    <n v="27.4"/>
    <x v="1"/>
    <x v="1"/>
    <x v="0"/>
  </r>
  <r>
    <n v="46"/>
    <n v="2"/>
    <n v="19.600000000000001"/>
    <x v="1"/>
    <x v="1"/>
    <x v="0"/>
  </r>
  <r>
    <n v="93"/>
    <n v="63"/>
    <n v="75"/>
    <x v="0"/>
    <x v="0"/>
    <x v="0"/>
  </r>
  <r>
    <n v="7"/>
    <n v="83"/>
    <n v="52.6"/>
    <x v="1"/>
    <x v="1"/>
    <x v="0"/>
  </r>
  <r>
    <n v="66"/>
    <n v="46"/>
    <n v="54"/>
    <x v="0"/>
    <x v="1"/>
    <x v="0"/>
  </r>
  <r>
    <n v="94"/>
    <n v="11"/>
    <n v="44.2"/>
    <x v="1"/>
    <x v="1"/>
    <x v="0"/>
  </r>
  <r>
    <n v="71"/>
    <n v="50"/>
    <n v="58.4"/>
    <x v="0"/>
    <x v="0"/>
    <x v="0"/>
  </r>
  <r>
    <n v="85"/>
    <n v="91"/>
    <n v="88.6"/>
    <x v="0"/>
    <x v="1"/>
    <x v="0"/>
  </r>
  <r>
    <n v="95"/>
    <n v="91"/>
    <n v="92.6"/>
    <x v="0"/>
    <x v="0"/>
    <x v="0"/>
  </r>
  <r>
    <n v="0"/>
    <n v="56"/>
    <n v="33.6"/>
    <x v="1"/>
    <x v="0"/>
    <x v="0"/>
  </r>
  <r>
    <n v="82"/>
    <n v="57"/>
    <n v="67"/>
    <x v="0"/>
    <x v="1"/>
    <x v="0"/>
  </r>
  <r>
    <n v="12"/>
    <n v="95"/>
    <n v="61.8"/>
    <x v="1"/>
    <x v="1"/>
    <x v="1"/>
  </r>
  <r>
    <n v="97"/>
    <n v="55"/>
    <n v="71.8"/>
    <x v="0"/>
    <x v="1"/>
    <x v="1"/>
  </r>
  <r>
    <n v="11"/>
    <n v="16"/>
    <n v="14"/>
    <x v="1"/>
    <x v="0"/>
    <x v="1"/>
  </r>
  <r>
    <n v="82"/>
    <n v="53"/>
    <n v="64.599999999999994"/>
    <x v="0"/>
    <x v="1"/>
    <x v="1"/>
  </r>
  <r>
    <n v="29"/>
    <n v="19"/>
    <n v="23"/>
    <x v="1"/>
    <x v="0"/>
    <x v="1"/>
  </r>
  <r>
    <n v="3"/>
    <n v="98"/>
    <n v="60"/>
    <x v="1"/>
    <x v="1"/>
    <x v="1"/>
  </r>
  <r>
    <n v="91"/>
    <n v="90"/>
    <n v="90.4"/>
    <x v="0"/>
    <x v="0"/>
    <x v="1"/>
  </r>
  <r>
    <n v="34"/>
    <n v="86"/>
    <n v="65.2"/>
    <x v="1"/>
    <x v="0"/>
    <x v="1"/>
  </r>
  <r>
    <n v="15"/>
    <n v="38"/>
    <n v="28.8"/>
    <x v="1"/>
    <x v="1"/>
    <x v="1"/>
  </r>
  <r>
    <n v="54"/>
    <n v="34"/>
    <n v="42"/>
    <x v="1"/>
    <x v="1"/>
    <x v="1"/>
  </r>
  <r>
    <n v="39"/>
    <n v="56"/>
    <n v="49.2"/>
    <x v="0"/>
    <x v="1"/>
    <x v="1"/>
  </r>
  <r>
    <n v="96"/>
    <n v="11"/>
    <n v="45"/>
    <x v="1"/>
    <x v="0"/>
    <x v="1"/>
  </r>
  <r>
    <n v="42"/>
    <n v="51"/>
    <n v="47.4"/>
    <x v="0"/>
    <x v="0"/>
    <x v="1"/>
  </r>
  <r>
    <n v="51"/>
    <n v="27"/>
    <n v="36.6"/>
    <x v="1"/>
    <x v="1"/>
    <x v="1"/>
  </r>
  <r>
    <n v="79"/>
    <n v="76"/>
    <n v="77.2"/>
    <x v="0"/>
    <x v="0"/>
    <x v="1"/>
  </r>
  <r>
    <n v="65"/>
    <n v="91"/>
    <n v="80.599999999999994"/>
    <x v="0"/>
    <x v="1"/>
    <x v="1"/>
  </r>
  <r>
    <n v="75"/>
    <n v="80"/>
    <n v="78"/>
    <x v="0"/>
    <x v="1"/>
    <x v="1"/>
  </r>
  <r>
    <n v="88"/>
    <n v="22"/>
    <n v="48.4"/>
    <x v="1"/>
    <x v="1"/>
    <x v="1"/>
  </r>
  <r>
    <n v="98"/>
    <n v="98"/>
    <n v="98"/>
    <x v="0"/>
    <x v="0"/>
    <x v="1"/>
  </r>
  <r>
    <n v="99"/>
    <n v="48"/>
    <n v="68.400000000000006"/>
    <x v="0"/>
    <x v="1"/>
    <x v="1"/>
  </r>
  <r>
    <n v="75"/>
    <n v="8"/>
    <n v="34.799999999999997"/>
    <x v="1"/>
    <x v="1"/>
    <x v="1"/>
  </r>
  <r>
    <n v="23"/>
    <n v="0"/>
    <n v="9.1999999999999993"/>
    <x v="1"/>
    <x v="0"/>
    <x v="1"/>
  </r>
  <r>
    <n v="26"/>
    <n v="58"/>
    <n v="45.2"/>
    <x v="1"/>
    <x v="1"/>
    <x v="1"/>
  </r>
  <r>
    <n v="42"/>
    <n v="11"/>
    <n v="23.4"/>
    <x v="1"/>
    <x v="1"/>
    <x v="1"/>
  </r>
  <r>
    <n v="81"/>
    <n v="71"/>
    <n v="75"/>
    <x v="0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G19:J23" firstHeaderRow="1" firstDataRow="2" firstDataCol="1"/>
  <pivotFields count="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VERDICT" fld="3" subtotal="count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AA3:AD7" firstHeaderRow="1" firstDataRow="2" firstDataCol="1"/>
  <pivotFields count="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VERDICT" fld="3" subtotal="count" showDataAs="percentOfTotal" baseField="0" baseItem="0" numFmtId="10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4" cacheId="1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AA3:AD7" firstHeaderRow="1" firstDataRow="2" firstDataCol="1"/>
  <pivotFields count="5"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Col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Average of AGGREGATE" fld="2" subtotal="average" baseField="0" baseItem="0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G19:J23" firstHeaderRow="1" firstDataRow="2" firstDataCol="1"/>
  <pivotFields count="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 sumSubtotal="1" avgSubtotal="1">
      <items count="4">
        <item x="1"/>
        <item x="0"/>
        <item t="sum"/>
        <item t="avg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 of VERDICT" fld="3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0" cacheId="2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AA3:AE11" firstHeaderRow="1" firstDataRow="2" firstDataCol="2"/>
  <pivotFields count="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0"/>
        <item x="1"/>
        <item t="default"/>
      </items>
    </pivotField>
  </pivotFields>
  <rowFields count="2">
    <field x="4"/>
    <field x="5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VERDICT" fld="3" subtotal="count" showDataAs="percentOfTotal" baseField="0" baseItem="0" numFmtId="10"/>
  </dataField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6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G19:K27" firstHeaderRow="1" firstDataRow="2" firstDataCol="2"/>
  <pivotFields count="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0"/>
        <item x="1"/>
        <item t="default"/>
      </items>
    </pivotField>
  </pivotFields>
  <rowFields count="2">
    <field x="4"/>
    <field x="5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VERDICT" fld="3" subtotal="count" showDataAs="percentOfTotal" baseField="0" baseItem="0" numFmtId="1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7" cacheId="4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AA3:AD7" firstHeaderRow="1" firstDataRow="2" firstDataCol="1"/>
  <pivotFields count="6"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3">
        <item x="1"/>
        <item x="0"/>
        <item t="default"/>
      </items>
    </pivotField>
    <pivotField axis="axisCol" compact="0" outline="0" subtotalTop="0" showAll="0" includeNewItemsInFilter="1">
      <items count="3">
        <item x="0"/>
        <item x="1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Average of AGGREGATE" fld="2" subtotal="average" baseField="0" baseItem="0"/>
  </dataField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PivotTable2" cacheId="5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AE3:AH9" firstHeaderRow="1" firstDataRow="2" firstDataCol="1"/>
  <pivotFields count="3">
    <pivotField compact="0" outline="0" subtotalTop="0" showAll="0" includeNewItemsInFilter="1"/>
    <pivotField axis="axisRow" compact="0" outline="0" subtotalTop="0" showAll="0" includeNewItemsInFilter="1">
      <items count="5">
        <item x="3"/>
        <item x="0"/>
        <item x="1"/>
        <item x="2"/>
        <item t="default"/>
      </items>
    </pivotField>
    <pivotField axis="axisCol" dataField="1" compact="0" outline="0" subtotalTop="0" showAll="0" includeNewItemsInFilter="1">
      <items count="3">
        <item x="1"/>
        <item x="0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Count of GENDER" fld="2" subtotal="count" baseField="0" baseItem="0"/>
  </dataField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D2:G6" firstHeaderRow="1" firstDataRow="2" firstDataCol="1"/>
  <pivotFields count="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VERDICT" fld="3" subtotal="count" baseField="0" baseItem="0"/>
  </dataField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D1:G5" firstHeaderRow="1" firstDataRow="2" firstDataCol="1"/>
  <pivotFields count="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VERDICT" fld="3" subtotal="count" showDataAs="percentOfTotal" baseField="0" baseItem="0" numFmtId="10"/>
  </dataField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D1:G5" firstHeaderRow="1" firstDataRow="2" firstDataCol="1"/>
  <pivotFields count="5"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>
      <items count="49">
        <item x="45"/>
        <item x="26"/>
        <item x="11"/>
        <item x="15"/>
        <item x="28"/>
        <item x="47"/>
        <item x="14"/>
        <item x="32"/>
        <item x="7"/>
        <item x="8"/>
        <item x="44"/>
        <item x="37"/>
        <item x="1"/>
        <item x="33"/>
        <item x="19"/>
        <item x="35"/>
        <item x="46"/>
        <item x="0"/>
        <item x="36"/>
        <item x="41"/>
        <item x="34"/>
        <item x="17"/>
        <item x="18"/>
        <item x="13"/>
        <item x="2"/>
        <item x="20"/>
        <item x="29"/>
        <item x="24"/>
        <item x="10"/>
        <item x="27"/>
        <item x="31"/>
        <item x="23"/>
        <item x="43"/>
        <item x="3"/>
        <item x="25"/>
        <item x="9"/>
        <item x="16"/>
        <item x="38"/>
        <item x="40"/>
        <item x="4"/>
        <item x="39"/>
        <item x="21"/>
        <item x="5"/>
        <item x="30"/>
        <item x="12"/>
        <item x="22"/>
        <item x="6"/>
        <item x="42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  <pivotField axis="axisCol" compact="0" outline="0" subtotalTop="0" showAll="0" includeNewItemsInFilter="1" avgSubtotal="1">
      <items count="3">
        <item x="1"/>
        <item x="0"/>
        <item t="avg"/>
      </items>
    </pivotField>
  </pivotFields>
  <rowFields count="1">
    <field x="3"/>
  </rowFields>
  <rowItems count="3">
    <i>
      <x/>
    </i>
    <i>
      <x v="1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Average of AGGREGATE" fld="2" subtotal="average" baseField="0" baseItem="0"/>
  </dataFields>
  <pivotTableStyleInfo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D1:H9" firstHeaderRow="1" firstDataRow="2" firstDataCol="2"/>
  <pivotFields count="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0"/>
        <item x="1"/>
        <item t="default"/>
      </items>
    </pivotField>
  </pivotFields>
  <rowFields count="2">
    <field x="4"/>
    <field x="5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VERDICT" fld="3" subtotal="count" showDataAs="percentOfTotal" baseField="0" baseItem="0" numFmtId="10"/>
  </dataField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PivotTable6" cacheId="3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D1:H9" firstHeaderRow="1" firstDataRow="2" firstDataCol="2"/>
  <pivotFields count="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dataField="1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1"/>
        <item x="0"/>
        <item t="default"/>
      </items>
    </pivotField>
    <pivotField axis="axisRow" compact="0" outline="0" subtotalTop="0" showAll="0" includeNewItemsInFilter="1">
      <items count="3">
        <item x="0"/>
        <item x="1"/>
        <item t="default"/>
      </items>
    </pivotField>
  </pivotFields>
  <rowFields count="2">
    <field x="4"/>
    <field x="5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VERDICT" fld="3" subtotal="count" showDataAs="percentOfTotal" baseField="0" baseItem="0" numFmtId="10"/>
  </dataFields>
  <pivotTableStyleInfo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PivotTable10" cacheId="4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D1:G5" firstHeaderRow="1" firstDataRow="2" firstDataCol="1"/>
  <pivotFields count="6"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3">
        <item x="1"/>
        <item x="0"/>
        <item t="default"/>
      </items>
    </pivotField>
    <pivotField axis="axisCol" compact="0" outline="0" subtotalTop="0" showAll="0" includeNewItemsInFilter="1">
      <items count="3">
        <item x="0"/>
        <item x="1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Average of AGGREGATE" fld="2" subtotal="average" baseField="0" baseItem="0"/>
  </dataField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PivotTable4" cacheId="5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D1:G7" firstHeaderRow="1" firstDataRow="2" firstDataCol="1"/>
  <pivotFields count="3">
    <pivotField compact="0" outline="0" subtotalTop="0" showAll="0" includeNewItemsInFilter="1"/>
    <pivotField axis="axisRow" compact="0" outline="0" subtotalTop="0" showAll="0" includeNewItemsInFilter="1">
      <items count="5">
        <item x="3"/>
        <item x="0"/>
        <item x="1"/>
        <item x="2"/>
        <item t="default"/>
      </items>
    </pivotField>
    <pivotField axis="axisCol" dataField="1" compact="0" outline="0" subtotalTop="0" showAll="0" includeNewItemsInFilter="1">
      <items count="3">
        <item x="1"/>
        <item x="0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Count of GENDER" fld="2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ivotTable" Target="../pivotTables/pivot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3" sqref="C3"/>
    </sheetView>
  </sheetViews>
  <sheetFormatPr defaultRowHeight="12.75" x14ac:dyDescent="0.2"/>
  <cols>
    <col min="1" max="1" width="41.42578125" customWidth="1"/>
    <col min="2" max="2" width="24.28515625" customWidth="1"/>
    <col min="3" max="3" width="48.42578125" customWidth="1"/>
  </cols>
  <sheetData>
    <row r="1" spans="1:3" x14ac:dyDescent="0.2">
      <c r="A1" s="40" t="s">
        <v>21</v>
      </c>
      <c r="B1" s="40" t="s">
        <v>22</v>
      </c>
      <c r="C1" s="40" t="s">
        <v>23</v>
      </c>
    </row>
    <row r="2" spans="1:3" x14ac:dyDescent="0.2">
      <c r="A2" s="39"/>
      <c r="B2" s="39"/>
    </row>
    <row r="3" spans="1:3" x14ac:dyDescent="0.2">
      <c r="A3" s="39" t="s">
        <v>113</v>
      </c>
      <c r="B3" s="39"/>
      <c r="C3" s="51" t="s">
        <v>125</v>
      </c>
    </row>
    <row r="4" spans="1:3" x14ac:dyDescent="0.2">
      <c r="A4" s="39" t="s">
        <v>40</v>
      </c>
      <c r="B4" s="39" t="s">
        <v>18</v>
      </c>
    </row>
    <row r="5" spans="1:3" x14ac:dyDescent="0.2">
      <c r="A5" s="39" t="s">
        <v>113</v>
      </c>
      <c r="B5" s="39"/>
      <c r="C5" s="51" t="s">
        <v>126</v>
      </c>
    </row>
    <row r="6" spans="1:3" x14ac:dyDescent="0.2">
      <c r="A6" s="39" t="s">
        <v>40</v>
      </c>
      <c r="B6" s="39" t="s">
        <v>19</v>
      </c>
    </row>
    <row r="7" spans="1:3" x14ac:dyDescent="0.2">
      <c r="A7" s="39" t="s">
        <v>113</v>
      </c>
      <c r="B7" s="39"/>
      <c r="C7" s="51" t="s">
        <v>127</v>
      </c>
    </row>
    <row r="8" spans="1:3" x14ac:dyDescent="0.2">
      <c r="A8" s="39" t="s">
        <v>40</v>
      </c>
      <c r="B8" s="39" t="s">
        <v>20</v>
      </c>
    </row>
    <row r="9" spans="1:3" x14ac:dyDescent="0.2">
      <c r="A9" s="39" t="s">
        <v>114</v>
      </c>
      <c r="B9" s="39"/>
      <c r="C9" s="51" t="s">
        <v>128</v>
      </c>
    </row>
    <row r="10" spans="1:3" x14ac:dyDescent="0.2">
      <c r="A10" s="39" t="s">
        <v>40</v>
      </c>
      <c r="B10" s="39" t="s">
        <v>19</v>
      </c>
    </row>
    <row r="11" spans="1:3" x14ac:dyDescent="0.2">
      <c r="A11" s="39" t="s">
        <v>115</v>
      </c>
      <c r="B11" s="39"/>
      <c r="C11" s="51" t="s">
        <v>129</v>
      </c>
    </row>
    <row r="12" spans="1:3" x14ac:dyDescent="0.2">
      <c r="A12" s="39" t="s">
        <v>40</v>
      </c>
      <c r="B12" s="39"/>
    </row>
    <row r="13" spans="1:3" x14ac:dyDescent="0.2">
      <c r="A13" s="39" t="s">
        <v>113</v>
      </c>
      <c r="B13" s="39"/>
      <c r="C13" s="51" t="s">
        <v>130</v>
      </c>
    </row>
    <row r="14" spans="1:3" x14ac:dyDescent="0.2">
      <c r="A14" s="39" t="s">
        <v>40</v>
      </c>
      <c r="B14" s="39" t="s">
        <v>20</v>
      </c>
    </row>
    <row r="15" spans="1:3" x14ac:dyDescent="0.2">
      <c r="A15" s="39" t="s">
        <v>40</v>
      </c>
      <c r="B15" s="39"/>
    </row>
    <row r="16" spans="1:3" x14ac:dyDescent="0.2">
      <c r="A16" s="39" t="s">
        <v>116</v>
      </c>
      <c r="B16" s="39" t="s">
        <v>38</v>
      </c>
      <c r="C16" s="51" t="s">
        <v>38</v>
      </c>
    </row>
  </sheetData>
  <phoneticPr fontId="1" type="noConversion"/>
  <hyperlinks>
    <hyperlink ref="C3" location="Sheet1!A1" display="Two-way pivot tables (absolute count)"/>
    <hyperlink ref="C5" location="Sheet2!A1" display="Two-way pivot tables (percentage count)"/>
    <hyperlink ref="C7" location="Sheet3!A1" display="Changing the type of statistic calculated in the table"/>
    <hyperlink ref="C9" location="Sheet4!A1" display="Three-way pivot tables"/>
    <hyperlink ref="C11" location="Sheet5!A1" display="Refreshing data"/>
    <hyperlink ref="C13" location="Sheet6!A1" display="Further uses of pivot tables"/>
    <hyperlink ref="C16" location="Sheet7!A1" display="Vlookup function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9"/>
  <sheetViews>
    <sheetView workbookViewId="0">
      <selection activeCell="G19" sqref="G19"/>
    </sheetView>
  </sheetViews>
  <sheetFormatPr defaultRowHeight="12.75" x14ac:dyDescent="0.2"/>
  <cols>
    <col min="1" max="1" width="14.5703125" style="1" customWidth="1"/>
    <col min="2" max="2" width="9.28515625" style="1" customWidth="1"/>
    <col min="3" max="3" width="12.7109375" style="1" customWidth="1"/>
    <col min="4" max="4" width="9.7109375" style="1" customWidth="1"/>
    <col min="5" max="5" width="12.7109375" style="1" customWidth="1"/>
    <col min="7" max="7" width="16.42578125" bestFit="1" customWidth="1"/>
    <col min="8" max="9" width="11" bestFit="1" customWidth="1"/>
    <col min="10" max="10" width="10.5703125" bestFit="1" customWidth="1"/>
    <col min="11" max="11" width="14.28515625" customWidth="1"/>
  </cols>
  <sheetData>
    <row r="1" spans="1:11" x14ac:dyDescent="0.2">
      <c r="A1" s="51" t="s">
        <v>124</v>
      </c>
      <c r="C1" s="57" t="s">
        <v>125</v>
      </c>
      <c r="D1" s="54"/>
      <c r="E1" s="54"/>
    </row>
    <row r="3" spans="1:11" x14ac:dyDescent="0.2">
      <c r="B3" s="50" t="s">
        <v>117</v>
      </c>
      <c r="C3" s="39"/>
      <c r="D3" s="39"/>
      <c r="E3" s="39"/>
      <c r="F3" s="39"/>
      <c r="G3" s="46"/>
      <c r="H3" s="46"/>
      <c r="I3" s="46"/>
      <c r="J3" s="46"/>
      <c r="K3" s="46"/>
    </row>
    <row r="4" spans="1:11" x14ac:dyDescent="0.2">
      <c r="A4" s="3"/>
      <c r="B4" s="46" t="s">
        <v>100</v>
      </c>
      <c r="C4" s="46"/>
      <c r="D4" s="46"/>
      <c r="E4" s="46"/>
      <c r="F4" s="46"/>
      <c r="G4" s="46"/>
      <c r="H4" s="46"/>
      <c r="I4" s="46"/>
      <c r="J4" s="46"/>
      <c r="K4" s="46"/>
    </row>
    <row r="5" spans="1:11" x14ac:dyDescent="0.2">
      <c r="B5" s="46" t="s">
        <v>41</v>
      </c>
      <c r="C5" s="46"/>
      <c r="D5" s="46"/>
      <c r="E5" s="46"/>
      <c r="F5" s="46"/>
      <c r="G5" s="46"/>
      <c r="H5" s="46"/>
      <c r="I5" s="46"/>
      <c r="J5" s="46"/>
      <c r="K5" s="46"/>
    </row>
    <row r="6" spans="1:11" x14ac:dyDescent="0.2">
      <c r="B6" s="46" t="s">
        <v>42</v>
      </c>
      <c r="C6" s="46"/>
      <c r="D6" s="46"/>
      <c r="E6" s="46"/>
      <c r="F6" s="46"/>
      <c r="G6" s="46"/>
      <c r="H6" s="46"/>
      <c r="I6" s="46"/>
      <c r="J6" s="46"/>
      <c r="K6" s="46"/>
    </row>
    <row r="7" spans="1:11" x14ac:dyDescent="0.2">
      <c r="B7" s="46" t="s">
        <v>43</v>
      </c>
      <c r="C7" s="46"/>
      <c r="D7" s="46"/>
      <c r="E7" s="46"/>
      <c r="F7" s="46"/>
      <c r="G7" s="46"/>
      <c r="H7" s="46"/>
      <c r="I7" s="40" t="s">
        <v>9</v>
      </c>
      <c r="J7" s="46"/>
      <c r="K7" s="46"/>
    </row>
    <row r="8" spans="1:11" x14ac:dyDescent="0.2">
      <c r="B8" s="1" t="s">
        <v>40</v>
      </c>
      <c r="F8" s="1"/>
      <c r="G8" s="1"/>
      <c r="H8" s="1"/>
      <c r="I8" s="1"/>
      <c r="J8" s="1"/>
      <c r="K8" s="1"/>
    </row>
    <row r="9" spans="1:11" x14ac:dyDescent="0.2">
      <c r="B9" s="46" t="s">
        <v>166</v>
      </c>
      <c r="C9" s="39"/>
      <c r="D9" s="39"/>
      <c r="E9" s="39"/>
      <c r="F9" s="39"/>
      <c r="G9" s="39"/>
      <c r="H9" s="39"/>
      <c r="I9" s="39"/>
      <c r="J9" s="39"/>
      <c r="K9" s="39"/>
    </row>
    <row r="10" spans="1:11" x14ac:dyDescent="0.2">
      <c r="B10" s="46" t="s">
        <v>44</v>
      </c>
      <c r="C10" s="39"/>
      <c r="D10" s="39"/>
      <c r="E10" s="39"/>
      <c r="F10" s="39"/>
      <c r="G10" s="39"/>
      <c r="H10" s="39"/>
      <c r="I10" s="39"/>
      <c r="J10" s="39"/>
      <c r="K10" s="39"/>
    </row>
    <row r="11" spans="1:11" x14ac:dyDescent="0.2">
      <c r="B11" s="46" t="s">
        <v>45</v>
      </c>
      <c r="C11" s="39"/>
      <c r="D11" s="39"/>
      <c r="E11" s="39"/>
      <c r="F11" s="39"/>
      <c r="G11" s="39"/>
      <c r="H11" s="39"/>
      <c r="I11" s="39"/>
      <c r="J11" s="39"/>
      <c r="K11" s="39"/>
    </row>
    <row r="12" spans="1:11" x14ac:dyDescent="0.2">
      <c r="B12" s="46" t="s">
        <v>46</v>
      </c>
      <c r="C12" s="39"/>
      <c r="D12" s="39"/>
      <c r="E12" s="39"/>
      <c r="F12" s="39"/>
      <c r="G12" s="39"/>
      <c r="H12" s="39"/>
      <c r="I12" s="39"/>
      <c r="J12" s="39"/>
      <c r="K12" s="39"/>
    </row>
    <row r="13" spans="1:11" x14ac:dyDescent="0.2">
      <c r="B13" s="46" t="s">
        <v>47</v>
      </c>
      <c r="C13" s="39"/>
      <c r="D13" s="39"/>
      <c r="E13" s="39"/>
      <c r="F13" s="39"/>
      <c r="G13" s="39"/>
      <c r="H13" s="39"/>
      <c r="I13" s="39"/>
      <c r="J13" s="39"/>
      <c r="K13" s="39"/>
    </row>
    <row r="14" spans="1:11" x14ac:dyDescent="0.2">
      <c r="B14" s="46" t="s">
        <v>48</v>
      </c>
      <c r="C14" s="39"/>
      <c r="D14" s="39"/>
      <c r="E14" s="39"/>
      <c r="F14" s="39"/>
      <c r="G14" s="39"/>
      <c r="H14" s="39"/>
      <c r="I14" s="39"/>
      <c r="J14" s="39"/>
      <c r="K14" s="39"/>
    </row>
    <row r="15" spans="1:11" x14ac:dyDescent="0.2">
      <c r="B15" s="46" t="s">
        <v>165</v>
      </c>
      <c r="C15" s="39"/>
      <c r="D15" s="39"/>
      <c r="E15" s="39"/>
      <c r="F15" s="39"/>
      <c r="G15" s="39"/>
      <c r="H15" s="39"/>
      <c r="I15" s="39"/>
      <c r="J15" s="39"/>
      <c r="K15" s="39"/>
    </row>
    <row r="16" spans="1:11" x14ac:dyDescent="0.2">
      <c r="B16" s="46" t="s">
        <v>49</v>
      </c>
      <c r="C16" s="39"/>
      <c r="D16" s="39"/>
      <c r="E16" s="39"/>
      <c r="F16" s="39"/>
      <c r="G16" s="39"/>
      <c r="H16" s="39"/>
      <c r="I16" s="39"/>
      <c r="J16" s="39"/>
      <c r="K16" s="59"/>
    </row>
    <row r="17" spans="1:11" x14ac:dyDescent="0.2">
      <c r="A17" s="34">
        <v>35</v>
      </c>
      <c r="B17" s="34">
        <v>35</v>
      </c>
      <c r="C17" s="34">
        <v>40</v>
      </c>
      <c r="G17" s="22" t="str">
        <f>'Cross tabs1'!AR7</f>
        <v/>
      </c>
      <c r="K17" s="60" t="s">
        <v>138</v>
      </c>
    </row>
    <row r="18" spans="1:11" x14ac:dyDescent="0.2">
      <c r="A18" s="38">
        <v>0.4</v>
      </c>
      <c r="B18" s="38">
        <v>0.6</v>
      </c>
      <c r="C18" s="2"/>
    </row>
    <row r="19" spans="1:11" x14ac:dyDescent="0.2">
      <c r="A19" s="34" t="s">
        <v>0</v>
      </c>
      <c r="B19" s="34" t="s">
        <v>1</v>
      </c>
      <c r="C19" s="35" t="s">
        <v>2</v>
      </c>
      <c r="D19" s="35" t="s">
        <v>3</v>
      </c>
      <c r="E19" s="34" t="s">
        <v>6</v>
      </c>
    </row>
    <row r="20" spans="1:11" x14ac:dyDescent="0.2">
      <c r="A20" s="34">
        <v>57</v>
      </c>
      <c r="B20" s="34">
        <v>38</v>
      </c>
      <c r="C20" s="35">
        <f t="shared" ref="C20:C51" si="0">$A$18*A20+$B$18*B20</f>
        <v>45.6</v>
      </c>
      <c r="D20" s="35" t="str">
        <f t="shared" ref="D20:D51" si="1">IF((A20&gt;=$A$17)*(B20&gt;=$B$17)*(C20&gt;=$C$17),"PASS","FAIL")</f>
        <v>PASS</v>
      </c>
      <c r="E20" s="34" t="s">
        <v>7</v>
      </c>
    </row>
    <row r="21" spans="1:11" x14ac:dyDescent="0.2">
      <c r="A21" s="34">
        <v>50</v>
      </c>
      <c r="B21" s="34">
        <v>34</v>
      </c>
      <c r="C21" s="35">
        <f t="shared" si="0"/>
        <v>40.4</v>
      </c>
      <c r="D21" s="35" t="str">
        <f t="shared" si="1"/>
        <v>FAIL</v>
      </c>
      <c r="E21" s="34" t="s">
        <v>7</v>
      </c>
      <c r="H21" s="52"/>
    </row>
    <row r="22" spans="1:11" x14ac:dyDescent="0.2">
      <c r="A22" s="34">
        <v>36</v>
      </c>
      <c r="B22" s="34">
        <v>69</v>
      </c>
      <c r="C22" s="35">
        <f t="shared" si="0"/>
        <v>55.8</v>
      </c>
      <c r="D22" s="35" t="str">
        <f t="shared" si="1"/>
        <v>PASS</v>
      </c>
      <c r="E22" s="34" t="s">
        <v>8</v>
      </c>
      <c r="G22" s="60" t="s">
        <v>145</v>
      </c>
      <c r="H22" s="60"/>
      <c r="I22" s="60"/>
      <c r="J22" s="60"/>
      <c r="K22" s="60"/>
    </row>
    <row r="23" spans="1:11" x14ac:dyDescent="0.2">
      <c r="A23" s="34">
        <v>47</v>
      </c>
      <c r="B23" s="34">
        <v>83</v>
      </c>
      <c r="C23" s="35">
        <f t="shared" si="0"/>
        <v>68.599999999999994</v>
      </c>
      <c r="D23" s="35" t="str">
        <f t="shared" si="1"/>
        <v>PASS</v>
      </c>
      <c r="E23" s="34" t="s">
        <v>7</v>
      </c>
    </row>
    <row r="24" spans="1:11" x14ac:dyDescent="0.2">
      <c r="A24" s="34">
        <v>97</v>
      </c>
      <c r="B24" s="34">
        <v>66</v>
      </c>
      <c r="C24" s="35">
        <f t="shared" si="0"/>
        <v>78.400000000000006</v>
      </c>
      <c r="D24" s="35" t="str">
        <f t="shared" si="1"/>
        <v>PASS</v>
      </c>
      <c r="E24" s="34" t="s">
        <v>8</v>
      </c>
    </row>
    <row r="25" spans="1:11" x14ac:dyDescent="0.2">
      <c r="A25" s="34">
        <v>92</v>
      </c>
      <c r="B25" s="34">
        <v>88</v>
      </c>
      <c r="C25" s="35">
        <f t="shared" si="0"/>
        <v>89.6</v>
      </c>
      <c r="D25" s="35" t="str">
        <f t="shared" si="1"/>
        <v>PASS</v>
      </c>
      <c r="E25" s="34" t="s">
        <v>8</v>
      </c>
    </row>
    <row r="26" spans="1:11" x14ac:dyDescent="0.2">
      <c r="A26" s="34">
        <v>97</v>
      </c>
      <c r="B26" s="34">
        <v>90</v>
      </c>
      <c r="C26" s="35">
        <f t="shared" si="0"/>
        <v>92.800000000000011</v>
      </c>
      <c r="D26" s="35" t="str">
        <f t="shared" si="1"/>
        <v>PASS</v>
      </c>
      <c r="E26" s="34" t="s">
        <v>8</v>
      </c>
    </row>
    <row r="27" spans="1:11" x14ac:dyDescent="0.2">
      <c r="A27" s="34">
        <v>4</v>
      </c>
      <c r="B27" s="34">
        <v>46</v>
      </c>
      <c r="C27" s="35">
        <f t="shared" si="0"/>
        <v>29.2</v>
      </c>
      <c r="D27" s="35" t="str">
        <f t="shared" si="1"/>
        <v>FAIL</v>
      </c>
      <c r="E27" s="34" t="s">
        <v>7</v>
      </c>
    </row>
    <row r="28" spans="1:11" x14ac:dyDescent="0.2">
      <c r="A28" s="34">
        <v>6</v>
      </c>
      <c r="B28" s="34">
        <v>52</v>
      </c>
      <c r="C28" s="35">
        <f t="shared" si="0"/>
        <v>33.6</v>
      </c>
      <c r="D28" s="35" t="str">
        <f t="shared" si="1"/>
        <v>FAIL</v>
      </c>
      <c r="E28" s="34" t="s">
        <v>7</v>
      </c>
    </row>
    <row r="29" spans="1:11" x14ac:dyDescent="0.2">
      <c r="A29" s="34">
        <v>81</v>
      </c>
      <c r="B29" s="34">
        <v>70</v>
      </c>
      <c r="C29" s="35">
        <f t="shared" si="0"/>
        <v>74.400000000000006</v>
      </c>
      <c r="D29" s="35" t="str">
        <f t="shared" si="1"/>
        <v>PASS</v>
      </c>
      <c r="E29" s="34" t="s">
        <v>8</v>
      </c>
    </row>
    <row r="30" spans="1:11" x14ac:dyDescent="0.2">
      <c r="A30" s="34">
        <v>24</v>
      </c>
      <c r="B30" s="34">
        <v>90</v>
      </c>
      <c r="C30" s="35">
        <f t="shared" si="0"/>
        <v>63.6</v>
      </c>
      <c r="D30" s="35" t="str">
        <f t="shared" si="1"/>
        <v>FAIL</v>
      </c>
      <c r="E30" s="34" t="s">
        <v>7</v>
      </c>
    </row>
    <row r="31" spans="1:11" x14ac:dyDescent="0.2">
      <c r="A31" s="34">
        <v>37</v>
      </c>
      <c r="B31" s="34">
        <v>6</v>
      </c>
      <c r="C31" s="35">
        <f t="shared" si="0"/>
        <v>18.399999999999999</v>
      </c>
      <c r="D31" s="35" t="str">
        <f t="shared" si="1"/>
        <v>FAIL</v>
      </c>
      <c r="E31" s="34" t="s">
        <v>8</v>
      </c>
    </row>
    <row r="32" spans="1:11" x14ac:dyDescent="0.2">
      <c r="A32" s="34">
        <v>96</v>
      </c>
      <c r="B32" s="34">
        <v>88</v>
      </c>
      <c r="C32" s="35">
        <f t="shared" si="0"/>
        <v>91.2</v>
      </c>
      <c r="D32" s="35" t="str">
        <f t="shared" si="1"/>
        <v>PASS</v>
      </c>
      <c r="E32" s="34" t="s">
        <v>7</v>
      </c>
    </row>
    <row r="33" spans="1:5" x14ac:dyDescent="0.2">
      <c r="A33" s="34">
        <v>70</v>
      </c>
      <c r="B33" s="34">
        <v>44</v>
      </c>
      <c r="C33" s="35">
        <f t="shared" si="0"/>
        <v>54.4</v>
      </c>
      <c r="D33" s="35" t="str">
        <f t="shared" si="1"/>
        <v>PASS</v>
      </c>
      <c r="E33" s="34" t="s">
        <v>8</v>
      </c>
    </row>
    <row r="34" spans="1:5" x14ac:dyDescent="0.2">
      <c r="A34" s="34">
        <v>52</v>
      </c>
      <c r="B34" s="34">
        <v>11</v>
      </c>
      <c r="C34" s="35">
        <f t="shared" si="0"/>
        <v>27.4</v>
      </c>
      <c r="D34" s="35" t="str">
        <f t="shared" si="1"/>
        <v>FAIL</v>
      </c>
      <c r="E34" s="34" t="s">
        <v>8</v>
      </c>
    </row>
    <row r="35" spans="1:5" x14ac:dyDescent="0.2">
      <c r="A35" s="34">
        <v>46</v>
      </c>
      <c r="B35" s="34">
        <v>2</v>
      </c>
      <c r="C35" s="35">
        <f t="shared" si="0"/>
        <v>19.600000000000001</v>
      </c>
      <c r="D35" s="35" t="str">
        <f t="shared" si="1"/>
        <v>FAIL</v>
      </c>
      <c r="E35" s="34" t="s">
        <v>8</v>
      </c>
    </row>
    <row r="36" spans="1:5" x14ac:dyDescent="0.2">
      <c r="A36" s="34">
        <v>93</v>
      </c>
      <c r="B36" s="34">
        <v>63</v>
      </c>
      <c r="C36" s="35">
        <f t="shared" si="0"/>
        <v>75</v>
      </c>
      <c r="D36" s="35" t="str">
        <f t="shared" si="1"/>
        <v>PASS</v>
      </c>
      <c r="E36" s="34" t="s">
        <v>7</v>
      </c>
    </row>
    <row r="37" spans="1:5" x14ac:dyDescent="0.2">
      <c r="A37" s="34">
        <v>7</v>
      </c>
      <c r="B37" s="34">
        <v>83</v>
      </c>
      <c r="C37" s="35">
        <f t="shared" si="0"/>
        <v>52.599999999999994</v>
      </c>
      <c r="D37" s="35" t="str">
        <f t="shared" si="1"/>
        <v>FAIL</v>
      </c>
      <c r="E37" s="34" t="s">
        <v>8</v>
      </c>
    </row>
    <row r="38" spans="1:5" x14ac:dyDescent="0.2">
      <c r="A38" s="34">
        <v>66</v>
      </c>
      <c r="B38" s="34">
        <v>46</v>
      </c>
      <c r="C38" s="35">
        <f t="shared" si="0"/>
        <v>54</v>
      </c>
      <c r="D38" s="35" t="str">
        <f t="shared" si="1"/>
        <v>PASS</v>
      </c>
      <c r="E38" s="34" t="s">
        <v>8</v>
      </c>
    </row>
    <row r="39" spans="1:5" x14ac:dyDescent="0.2">
      <c r="A39" s="34">
        <v>94</v>
      </c>
      <c r="B39" s="34">
        <v>11</v>
      </c>
      <c r="C39" s="35">
        <f t="shared" si="0"/>
        <v>44.2</v>
      </c>
      <c r="D39" s="35" t="str">
        <f t="shared" si="1"/>
        <v>FAIL</v>
      </c>
      <c r="E39" s="34" t="s">
        <v>8</v>
      </c>
    </row>
    <row r="40" spans="1:5" x14ac:dyDescent="0.2">
      <c r="A40" s="34">
        <v>71</v>
      </c>
      <c r="B40" s="34">
        <v>50</v>
      </c>
      <c r="C40" s="35">
        <f t="shared" si="0"/>
        <v>58.400000000000006</v>
      </c>
      <c r="D40" s="35" t="str">
        <f t="shared" si="1"/>
        <v>PASS</v>
      </c>
      <c r="E40" s="34" t="s">
        <v>7</v>
      </c>
    </row>
    <row r="41" spans="1:5" x14ac:dyDescent="0.2">
      <c r="A41" s="34">
        <v>85</v>
      </c>
      <c r="B41" s="34">
        <v>91</v>
      </c>
      <c r="C41" s="35">
        <f t="shared" si="0"/>
        <v>88.6</v>
      </c>
      <c r="D41" s="35" t="str">
        <f t="shared" si="1"/>
        <v>PASS</v>
      </c>
      <c r="E41" s="34" t="s">
        <v>8</v>
      </c>
    </row>
    <row r="42" spans="1:5" x14ac:dyDescent="0.2">
      <c r="A42" s="34">
        <v>95</v>
      </c>
      <c r="B42" s="34">
        <v>91</v>
      </c>
      <c r="C42" s="35">
        <f t="shared" si="0"/>
        <v>92.6</v>
      </c>
      <c r="D42" s="35" t="str">
        <f t="shared" si="1"/>
        <v>PASS</v>
      </c>
      <c r="E42" s="34" t="s">
        <v>7</v>
      </c>
    </row>
    <row r="43" spans="1:5" x14ac:dyDescent="0.2">
      <c r="A43" s="34">
        <v>0</v>
      </c>
      <c r="B43" s="34">
        <v>56</v>
      </c>
      <c r="C43" s="35">
        <f t="shared" si="0"/>
        <v>33.6</v>
      </c>
      <c r="D43" s="35" t="str">
        <f t="shared" si="1"/>
        <v>FAIL</v>
      </c>
      <c r="E43" s="34" t="s">
        <v>7</v>
      </c>
    </row>
    <row r="44" spans="1:5" x14ac:dyDescent="0.2">
      <c r="A44" s="34">
        <v>82</v>
      </c>
      <c r="B44" s="34">
        <v>57</v>
      </c>
      <c r="C44" s="35">
        <f t="shared" si="0"/>
        <v>67</v>
      </c>
      <c r="D44" s="35" t="str">
        <f t="shared" si="1"/>
        <v>PASS</v>
      </c>
      <c r="E44" s="34" t="s">
        <v>8</v>
      </c>
    </row>
    <row r="45" spans="1:5" x14ac:dyDescent="0.2">
      <c r="A45" s="34">
        <v>12</v>
      </c>
      <c r="B45" s="34">
        <v>95</v>
      </c>
      <c r="C45" s="35">
        <f t="shared" si="0"/>
        <v>61.8</v>
      </c>
      <c r="D45" s="35" t="str">
        <f t="shared" si="1"/>
        <v>FAIL</v>
      </c>
      <c r="E45" s="34" t="s">
        <v>8</v>
      </c>
    </row>
    <row r="46" spans="1:5" x14ac:dyDescent="0.2">
      <c r="A46" s="34">
        <v>97</v>
      </c>
      <c r="B46" s="34">
        <v>55</v>
      </c>
      <c r="C46" s="35">
        <f t="shared" si="0"/>
        <v>71.800000000000011</v>
      </c>
      <c r="D46" s="35" t="str">
        <f t="shared" si="1"/>
        <v>PASS</v>
      </c>
      <c r="E46" s="34" t="s">
        <v>8</v>
      </c>
    </row>
    <row r="47" spans="1:5" x14ac:dyDescent="0.2">
      <c r="A47" s="34">
        <v>11</v>
      </c>
      <c r="B47" s="34">
        <v>16</v>
      </c>
      <c r="C47" s="35">
        <f t="shared" si="0"/>
        <v>14</v>
      </c>
      <c r="D47" s="35" t="str">
        <f t="shared" si="1"/>
        <v>FAIL</v>
      </c>
      <c r="E47" s="34" t="s">
        <v>7</v>
      </c>
    </row>
    <row r="48" spans="1:5" x14ac:dyDescent="0.2">
      <c r="A48" s="34">
        <v>82</v>
      </c>
      <c r="B48" s="34">
        <v>53</v>
      </c>
      <c r="C48" s="35">
        <f t="shared" si="0"/>
        <v>64.599999999999994</v>
      </c>
      <c r="D48" s="35" t="str">
        <f t="shared" si="1"/>
        <v>PASS</v>
      </c>
      <c r="E48" s="34" t="s">
        <v>8</v>
      </c>
    </row>
    <row r="49" spans="1:5" x14ac:dyDescent="0.2">
      <c r="A49" s="34">
        <v>29</v>
      </c>
      <c r="B49" s="34">
        <v>19</v>
      </c>
      <c r="C49" s="35">
        <f t="shared" si="0"/>
        <v>23</v>
      </c>
      <c r="D49" s="35" t="str">
        <f t="shared" si="1"/>
        <v>FAIL</v>
      </c>
      <c r="E49" s="34" t="s">
        <v>7</v>
      </c>
    </row>
    <row r="50" spans="1:5" x14ac:dyDescent="0.2">
      <c r="A50" s="34">
        <v>3</v>
      </c>
      <c r="B50" s="34">
        <v>98</v>
      </c>
      <c r="C50" s="35">
        <f t="shared" si="0"/>
        <v>60</v>
      </c>
      <c r="D50" s="35" t="str">
        <f t="shared" si="1"/>
        <v>FAIL</v>
      </c>
      <c r="E50" s="34" t="s">
        <v>8</v>
      </c>
    </row>
    <row r="51" spans="1:5" x14ac:dyDescent="0.2">
      <c r="A51" s="34">
        <v>91</v>
      </c>
      <c r="B51" s="34">
        <v>90</v>
      </c>
      <c r="C51" s="35">
        <f t="shared" si="0"/>
        <v>90.4</v>
      </c>
      <c r="D51" s="35" t="str">
        <f t="shared" si="1"/>
        <v>PASS</v>
      </c>
      <c r="E51" s="34" t="s">
        <v>7</v>
      </c>
    </row>
    <row r="52" spans="1:5" x14ac:dyDescent="0.2">
      <c r="A52" s="34">
        <v>34</v>
      </c>
      <c r="B52" s="34">
        <v>86</v>
      </c>
      <c r="C52" s="35">
        <f t="shared" ref="C52:C69" si="2">$A$18*A52+$B$18*B52</f>
        <v>65.2</v>
      </c>
      <c r="D52" s="35" t="str">
        <f t="shared" ref="D52:D69" si="3">IF((A52&gt;=$A$17)*(B52&gt;=$B$17)*(C52&gt;=$C$17),"PASS","FAIL")</f>
        <v>FAIL</v>
      </c>
      <c r="E52" s="34" t="s">
        <v>7</v>
      </c>
    </row>
    <row r="53" spans="1:5" x14ac:dyDescent="0.2">
      <c r="A53" s="34">
        <v>15</v>
      </c>
      <c r="B53" s="34">
        <v>38</v>
      </c>
      <c r="C53" s="35">
        <f t="shared" si="2"/>
        <v>28.8</v>
      </c>
      <c r="D53" s="35" t="str">
        <f t="shared" si="3"/>
        <v>FAIL</v>
      </c>
      <c r="E53" s="34" t="s">
        <v>8</v>
      </c>
    </row>
    <row r="54" spans="1:5" x14ac:dyDescent="0.2">
      <c r="A54" s="34">
        <v>54</v>
      </c>
      <c r="B54" s="34">
        <v>34</v>
      </c>
      <c r="C54" s="35">
        <f t="shared" si="2"/>
        <v>42</v>
      </c>
      <c r="D54" s="35" t="str">
        <f t="shared" si="3"/>
        <v>FAIL</v>
      </c>
      <c r="E54" s="34" t="s">
        <v>8</v>
      </c>
    </row>
    <row r="55" spans="1:5" x14ac:dyDescent="0.2">
      <c r="A55" s="34">
        <v>39</v>
      </c>
      <c r="B55" s="34">
        <v>56</v>
      </c>
      <c r="C55" s="35">
        <f t="shared" si="2"/>
        <v>49.2</v>
      </c>
      <c r="D55" s="35" t="str">
        <f t="shared" si="3"/>
        <v>PASS</v>
      </c>
      <c r="E55" s="34" t="s">
        <v>8</v>
      </c>
    </row>
    <row r="56" spans="1:5" x14ac:dyDescent="0.2">
      <c r="A56" s="34">
        <v>96</v>
      </c>
      <c r="B56" s="34">
        <v>11</v>
      </c>
      <c r="C56" s="35">
        <f t="shared" si="2"/>
        <v>45.000000000000007</v>
      </c>
      <c r="D56" s="35" t="str">
        <f t="shared" si="3"/>
        <v>FAIL</v>
      </c>
      <c r="E56" s="34" t="s">
        <v>7</v>
      </c>
    </row>
    <row r="57" spans="1:5" x14ac:dyDescent="0.2">
      <c r="A57" s="34">
        <v>42</v>
      </c>
      <c r="B57" s="34">
        <v>51</v>
      </c>
      <c r="C57" s="35">
        <f t="shared" si="2"/>
        <v>47.4</v>
      </c>
      <c r="D57" s="35" t="str">
        <f t="shared" si="3"/>
        <v>PASS</v>
      </c>
      <c r="E57" s="34" t="s">
        <v>7</v>
      </c>
    </row>
    <row r="58" spans="1:5" x14ac:dyDescent="0.2">
      <c r="A58" s="34">
        <v>51</v>
      </c>
      <c r="B58" s="34">
        <v>27</v>
      </c>
      <c r="C58" s="35">
        <f t="shared" si="2"/>
        <v>36.6</v>
      </c>
      <c r="D58" s="35" t="str">
        <f t="shared" si="3"/>
        <v>FAIL</v>
      </c>
      <c r="E58" s="34" t="s">
        <v>8</v>
      </c>
    </row>
    <row r="59" spans="1:5" x14ac:dyDescent="0.2">
      <c r="A59" s="34">
        <v>79</v>
      </c>
      <c r="B59" s="34">
        <v>76</v>
      </c>
      <c r="C59" s="35">
        <f t="shared" si="2"/>
        <v>77.2</v>
      </c>
      <c r="D59" s="35" t="str">
        <f t="shared" si="3"/>
        <v>PASS</v>
      </c>
      <c r="E59" s="34" t="s">
        <v>7</v>
      </c>
    </row>
    <row r="60" spans="1:5" x14ac:dyDescent="0.2">
      <c r="A60" s="34">
        <v>65</v>
      </c>
      <c r="B60" s="34">
        <v>91</v>
      </c>
      <c r="C60" s="35">
        <f t="shared" si="2"/>
        <v>80.599999999999994</v>
      </c>
      <c r="D60" s="35" t="str">
        <f t="shared" si="3"/>
        <v>PASS</v>
      </c>
      <c r="E60" s="34" t="s">
        <v>8</v>
      </c>
    </row>
    <row r="61" spans="1:5" x14ac:dyDescent="0.2">
      <c r="A61" s="34">
        <v>75</v>
      </c>
      <c r="B61" s="34">
        <v>80</v>
      </c>
      <c r="C61" s="35">
        <f t="shared" si="2"/>
        <v>78</v>
      </c>
      <c r="D61" s="35" t="str">
        <f t="shared" si="3"/>
        <v>PASS</v>
      </c>
      <c r="E61" s="34" t="s">
        <v>8</v>
      </c>
    </row>
    <row r="62" spans="1:5" x14ac:dyDescent="0.2">
      <c r="A62" s="34">
        <v>88</v>
      </c>
      <c r="B62" s="34">
        <v>22</v>
      </c>
      <c r="C62" s="35">
        <f t="shared" si="2"/>
        <v>48.400000000000006</v>
      </c>
      <c r="D62" s="35" t="str">
        <f t="shared" si="3"/>
        <v>FAIL</v>
      </c>
      <c r="E62" s="34" t="s">
        <v>8</v>
      </c>
    </row>
    <row r="63" spans="1:5" x14ac:dyDescent="0.2">
      <c r="A63" s="34">
        <v>98</v>
      </c>
      <c r="B63" s="34">
        <v>98</v>
      </c>
      <c r="C63" s="35">
        <f t="shared" si="2"/>
        <v>98</v>
      </c>
      <c r="D63" s="35" t="str">
        <f t="shared" si="3"/>
        <v>PASS</v>
      </c>
      <c r="E63" s="34" t="s">
        <v>7</v>
      </c>
    </row>
    <row r="64" spans="1:5" x14ac:dyDescent="0.2">
      <c r="A64" s="34">
        <v>99</v>
      </c>
      <c r="B64" s="34">
        <v>48</v>
      </c>
      <c r="C64" s="35">
        <f t="shared" si="2"/>
        <v>68.400000000000006</v>
      </c>
      <c r="D64" s="35" t="str">
        <f t="shared" si="3"/>
        <v>PASS</v>
      </c>
      <c r="E64" s="34" t="s">
        <v>8</v>
      </c>
    </row>
    <row r="65" spans="1:5" x14ac:dyDescent="0.2">
      <c r="A65" s="34">
        <v>75</v>
      </c>
      <c r="B65" s="34">
        <v>8</v>
      </c>
      <c r="C65" s="35">
        <f t="shared" si="2"/>
        <v>34.799999999999997</v>
      </c>
      <c r="D65" s="35" t="str">
        <f t="shared" si="3"/>
        <v>FAIL</v>
      </c>
      <c r="E65" s="34" t="s">
        <v>8</v>
      </c>
    </row>
    <row r="66" spans="1:5" x14ac:dyDescent="0.2">
      <c r="A66" s="34">
        <v>23</v>
      </c>
      <c r="B66" s="34">
        <v>0</v>
      </c>
      <c r="C66" s="35">
        <f t="shared" si="2"/>
        <v>9.2000000000000011</v>
      </c>
      <c r="D66" s="35" t="str">
        <f t="shared" si="3"/>
        <v>FAIL</v>
      </c>
      <c r="E66" s="34" t="s">
        <v>7</v>
      </c>
    </row>
    <row r="67" spans="1:5" x14ac:dyDescent="0.2">
      <c r="A67" s="34">
        <v>26</v>
      </c>
      <c r="B67" s="34">
        <v>58</v>
      </c>
      <c r="C67" s="35">
        <f t="shared" si="2"/>
        <v>45.199999999999996</v>
      </c>
      <c r="D67" s="35" t="str">
        <f t="shared" si="3"/>
        <v>FAIL</v>
      </c>
      <c r="E67" s="34" t="s">
        <v>8</v>
      </c>
    </row>
    <row r="68" spans="1:5" x14ac:dyDescent="0.2">
      <c r="A68" s="34">
        <v>42</v>
      </c>
      <c r="B68" s="34">
        <v>11</v>
      </c>
      <c r="C68" s="35">
        <f t="shared" si="2"/>
        <v>23.4</v>
      </c>
      <c r="D68" s="35" t="str">
        <f t="shared" si="3"/>
        <v>FAIL</v>
      </c>
      <c r="E68" s="34" t="s">
        <v>8</v>
      </c>
    </row>
    <row r="69" spans="1:5" x14ac:dyDescent="0.2">
      <c r="A69" s="34">
        <v>81</v>
      </c>
      <c r="B69" s="34">
        <v>71</v>
      </c>
      <c r="C69" s="35">
        <f t="shared" si="2"/>
        <v>75</v>
      </c>
      <c r="D69" s="35" t="str">
        <f t="shared" si="3"/>
        <v>PASS</v>
      </c>
      <c r="E69" s="34" t="s">
        <v>7</v>
      </c>
    </row>
  </sheetData>
  <phoneticPr fontId="1" type="noConversion"/>
  <hyperlinks>
    <hyperlink ref="A1" location="CONTENTS!A1" display="CONTENTS"/>
    <hyperlink ref="K17" location="'Cross tabs1'!A1" display="Cross tabs 1"/>
    <hyperlink ref="G22:H22" location="Sheet2!A1" display="PROCEED TO SHEET 2"/>
    <hyperlink ref="G22" location="Sheet2!A1" display="PROCEED TO SHEET 2 (Two-way pivot tables (percentage count))"/>
    <hyperlink ref="G22:K22" location="Sheet2!A1" display="PROCEED TO SHEET 2 (Two-way pivot tables (percentage count))"/>
  </hyperlinks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9"/>
  <sheetViews>
    <sheetView workbookViewId="0">
      <selection activeCell="I33" sqref="I33"/>
    </sheetView>
  </sheetViews>
  <sheetFormatPr defaultRowHeight="12.75" x14ac:dyDescent="0.2"/>
  <cols>
    <col min="1" max="1" width="13.7109375" style="1" customWidth="1"/>
    <col min="2" max="2" width="9.28515625" style="1" customWidth="1"/>
    <col min="3" max="3" width="12.7109375" style="1" customWidth="1"/>
    <col min="4" max="4" width="9.7109375" style="1" customWidth="1"/>
    <col min="5" max="5" width="16.140625" style="1" customWidth="1"/>
    <col min="7" max="7" width="16.42578125" bestFit="1" customWidth="1"/>
    <col min="8" max="8" width="11" bestFit="1" customWidth="1"/>
    <col min="9" max="9" width="11" customWidth="1"/>
    <col min="10" max="10" width="13.28515625" customWidth="1"/>
    <col min="11" max="11" width="18" customWidth="1"/>
  </cols>
  <sheetData>
    <row r="1" spans="1:30" x14ac:dyDescent="0.2">
      <c r="A1" s="51" t="s">
        <v>124</v>
      </c>
      <c r="C1" s="57" t="s">
        <v>126</v>
      </c>
      <c r="D1" s="56"/>
      <c r="E1" s="56"/>
    </row>
    <row r="2" spans="1:30" x14ac:dyDescent="0.2">
      <c r="A2" s="55"/>
    </row>
    <row r="3" spans="1:30" x14ac:dyDescent="0.2">
      <c r="B3" s="50" t="s">
        <v>118</v>
      </c>
      <c r="C3" s="39"/>
      <c r="D3" s="39"/>
      <c r="E3" s="39"/>
      <c r="F3" s="39"/>
      <c r="G3" s="39"/>
      <c r="AA3" s="4" t="s">
        <v>10</v>
      </c>
      <c r="AB3" s="4" t="s">
        <v>3</v>
      </c>
      <c r="AC3" s="5"/>
      <c r="AD3" s="6"/>
    </row>
    <row r="4" spans="1:30" x14ac:dyDescent="0.2">
      <c r="A4" s="3"/>
      <c r="B4" s="46" t="s">
        <v>52</v>
      </c>
      <c r="C4" s="39"/>
      <c r="D4" s="39"/>
      <c r="E4" s="39"/>
      <c r="F4" s="39"/>
      <c r="G4" s="39"/>
      <c r="H4" s="39"/>
      <c r="I4" s="39"/>
      <c r="J4" s="39"/>
      <c r="K4" s="39"/>
      <c r="AA4" s="4" t="s">
        <v>6</v>
      </c>
      <c r="AB4" s="7" t="s">
        <v>5</v>
      </c>
      <c r="AC4" s="8" t="s">
        <v>4</v>
      </c>
      <c r="AD4" s="9" t="s">
        <v>11</v>
      </c>
    </row>
    <row r="5" spans="1:30" x14ac:dyDescent="0.2">
      <c r="B5" s="46" t="s">
        <v>53</v>
      </c>
      <c r="C5" s="39"/>
      <c r="D5" s="39"/>
      <c r="E5" s="39"/>
      <c r="F5" s="39"/>
      <c r="G5" s="39"/>
      <c r="H5" s="39"/>
      <c r="I5" s="39"/>
      <c r="J5" s="39"/>
      <c r="K5" s="39"/>
      <c r="AA5" s="7" t="s">
        <v>8</v>
      </c>
      <c r="AB5" s="23">
        <v>0.28000000000000003</v>
      </c>
      <c r="AC5" s="24">
        <v>0.3</v>
      </c>
      <c r="AD5" s="25">
        <v>0.57999999999999996</v>
      </c>
    </row>
    <row r="6" spans="1:30" x14ac:dyDescent="0.2">
      <c r="B6" s="46" t="s">
        <v>54</v>
      </c>
      <c r="C6" s="39"/>
      <c r="D6" s="39"/>
      <c r="E6" s="39"/>
      <c r="F6" s="39"/>
      <c r="G6" s="39"/>
      <c r="H6" s="39"/>
      <c r="I6" s="39"/>
      <c r="J6" s="39"/>
      <c r="K6" s="39"/>
      <c r="AA6" s="13" t="s">
        <v>7</v>
      </c>
      <c r="AB6" s="26">
        <v>0.2</v>
      </c>
      <c r="AC6" s="27">
        <v>0.22</v>
      </c>
      <c r="AD6" s="28">
        <v>0.42</v>
      </c>
    </row>
    <row r="7" spans="1:30" x14ac:dyDescent="0.2">
      <c r="B7" s="46" t="s">
        <v>55</v>
      </c>
      <c r="C7" s="39"/>
      <c r="D7" s="39"/>
      <c r="E7" s="39"/>
      <c r="F7" s="39"/>
      <c r="G7" s="39"/>
      <c r="H7" s="39"/>
      <c r="I7" s="39"/>
      <c r="J7" s="39"/>
      <c r="K7" s="39"/>
      <c r="AA7" s="17" t="s">
        <v>11</v>
      </c>
      <c r="AB7" s="29">
        <v>0.48</v>
      </c>
      <c r="AC7" s="30">
        <v>0.52</v>
      </c>
      <c r="AD7" s="31">
        <v>1</v>
      </c>
    </row>
    <row r="8" spans="1:30" x14ac:dyDescent="0.2">
      <c r="B8" s="46" t="s">
        <v>50</v>
      </c>
      <c r="C8" s="39"/>
      <c r="D8" s="39"/>
      <c r="E8" s="39"/>
      <c r="F8" s="39"/>
      <c r="G8" s="39"/>
      <c r="H8" s="39"/>
      <c r="I8" s="39"/>
      <c r="J8" s="39"/>
      <c r="K8" s="39"/>
    </row>
    <row r="9" spans="1:30" x14ac:dyDescent="0.2">
      <c r="B9" s="46" t="s">
        <v>151</v>
      </c>
      <c r="C9" s="39"/>
      <c r="D9" s="39"/>
      <c r="E9" s="39"/>
      <c r="F9" s="39"/>
      <c r="G9" s="39"/>
      <c r="H9" s="39"/>
      <c r="I9" s="39"/>
      <c r="J9" s="39"/>
      <c r="K9" s="39"/>
    </row>
    <row r="10" spans="1:30" x14ac:dyDescent="0.2">
      <c r="B10" s="46" t="s">
        <v>56</v>
      </c>
      <c r="C10" s="39"/>
      <c r="D10" s="39"/>
      <c r="E10" s="39"/>
      <c r="F10" s="39"/>
      <c r="G10" s="39"/>
      <c r="H10" s="39"/>
      <c r="I10" s="39"/>
      <c r="J10" s="39"/>
      <c r="K10" s="39"/>
      <c r="AB10">
        <f>IF(H21=AB5,1,0)</f>
        <v>0</v>
      </c>
      <c r="AC10">
        <f>IF(I21=AC5,1,0)</f>
        <v>0</v>
      </c>
    </row>
    <row r="11" spans="1:30" x14ac:dyDescent="0.2">
      <c r="B11" s="46" t="s">
        <v>57</v>
      </c>
      <c r="C11" s="39"/>
      <c r="D11" s="39"/>
      <c r="E11" s="39"/>
      <c r="F11" s="39"/>
      <c r="G11" s="39"/>
      <c r="H11" s="39"/>
      <c r="I11" s="39"/>
      <c r="J11" s="39"/>
      <c r="K11" s="39"/>
      <c r="AB11">
        <f>IF(H22=AB6,1,0)</f>
        <v>0</v>
      </c>
      <c r="AC11">
        <f>IF(I22=AC6,1,0)</f>
        <v>0</v>
      </c>
    </row>
    <row r="12" spans="1:30" x14ac:dyDescent="0.2">
      <c r="B12" s="46" t="s">
        <v>58</v>
      </c>
      <c r="C12" s="39"/>
      <c r="D12" s="39"/>
      <c r="E12" s="39"/>
      <c r="F12" s="39"/>
      <c r="G12" s="39"/>
      <c r="H12" s="39"/>
      <c r="I12" s="39"/>
      <c r="J12" s="39"/>
      <c r="K12" s="51" t="s">
        <v>139</v>
      </c>
    </row>
    <row r="13" spans="1:30" x14ac:dyDescent="0.2">
      <c r="B13" s="46" t="s">
        <v>40</v>
      </c>
      <c r="C13" s="39"/>
      <c r="D13" s="39"/>
      <c r="E13" s="39"/>
      <c r="F13" s="39"/>
      <c r="G13" s="39"/>
      <c r="H13" s="39"/>
      <c r="I13" s="39"/>
      <c r="J13" s="39"/>
      <c r="K13" s="39"/>
      <c r="AB13" t="str">
        <f>IF(SUM(AB10:AC11)=4,"CORRECT","")</f>
        <v/>
      </c>
    </row>
    <row r="14" spans="1:30" x14ac:dyDescent="0.2">
      <c r="B14" s="46" t="s">
        <v>167</v>
      </c>
      <c r="C14" s="39"/>
      <c r="D14" s="39"/>
      <c r="E14" s="39"/>
      <c r="F14" s="39"/>
      <c r="G14" s="39"/>
      <c r="H14" s="39"/>
      <c r="I14" s="39"/>
      <c r="J14" s="39"/>
      <c r="K14" s="39"/>
    </row>
    <row r="15" spans="1:30" x14ac:dyDescent="0.2">
      <c r="B15" s="46" t="s">
        <v>59</v>
      </c>
      <c r="C15" s="39"/>
      <c r="D15" s="39"/>
      <c r="E15" s="39"/>
      <c r="F15" s="39"/>
      <c r="G15" s="39"/>
      <c r="H15" s="39"/>
      <c r="I15" s="39"/>
      <c r="J15" s="39"/>
      <c r="K15" s="39"/>
    </row>
    <row r="16" spans="1:30" x14ac:dyDescent="0.2">
      <c r="B16" s="46" t="s">
        <v>51</v>
      </c>
      <c r="C16" s="39"/>
      <c r="D16" s="39"/>
      <c r="E16" s="39"/>
      <c r="F16" s="39"/>
      <c r="G16" s="39"/>
      <c r="H16" s="39"/>
      <c r="I16" s="39"/>
      <c r="J16" s="39"/>
      <c r="K16" s="39"/>
    </row>
    <row r="17" spans="1:11" x14ac:dyDescent="0.2">
      <c r="C17" s="2"/>
      <c r="G17" s="22"/>
    </row>
    <row r="18" spans="1:11" x14ac:dyDescent="0.2">
      <c r="C18" s="2"/>
    </row>
    <row r="19" spans="1:11" x14ac:dyDescent="0.2">
      <c r="A19" s="34" t="s">
        <v>0</v>
      </c>
      <c r="B19" s="34" t="s">
        <v>1</v>
      </c>
      <c r="C19" s="35" t="s">
        <v>2</v>
      </c>
      <c r="D19" s="35" t="s">
        <v>3</v>
      </c>
      <c r="E19" s="34" t="s">
        <v>6</v>
      </c>
      <c r="G19" s="4" t="s">
        <v>10</v>
      </c>
      <c r="H19" s="4" t="s">
        <v>3</v>
      </c>
      <c r="I19" s="5"/>
      <c r="J19" s="6"/>
    </row>
    <row r="20" spans="1:11" x14ac:dyDescent="0.2">
      <c r="A20" s="34">
        <f>Sheet1!A20</f>
        <v>57</v>
      </c>
      <c r="B20" s="34">
        <f>Sheet1!B20</f>
        <v>38</v>
      </c>
      <c r="C20" s="35">
        <f>Sheet1!C20</f>
        <v>45.6</v>
      </c>
      <c r="D20" s="35" t="str">
        <f>Sheet1!D20</f>
        <v>PASS</v>
      </c>
      <c r="E20" s="34" t="str">
        <f>Sheet1!E20</f>
        <v>M</v>
      </c>
      <c r="G20" s="4" t="s">
        <v>6</v>
      </c>
      <c r="H20" s="7" t="s">
        <v>5</v>
      </c>
      <c r="I20" s="8" t="s">
        <v>4</v>
      </c>
      <c r="J20" s="9" t="s">
        <v>11</v>
      </c>
    </row>
    <row r="21" spans="1:11" x14ac:dyDescent="0.2">
      <c r="A21" s="34">
        <f>Sheet1!A21</f>
        <v>50</v>
      </c>
      <c r="B21" s="34">
        <f>Sheet1!B21</f>
        <v>34</v>
      </c>
      <c r="C21" s="35">
        <f>Sheet1!C21</f>
        <v>40.4</v>
      </c>
      <c r="D21" s="35" t="str">
        <f>Sheet1!D21</f>
        <v>FAIL</v>
      </c>
      <c r="E21" s="34" t="str">
        <f>Sheet1!E21</f>
        <v>M</v>
      </c>
      <c r="G21" s="7" t="s">
        <v>8</v>
      </c>
      <c r="H21" s="10">
        <v>14</v>
      </c>
      <c r="I21" s="11">
        <v>15</v>
      </c>
      <c r="J21" s="12">
        <v>29</v>
      </c>
    </row>
    <row r="22" spans="1:11" x14ac:dyDescent="0.2">
      <c r="A22" s="34">
        <f>Sheet1!A22</f>
        <v>36</v>
      </c>
      <c r="B22" s="34">
        <f>Sheet1!B22</f>
        <v>69</v>
      </c>
      <c r="C22" s="35">
        <f>Sheet1!C22</f>
        <v>55.8</v>
      </c>
      <c r="D22" s="35" t="str">
        <f>Sheet1!D22</f>
        <v>PASS</v>
      </c>
      <c r="E22" s="34" t="str">
        <f>Sheet1!E22</f>
        <v>F</v>
      </c>
      <c r="G22" s="13" t="s">
        <v>7</v>
      </c>
      <c r="H22" s="14">
        <v>10</v>
      </c>
      <c r="I22" s="15">
        <v>11</v>
      </c>
      <c r="J22" s="16">
        <v>21</v>
      </c>
    </row>
    <row r="23" spans="1:11" x14ac:dyDescent="0.2">
      <c r="A23" s="34">
        <f>Sheet1!A23</f>
        <v>47</v>
      </c>
      <c r="B23" s="34">
        <f>Sheet1!B23</f>
        <v>83</v>
      </c>
      <c r="C23" s="35">
        <f>Sheet1!C23</f>
        <v>68.599999999999994</v>
      </c>
      <c r="D23" s="35" t="str">
        <f>Sheet1!D23</f>
        <v>PASS</v>
      </c>
      <c r="E23" s="34" t="str">
        <f>Sheet1!E23</f>
        <v>M</v>
      </c>
      <c r="G23" s="17" t="s">
        <v>11</v>
      </c>
      <c r="H23" s="18">
        <v>24</v>
      </c>
      <c r="I23" s="19">
        <v>26</v>
      </c>
      <c r="J23" s="20">
        <v>50</v>
      </c>
    </row>
    <row r="24" spans="1:11" x14ac:dyDescent="0.2">
      <c r="A24" s="34">
        <f>Sheet1!A24</f>
        <v>97</v>
      </c>
      <c r="B24" s="34">
        <f>Sheet1!B24</f>
        <v>66</v>
      </c>
      <c r="C24" s="35">
        <f>Sheet1!C24</f>
        <v>78.400000000000006</v>
      </c>
      <c r="D24" s="35" t="str">
        <f>Sheet1!D24</f>
        <v>PASS</v>
      </c>
      <c r="E24" s="34" t="str">
        <f>Sheet1!E24</f>
        <v>F</v>
      </c>
    </row>
    <row r="25" spans="1:11" x14ac:dyDescent="0.2">
      <c r="A25" s="34">
        <f>Sheet1!A25</f>
        <v>92</v>
      </c>
      <c r="B25" s="34">
        <f>Sheet1!B25</f>
        <v>88</v>
      </c>
      <c r="C25" s="35">
        <f>Sheet1!C25</f>
        <v>89.6</v>
      </c>
      <c r="D25" s="35" t="str">
        <f>Sheet1!D25</f>
        <v>PASS</v>
      </c>
      <c r="E25" s="34" t="str">
        <f>Sheet1!E25</f>
        <v>F</v>
      </c>
    </row>
    <row r="26" spans="1:11" x14ac:dyDescent="0.2">
      <c r="A26" s="34">
        <f>Sheet1!A26</f>
        <v>97</v>
      </c>
      <c r="B26" s="34">
        <f>Sheet1!B26</f>
        <v>90</v>
      </c>
      <c r="C26" s="35">
        <f>Sheet1!C26</f>
        <v>92.800000000000011</v>
      </c>
      <c r="D26" s="35" t="str">
        <f>Sheet1!D26</f>
        <v>PASS</v>
      </c>
      <c r="E26" s="34" t="str">
        <f>Sheet1!E26</f>
        <v>F</v>
      </c>
    </row>
    <row r="27" spans="1:11" x14ac:dyDescent="0.2">
      <c r="A27" s="34">
        <f>Sheet1!A27</f>
        <v>4</v>
      </c>
      <c r="B27" s="34">
        <f>Sheet1!B27</f>
        <v>46</v>
      </c>
      <c r="C27" s="35">
        <f>Sheet1!C27</f>
        <v>29.2</v>
      </c>
      <c r="D27" s="35" t="str">
        <f>Sheet1!D27</f>
        <v>FAIL</v>
      </c>
      <c r="E27" s="34" t="str">
        <f>Sheet1!E27</f>
        <v>M</v>
      </c>
      <c r="G27" s="60" t="s">
        <v>146</v>
      </c>
      <c r="H27" s="60"/>
      <c r="I27" s="60"/>
      <c r="J27" s="60"/>
      <c r="K27" s="60"/>
    </row>
    <row r="28" spans="1:11" x14ac:dyDescent="0.2">
      <c r="A28" s="34">
        <f>Sheet1!A28</f>
        <v>6</v>
      </c>
      <c r="B28" s="34">
        <f>Sheet1!B28</f>
        <v>52</v>
      </c>
      <c r="C28" s="35">
        <f>Sheet1!C28</f>
        <v>33.6</v>
      </c>
      <c r="D28" s="35" t="str">
        <f>Sheet1!D28</f>
        <v>FAIL</v>
      </c>
      <c r="E28" s="34" t="str">
        <f>Sheet1!E28</f>
        <v>M</v>
      </c>
    </row>
    <row r="29" spans="1:11" x14ac:dyDescent="0.2">
      <c r="A29" s="34">
        <f>Sheet1!A29</f>
        <v>81</v>
      </c>
      <c r="B29" s="34">
        <f>Sheet1!B29</f>
        <v>70</v>
      </c>
      <c r="C29" s="35">
        <f>Sheet1!C29</f>
        <v>74.400000000000006</v>
      </c>
      <c r="D29" s="35" t="str">
        <f>Sheet1!D29</f>
        <v>PASS</v>
      </c>
      <c r="E29" s="34" t="str">
        <f>Sheet1!E29</f>
        <v>F</v>
      </c>
    </row>
    <row r="30" spans="1:11" x14ac:dyDescent="0.2">
      <c r="A30" s="34">
        <f>Sheet1!A30</f>
        <v>24</v>
      </c>
      <c r="B30" s="34">
        <f>Sheet1!B30</f>
        <v>90</v>
      </c>
      <c r="C30" s="35">
        <f>Sheet1!C30</f>
        <v>63.6</v>
      </c>
      <c r="D30" s="35" t="str">
        <f>Sheet1!D30</f>
        <v>FAIL</v>
      </c>
      <c r="E30" s="34" t="str">
        <f>Sheet1!E30</f>
        <v>M</v>
      </c>
    </row>
    <row r="31" spans="1:11" x14ac:dyDescent="0.2">
      <c r="A31" s="34">
        <f>Sheet1!A31</f>
        <v>37</v>
      </c>
      <c r="B31" s="34">
        <f>Sheet1!B31</f>
        <v>6</v>
      </c>
      <c r="C31" s="35">
        <f>Sheet1!C31</f>
        <v>18.399999999999999</v>
      </c>
      <c r="D31" s="35" t="str">
        <f>Sheet1!D31</f>
        <v>FAIL</v>
      </c>
      <c r="E31" s="34" t="str">
        <f>Sheet1!E31</f>
        <v>F</v>
      </c>
    </row>
    <row r="32" spans="1:11" x14ac:dyDescent="0.2">
      <c r="A32" s="34">
        <f>Sheet1!A32</f>
        <v>96</v>
      </c>
      <c r="B32" s="34">
        <f>Sheet1!B32</f>
        <v>88</v>
      </c>
      <c r="C32" s="35">
        <f>Sheet1!C32</f>
        <v>91.2</v>
      </c>
      <c r="D32" s="35" t="str">
        <f>Sheet1!D32</f>
        <v>PASS</v>
      </c>
      <c r="E32" s="34" t="str">
        <f>Sheet1!E32</f>
        <v>M</v>
      </c>
    </row>
    <row r="33" spans="1:5" x14ac:dyDescent="0.2">
      <c r="A33" s="34">
        <f>Sheet1!A33</f>
        <v>70</v>
      </c>
      <c r="B33" s="34">
        <f>Sheet1!B33</f>
        <v>44</v>
      </c>
      <c r="C33" s="35">
        <f>Sheet1!C33</f>
        <v>54.4</v>
      </c>
      <c r="D33" s="35" t="str">
        <f>Sheet1!D33</f>
        <v>PASS</v>
      </c>
      <c r="E33" s="34" t="str">
        <f>Sheet1!E33</f>
        <v>F</v>
      </c>
    </row>
    <row r="34" spans="1:5" x14ac:dyDescent="0.2">
      <c r="A34" s="34">
        <f>Sheet1!A34</f>
        <v>52</v>
      </c>
      <c r="B34" s="34">
        <f>Sheet1!B34</f>
        <v>11</v>
      </c>
      <c r="C34" s="35">
        <f>Sheet1!C34</f>
        <v>27.4</v>
      </c>
      <c r="D34" s="35" t="str">
        <f>Sheet1!D34</f>
        <v>FAIL</v>
      </c>
      <c r="E34" s="34" t="str">
        <f>Sheet1!E34</f>
        <v>F</v>
      </c>
    </row>
    <row r="35" spans="1:5" x14ac:dyDescent="0.2">
      <c r="A35" s="34">
        <f>Sheet1!A35</f>
        <v>46</v>
      </c>
      <c r="B35" s="34">
        <f>Sheet1!B35</f>
        <v>2</v>
      </c>
      <c r="C35" s="35">
        <f>Sheet1!C35</f>
        <v>19.600000000000001</v>
      </c>
      <c r="D35" s="35" t="str">
        <f>Sheet1!D35</f>
        <v>FAIL</v>
      </c>
      <c r="E35" s="34" t="str">
        <f>Sheet1!E35</f>
        <v>F</v>
      </c>
    </row>
    <row r="36" spans="1:5" x14ac:dyDescent="0.2">
      <c r="A36" s="34">
        <f>Sheet1!A36</f>
        <v>93</v>
      </c>
      <c r="B36" s="34">
        <f>Sheet1!B36</f>
        <v>63</v>
      </c>
      <c r="C36" s="35">
        <f>Sheet1!C36</f>
        <v>75</v>
      </c>
      <c r="D36" s="35" t="str">
        <f>Sheet1!D36</f>
        <v>PASS</v>
      </c>
      <c r="E36" s="34" t="str">
        <f>Sheet1!E36</f>
        <v>M</v>
      </c>
    </row>
    <row r="37" spans="1:5" x14ac:dyDescent="0.2">
      <c r="A37" s="34">
        <f>Sheet1!A37</f>
        <v>7</v>
      </c>
      <c r="B37" s="34">
        <f>Sheet1!B37</f>
        <v>83</v>
      </c>
      <c r="C37" s="35">
        <f>Sheet1!C37</f>
        <v>52.599999999999994</v>
      </c>
      <c r="D37" s="35" t="str">
        <f>Sheet1!D37</f>
        <v>FAIL</v>
      </c>
      <c r="E37" s="34" t="str">
        <f>Sheet1!E37</f>
        <v>F</v>
      </c>
    </row>
    <row r="38" spans="1:5" x14ac:dyDescent="0.2">
      <c r="A38" s="34">
        <f>Sheet1!A38</f>
        <v>66</v>
      </c>
      <c r="B38" s="34">
        <f>Sheet1!B38</f>
        <v>46</v>
      </c>
      <c r="C38" s="35">
        <f>Sheet1!C38</f>
        <v>54</v>
      </c>
      <c r="D38" s="35" t="str">
        <f>Sheet1!D38</f>
        <v>PASS</v>
      </c>
      <c r="E38" s="34" t="str">
        <f>Sheet1!E38</f>
        <v>F</v>
      </c>
    </row>
    <row r="39" spans="1:5" x14ac:dyDescent="0.2">
      <c r="A39" s="34">
        <f>Sheet1!A39</f>
        <v>94</v>
      </c>
      <c r="B39" s="34">
        <f>Sheet1!B39</f>
        <v>11</v>
      </c>
      <c r="C39" s="35">
        <f>Sheet1!C39</f>
        <v>44.2</v>
      </c>
      <c r="D39" s="35" t="str">
        <f>Sheet1!D39</f>
        <v>FAIL</v>
      </c>
      <c r="E39" s="34" t="str">
        <f>Sheet1!E39</f>
        <v>F</v>
      </c>
    </row>
    <row r="40" spans="1:5" x14ac:dyDescent="0.2">
      <c r="A40" s="34">
        <f>Sheet1!A40</f>
        <v>71</v>
      </c>
      <c r="B40" s="34">
        <f>Sheet1!B40</f>
        <v>50</v>
      </c>
      <c r="C40" s="35">
        <f>Sheet1!C40</f>
        <v>58.400000000000006</v>
      </c>
      <c r="D40" s="35" t="str">
        <f>Sheet1!D40</f>
        <v>PASS</v>
      </c>
      <c r="E40" s="34" t="str">
        <f>Sheet1!E40</f>
        <v>M</v>
      </c>
    </row>
    <row r="41" spans="1:5" x14ac:dyDescent="0.2">
      <c r="A41" s="34">
        <f>Sheet1!A41</f>
        <v>85</v>
      </c>
      <c r="B41" s="34">
        <f>Sheet1!B41</f>
        <v>91</v>
      </c>
      <c r="C41" s="35">
        <f>Sheet1!C41</f>
        <v>88.6</v>
      </c>
      <c r="D41" s="35" t="str">
        <f>Sheet1!D41</f>
        <v>PASS</v>
      </c>
      <c r="E41" s="34" t="str">
        <f>Sheet1!E41</f>
        <v>F</v>
      </c>
    </row>
    <row r="42" spans="1:5" x14ac:dyDescent="0.2">
      <c r="A42" s="34">
        <f>Sheet1!A42</f>
        <v>95</v>
      </c>
      <c r="B42" s="34">
        <f>Sheet1!B42</f>
        <v>91</v>
      </c>
      <c r="C42" s="35">
        <f>Sheet1!C42</f>
        <v>92.6</v>
      </c>
      <c r="D42" s="35" t="str">
        <f>Sheet1!D42</f>
        <v>PASS</v>
      </c>
      <c r="E42" s="34" t="str">
        <f>Sheet1!E42</f>
        <v>M</v>
      </c>
    </row>
    <row r="43" spans="1:5" x14ac:dyDescent="0.2">
      <c r="A43" s="34">
        <f>Sheet1!A43</f>
        <v>0</v>
      </c>
      <c r="B43" s="34">
        <f>Sheet1!B43</f>
        <v>56</v>
      </c>
      <c r="C43" s="35">
        <f>Sheet1!C43</f>
        <v>33.6</v>
      </c>
      <c r="D43" s="35" t="str">
        <f>Sheet1!D43</f>
        <v>FAIL</v>
      </c>
      <c r="E43" s="34" t="str">
        <f>Sheet1!E43</f>
        <v>M</v>
      </c>
    </row>
    <row r="44" spans="1:5" x14ac:dyDescent="0.2">
      <c r="A44" s="34">
        <f>Sheet1!A44</f>
        <v>82</v>
      </c>
      <c r="B44" s="34">
        <f>Sheet1!B44</f>
        <v>57</v>
      </c>
      <c r="C44" s="35">
        <f>Sheet1!C44</f>
        <v>67</v>
      </c>
      <c r="D44" s="35" t="str">
        <f>Sheet1!D44</f>
        <v>PASS</v>
      </c>
      <c r="E44" s="34" t="str">
        <f>Sheet1!E44</f>
        <v>F</v>
      </c>
    </row>
    <row r="45" spans="1:5" x14ac:dyDescent="0.2">
      <c r="A45" s="34">
        <f>Sheet1!A45</f>
        <v>12</v>
      </c>
      <c r="B45" s="34">
        <f>Sheet1!B45</f>
        <v>95</v>
      </c>
      <c r="C45" s="35">
        <f>Sheet1!C45</f>
        <v>61.8</v>
      </c>
      <c r="D45" s="35" t="str">
        <f>Sheet1!D45</f>
        <v>FAIL</v>
      </c>
      <c r="E45" s="34" t="str">
        <f>Sheet1!E45</f>
        <v>F</v>
      </c>
    </row>
    <row r="46" spans="1:5" x14ac:dyDescent="0.2">
      <c r="A46" s="34">
        <f>Sheet1!A46</f>
        <v>97</v>
      </c>
      <c r="B46" s="34">
        <f>Sheet1!B46</f>
        <v>55</v>
      </c>
      <c r="C46" s="35">
        <f>Sheet1!C46</f>
        <v>71.800000000000011</v>
      </c>
      <c r="D46" s="35" t="str">
        <f>Sheet1!D46</f>
        <v>PASS</v>
      </c>
      <c r="E46" s="34" t="str">
        <f>Sheet1!E46</f>
        <v>F</v>
      </c>
    </row>
    <row r="47" spans="1:5" x14ac:dyDescent="0.2">
      <c r="A47" s="34">
        <f>Sheet1!A47</f>
        <v>11</v>
      </c>
      <c r="B47" s="34">
        <f>Sheet1!B47</f>
        <v>16</v>
      </c>
      <c r="C47" s="35">
        <f>Sheet1!C47</f>
        <v>14</v>
      </c>
      <c r="D47" s="35" t="str">
        <f>Sheet1!D47</f>
        <v>FAIL</v>
      </c>
      <c r="E47" s="34" t="str">
        <f>Sheet1!E47</f>
        <v>M</v>
      </c>
    </row>
    <row r="48" spans="1:5" x14ac:dyDescent="0.2">
      <c r="A48" s="34">
        <f>Sheet1!A48</f>
        <v>82</v>
      </c>
      <c r="B48" s="34">
        <f>Sheet1!B48</f>
        <v>53</v>
      </c>
      <c r="C48" s="35">
        <f>Sheet1!C48</f>
        <v>64.599999999999994</v>
      </c>
      <c r="D48" s="35" t="str">
        <f>Sheet1!D48</f>
        <v>PASS</v>
      </c>
      <c r="E48" s="34" t="str">
        <f>Sheet1!E48</f>
        <v>F</v>
      </c>
    </row>
    <row r="49" spans="1:5" x14ac:dyDescent="0.2">
      <c r="A49" s="34">
        <f>Sheet1!A49</f>
        <v>29</v>
      </c>
      <c r="B49" s="34">
        <f>Sheet1!B49</f>
        <v>19</v>
      </c>
      <c r="C49" s="35">
        <f>Sheet1!C49</f>
        <v>23</v>
      </c>
      <c r="D49" s="35" t="str">
        <f>Sheet1!D49</f>
        <v>FAIL</v>
      </c>
      <c r="E49" s="34" t="str">
        <f>Sheet1!E49</f>
        <v>M</v>
      </c>
    </row>
    <row r="50" spans="1:5" x14ac:dyDescent="0.2">
      <c r="A50" s="34">
        <f>Sheet1!A50</f>
        <v>3</v>
      </c>
      <c r="B50" s="34">
        <f>Sheet1!B50</f>
        <v>98</v>
      </c>
      <c r="C50" s="35">
        <f>Sheet1!C50</f>
        <v>60</v>
      </c>
      <c r="D50" s="35" t="str">
        <f>Sheet1!D50</f>
        <v>FAIL</v>
      </c>
      <c r="E50" s="34" t="str">
        <f>Sheet1!E50</f>
        <v>F</v>
      </c>
    </row>
    <row r="51" spans="1:5" x14ac:dyDescent="0.2">
      <c r="A51" s="34">
        <f>Sheet1!A51</f>
        <v>91</v>
      </c>
      <c r="B51" s="34">
        <f>Sheet1!B51</f>
        <v>90</v>
      </c>
      <c r="C51" s="35">
        <f>Sheet1!C51</f>
        <v>90.4</v>
      </c>
      <c r="D51" s="35" t="str">
        <f>Sheet1!D51</f>
        <v>PASS</v>
      </c>
      <c r="E51" s="34" t="str">
        <f>Sheet1!E51</f>
        <v>M</v>
      </c>
    </row>
    <row r="52" spans="1:5" x14ac:dyDescent="0.2">
      <c r="A52" s="34">
        <f>Sheet1!A52</f>
        <v>34</v>
      </c>
      <c r="B52" s="34">
        <f>Sheet1!B52</f>
        <v>86</v>
      </c>
      <c r="C52" s="35">
        <f>Sheet1!C52</f>
        <v>65.2</v>
      </c>
      <c r="D52" s="35" t="str">
        <f>Sheet1!D52</f>
        <v>FAIL</v>
      </c>
      <c r="E52" s="34" t="str">
        <f>Sheet1!E52</f>
        <v>M</v>
      </c>
    </row>
    <row r="53" spans="1:5" x14ac:dyDescent="0.2">
      <c r="A53" s="34">
        <f>Sheet1!A53</f>
        <v>15</v>
      </c>
      <c r="B53" s="34">
        <f>Sheet1!B53</f>
        <v>38</v>
      </c>
      <c r="C53" s="35">
        <f>Sheet1!C53</f>
        <v>28.8</v>
      </c>
      <c r="D53" s="35" t="str">
        <f>Sheet1!D53</f>
        <v>FAIL</v>
      </c>
      <c r="E53" s="34" t="str">
        <f>Sheet1!E53</f>
        <v>F</v>
      </c>
    </row>
    <row r="54" spans="1:5" x14ac:dyDescent="0.2">
      <c r="A54" s="34">
        <f>Sheet1!A54</f>
        <v>54</v>
      </c>
      <c r="B54" s="34">
        <f>Sheet1!B54</f>
        <v>34</v>
      </c>
      <c r="C54" s="35">
        <f>Sheet1!C54</f>
        <v>42</v>
      </c>
      <c r="D54" s="35" t="str">
        <f>Sheet1!D54</f>
        <v>FAIL</v>
      </c>
      <c r="E54" s="34" t="str">
        <f>Sheet1!E54</f>
        <v>F</v>
      </c>
    </row>
    <row r="55" spans="1:5" x14ac:dyDescent="0.2">
      <c r="A55" s="34">
        <f>Sheet1!A55</f>
        <v>39</v>
      </c>
      <c r="B55" s="34">
        <f>Sheet1!B55</f>
        <v>56</v>
      </c>
      <c r="C55" s="35">
        <f>Sheet1!C55</f>
        <v>49.2</v>
      </c>
      <c r="D55" s="35" t="str">
        <f>Sheet1!D55</f>
        <v>PASS</v>
      </c>
      <c r="E55" s="34" t="str">
        <f>Sheet1!E55</f>
        <v>F</v>
      </c>
    </row>
    <row r="56" spans="1:5" x14ac:dyDescent="0.2">
      <c r="A56" s="34">
        <f>Sheet1!A56</f>
        <v>96</v>
      </c>
      <c r="B56" s="34">
        <f>Sheet1!B56</f>
        <v>11</v>
      </c>
      <c r="C56" s="35">
        <f>Sheet1!C56</f>
        <v>45.000000000000007</v>
      </c>
      <c r="D56" s="35" t="str">
        <f>Sheet1!D56</f>
        <v>FAIL</v>
      </c>
      <c r="E56" s="34" t="str">
        <f>Sheet1!E56</f>
        <v>M</v>
      </c>
    </row>
    <row r="57" spans="1:5" x14ac:dyDescent="0.2">
      <c r="A57" s="34">
        <f>Sheet1!A57</f>
        <v>42</v>
      </c>
      <c r="B57" s="34">
        <f>Sheet1!B57</f>
        <v>51</v>
      </c>
      <c r="C57" s="35">
        <f>Sheet1!C57</f>
        <v>47.4</v>
      </c>
      <c r="D57" s="35" t="str">
        <f>Sheet1!D57</f>
        <v>PASS</v>
      </c>
      <c r="E57" s="34" t="str">
        <f>Sheet1!E57</f>
        <v>M</v>
      </c>
    </row>
    <row r="58" spans="1:5" x14ac:dyDescent="0.2">
      <c r="A58" s="34">
        <f>Sheet1!A58</f>
        <v>51</v>
      </c>
      <c r="B58" s="34">
        <f>Sheet1!B58</f>
        <v>27</v>
      </c>
      <c r="C58" s="35">
        <f>Sheet1!C58</f>
        <v>36.6</v>
      </c>
      <c r="D58" s="35" t="str">
        <f>Sheet1!D58</f>
        <v>FAIL</v>
      </c>
      <c r="E58" s="34" t="str">
        <f>Sheet1!E58</f>
        <v>F</v>
      </c>
    </row>
    <row r="59" spans="1:5" x14ac:dyDescent="0.2">
      <c r="A59" s="34">
        <f>Sheet1!A59</f>
        <v>79</v>
      </c>
      <c r="B59" s="34">
        <f>Sheet1!B59</f>
        <v>76</v>
      </c>
      <c r="C59" s="35">
        <f>Sheet1!C59</f>
        <v>77.2</v>
      </c>
      <c r="D59" s="35" t="str">
        <f>Sheet1!D59</f>
        <v>PASS</v>
      </c>
      <c r="E59" s="34" t="str">
        <f>Sheet1!E59</f>
        <v>M</v>
      </c>
    </row>
    <row r="60" spans="1:5" x14ac:dyDescent="0.2">
      <c r="A60" s="34">
        <f>Sheet1!A60</f>
        <v>65</v>
      </c>
      <c r="B60" s="34">
        <f>Sheet1!B60</f>
        <v>91</v>
      </c>
      <c r="C60" s="35">
        <f>Sheet1!C60</f>
        <v>80.599999999999994</v>
      </c>
      <c r="D60" s="35" t="str">
        <f>Sheet1!D60</f>
        <v>PASS</v>
      </c>
      <c r="E60" s="34" t="str">
        <f>Sheet1!E60</f>
        <v>F</v>
      </c>
    </row>
    <row r="61" spans="1:5" x14ac:dyDescent="0.2">
      <c r="A61" s="34">
        <f>Sheet1!A61</f>
        <v>75</v>
      </c>
      <c r="B61" s="34">
        <f>Sheet1!B61</f>
        <v>80</v>
      </c>
      <c r="C61" s="35">
        <f>Sheet1!C61</f>
        <v>78</v>
      </c>
      <c r="D61" s="35" t="str">
        <f>Sheet1!D61</f>
        <v>PASS</v>
      </c>
      <c r="E61" s="34" t="str">
        <f>Sheet1!E61</f>
        <v>F</v>
      </c>
    </row>
    <row r="62" spans="1:5" x14ac:dyDescent="0.2">
      <c r="A62" s="34">
        <f>Sheet1!A62</f>
        <v>88</v>
      </c>
      <c r="B62" s="34">
        <f>Sheet1!B62</f>
        <v>22</v>
      </c>
      <c r="C62" s="35">
        <f>Sheet1!C62</f>
        <v>48.400000000000006</v>
      </c>
      <c r="D62" s="35" t="str">
        <f>Sheet1!D62</f>
        <v>FAIL</v>
      </c>
      <c r="E62" s="34" t="str">
        <f>Sheet1!E62</f>
        <v>F</v>
      </c>
    </row>
    <row r="63" spans="1:5" x14ac:dyDescent="0.2">
      <c r="A63" s="34">
        <f>Sheet1!A63</f>
        <v>98</v>
      </c>
      <c r="B63" s="34">
        <f>Sheet1!B63</f>
        <v>98</v>
      </c>
      <c r="C63" s="35">
        <f>Sheet1!C63</f>
        <v>98</v>
      </c>
      <c r="D63" s="35" t="str">
        <f>Sheet1!D63</f>
        <v>PASS</v>
      </c>
      <c r="E63" s="34" t="str">
        <f>Sheet1!E63</f>
        <v>M</v>
      </c>
    </row>
    <row r="64" spans="1:5" x14ac:dyDescent="0.2">
      <c r="A64" s="34">
        <f>Sheet1!A64</f>
        <v>99</v>
      </c>
      <c r="B64" s="34">
        <f>Sheet1!B64</f>
        <v>48</v>
      </c>
      <c r="C64" s="35">
        <f>Sheet1!C64</f>
        <v>68.400000000000006</v>
      </c>
      <c r="D64" s="35" t="str">
        <f>Sheet1!D64</f>
        <v>PASS</v>
      </c>
      <c r="E64" s="34" t="str">
        <f>Sheet1!E64</f>
        <v>F</v>
      </c>
    </row>
    <row r="65" spans="1:5" x14ac:dyDescent="0.2">
      <c r="A65" s="34">
        <f>Sheet1!A65</f>
        <v>75</v>
      </c>
      <c r="B65" s="34">
        <f>Sheet1!B65</f>
        <v>8</v>
      </c>
      <c r="C65" s="35">
        <f>Sheet1!C65</f>
        <v>34.799999999999997</v>
      </c>
      <c r="D65" s="35" t="str">
        <f>Sheet1!D65</f>
        <v>FAIL</v>
      </c>
      <c r="E65" s="34" t="str">
        <f>Sheet1!E65</f>
        <v>F</v>
      </c>
    </row>
    <row r="66" spans="1:5" x14ac:dyDescent="0.2">
      <c r="A66" s="34">
        <f>Sheet1!A66</f>
        <v>23</v>
      </c>
      <c r="B66" s="34">
        <f>Sheet1!B66</f>
        <v>0</v>
      </c>
      <c r="C66" s="35">
        <f>Sheet1!C66</f>
        <v>9.2000000000000011</v>
      </c>
      <c r="D66" s="35" t="str">
        <f>Sheet1!D66</f>
        <v>FAIL</v>
      </c>
      <c r="E66" s="34" t="str">
        <f>Sheet1!E66</f>
        <v>M</v>
      </c>
    </row>
    <row r="67" spans="1:5" x14ac:dyDescent="0.2">
      <c r="A67" s="34">
        <f>Sheet1!A67</f>
        <v>26</v>
      </c>
      <c r="B67" s="34">
        <f>Sheet1!B67</f>
        <v>58</v>
      </c>
      <c r="C67" s="35">
        <f>Sheet1!C67</f>
        <v>45.199999999999996</v>
      </c>
      <c r="D67" s="35" t="str">
        <f>Sheet1!D67</f>
        <v>FAIL</v>
      </c>
      <c r="E67" s="34" t="str">
        <f>Sheet1!E67</f>
        <v>F</v>
      </c>
    </row>
    <row r="68" spans="1:5" x14ac:dyDescent="0.2">
      <c r="A68" s="34">
        <f>Sheet1!A68</f>
        <v>42</v>
      </c>
      <c r="B68" s="34">
        <f>Sheet1!B68</f>
        <v>11</v>
      </c>
      <c r="C68" s="35">
        <f>Sheet1!C68</f>
        <v>23.4</v>
      </c>
      <c r="D68" s="35" t="str">
        <f>Sheet1!D68</f>
        <v>FAIL</v>
      </c>
      <c r="E68" s="34" t="str">
        <f>Sheet1!E68</f>
        <v>F</v>
      </c>
    </row>
    <row r="69" spans="1:5" x14ac:dyDescent="0.2">
      <c r="A69" s="34">
        <f>Sheet1!A69</f>
        <v>81</v>
      </c>
      <c r="B69" s="34">
        <f>Sheet1!B69</f>
        <v>71</v>
      </c>
      <c r="C69" s="35">
        <f>Sheet1!C69</f>
        <v>75</v>
      </c>
      <c r="D69" s="35" t="str">
        <f>Sheet1!D69</f>
        <v>PASS</v>
      </c>
      <c r="E69" s="34" t="str">
        <f>Sheet1!E69</f>
        <v>M</v>
      </c>
    </row>
  </sheetData>
  <phoneticPr fontId="1" type="noConversion"/>
  <hyperlinks>
    <hyperlink ref="K12" location="'Cross tabs2'!A1" display="Cross tabs 2"/>
    <hyperlink ref="A1" location="CONTENTS!A1" display="CONTENTS"/>
    <hyperlink ref="G27:H27" location="Sheet3!A1" display="PROCEED TO SHEET3"/>
    <hyperlink ref="G27" location="Sheet3!A1" display="PROCEED TO SHEET 3 (Changing the type of statistic calculated in the table)"/>
    <hyperlink ref="G27:K27" location="Sheet3!A1" display="PROCEED TO SHEET 3 (Changing the type of statistic calculated in the table)"/>
  </hyperlinks>
  <pageMargins left="0.75" right="0.75" top="1" bottom="1" header="0.5" footer="0.5"/>
  <pageSetup paperSize="9" orientation="portrait" horizontalDpi="4294967293" verticalDpi="0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9"/>
  <sheetViews>
    <sheetView workbookViewId="0">
      <selection activeCell="H35" sqref="H35"/>
    </sheetView>
  </sheetViews>
  <sheetFormatPr defaultRowHeight="12.75" x14ac:dyDescent="0.2"/>
  <cols>
    <col min="1" max="1" width="13.28515625" style="1" customWidth="1"/>
    <col min="2" max="2" width="9.28515625" style="1" customWidth="1"/>
    <col min="3" max="3" width="12.7109375" style="1" customWidth="1"/>
    <col min="4" max="4" width="9.7109375" style="1" customWidth="1"/>
    <col min="5" max="5" width="11.140625" style="1" customWidth="1"/>
    <col min="6" max="6" width="10.42578125" customWidth="1"/>
    <col min="7" max="7" width="15.42578125" customWidth="1"/>
    <col min="8" max="9" width="11" customWidth="1"/>
    <col min="10" max="10" width="10.5703125" customWidth="1"/>
    <col min="11" max="11" width="16.7109375" customWidth="1"/>
    <col min="27" max="27" width="22.28515625" bestFit="1" customWidth="1"/>
    <col min="28" max="30" width="12" bestFit="1" customWidth="1"/>
  </cols>
  <sheetData>
    <row r="1" spans="1:30" x14ac:dyDescent="0.2">
      <c r="A1" s="51" t="s">
        <v>124</v>
      </c>
      <c r="C1" s="57" t="s">
        <v>127</v>
      </c>
      <c r="D1" s="53"/>
      <c r="E1" s="53"/>
      <c r="F1" s="58"/>
      <c r="G1" s="58"/>
    </row>
    <row r="3" spans="1:30" x14ac:dyDescent="0.2">
      <c r="B3" s="50" t="s">
        <v>119</v>
      </c>
      <c r="C3" s="39"/>
      <c r="D3" s="39"/>
      <c r="E3" s="39"/>
      <c r="F3" s="39"/>
      <c r="G3" s="39"/>
      <c r="AA3" s="4" t="s">
        <v>12</v>
      </c>
      <c r="AB3" s="4" t="s">
        <v>3</v>
      </c>
      <c r="AC3" s="5"/>
      <c r="AD3" s="6"/>
    </row>
    <row r="4" spans="1:30" x14ac:dyDescent="0.2">
      <c r="A4" s="3"/>
      <c r="B4" s="47" t="s">
        <v>60</v>
      </c>
      <c r="C4" s="42"/>
      <c r="D4" s="42"/>
      <c r="E4" s="42"/>
      <c r="F4" s="39"/>
      <c r="G4" s="39"/>
      <c r="H4" s="39"/>
      <c r="I4" s="39"/>
      <c r="J4" s="39"/>
      <c r="K4" s="39"/>
      <c r="AA4" s="4" t="s">
        <v>6</v>
      </c>
      <c r="AB4" s="7" t="s">
        <v>5</v>
      </c>
      <c r="AC4" s="8" t="s">
        <v>4</v>
      </c>
      <c r="AD4" s="9" t="s">
        <v>11</v>
      </c>
    </row>
    <row r="5" spans="1:30" x14ac:dyDescent="0.2">
      <c r="B5" s="47" t="s">
        <v>61</v>
      </c>
      <c r="C5" s="42"/>
      <c r="D5" s="42"/>
      <c r="E5" s="42"/>
      <c r="F5" s="39"/>
      <c r="G5" s="39"/>
      <c r="H5" s="39"/>
      <c r="I5" s="39"/>
      <c r="J5" s="39"/>
      <c r="K5" s="39"/>
      <c r="AA5" s="7" t="s">
        <v>8</v>
      </c>
      <c r="AB5" s="10">
        <v>38.799999999999997</v>
      </c>
      <c r="AC5" s="11">
        <v>71.173333333333346</v>
      </c>
      <c r="AD5" s="12">
        <v>55.544827586206885</v>
      </c>
    </row>
    <row r="6" spans="1:30" x14ac:dyDescent="0.2">
      <c r="B6" s="49" t="s">
        <v>62</v>
      </c>
      <c r="C6" s="42"/>
      <c r="D6" s="42"/>
      <c r="E6" s="42"/>
      <c r="F6" s="39"/>
      <c r="G6" s="39"/>
      <c r="H6" s="39"/>
      <c r="I6" s="39"/>
      <c r="J6" s="39"/>
      <c r="K6" s="39"/>
      <c r="AA6" s="13" t="s">
        <v>7</v>
      </c>
      <c r="AB6" s="14">
        <v>35.68</v>
      </c>
      <c r="AC6" s="15">
        <v>74.490909090909085</v>
      </c>
      <c r="AD6" s="16">
        <v>56.009523809523813</v>
      </c>
    </row>
    <row r="7" spans="1:30" x14ac:dyDescent="0.2">
      <c r="B7" s="47" t="s">
        <v>63</v>
      </c>
      <c r="C7" s="42"/>
      <c r="D7" s="42"/>
      <c r="E7" s="42"/>
      <c r="F7" s="39"/>
      <c r="G7" s="39"/>
      <c r="H7" s="39"/>
      <c r="I7" s="39"/>
      <c r="J7" s="39"/>
      <c r="K7" s="39"/>
      <c r="AA7" s="17" t="s">
        <v>11</v>
      </c>
      <c r="AB7" s="18">
        <v>37.5</v>
      </c>
      <c r="AC7" s="19">
        <v>72.57692307692308</v>
      </c>
      <c r="AD7" s="20">
        <v>55.74</v>
      </c>
    </row>
    <row r="8" spans="1:30" x14ac:dyDescent="0.2">
      <c r="B8" s="47" t="s">
        <v>64</v>
      </c>
      <c r="C8" s="42"/>
      <c r="D8" s="42"/>
      <c r="E8" s="42"/>
      <c r="F8" s="39"/>
      <c r="G8" s="39"/>
      <c r="H8" s="39"/>
      <c r="I8" s="39"/>
      <c r="J8" s="39"/>
      <c r="K8" s="39"/>
    </row>
    <row r="9" spans="1:30" x14ac:dyDescent="0.2">
      <c r="B9" s="47" t="s">
        <v>101</v>
      </c>
      <c r="C9" s="42"/>
      <c r="D9" s="42"/>
      <c r="E9" s="42"/>
      <c r="F9" s="39"/>
      <c r="G9" s="39"/>
      <c r="H9" s="39"/>
      <c r="I9" s="39"/>
      <c r="J9" s="39"/>
      <c r="K9" s="39"/>
      <c r="AB9">
        <f>IF(H21=AB5,1,0)</f>
        <v>0</v>
      </c>
      <c r="AC9">
        <f>IF(I21=AC5,1,0)</f>
        <v>0</v>
      </c>
    </row>
    <row r="10" spans="1:30" x14ac:dyDescent="0.2">
      <c r="B10" s="47" t="s">
        <v>102</v>
      </c>
      <c r="C10" s="42"/>
      <c r="D10" s="42"/>
      <c r="E10" s="42"/>
      <c r="F10" s="39"/>
      <c r="G10" s="39"/>
      <c r="H10" s="39"/>
      <c r="I10" s="39"/>
      <c r="J10" s="39"/>
      <c r="K10" s="39"/>
      <c r="AB10">
        <f>IF(H22=AB6,1,0)</f>
        <v>0</v>
      </c>
      <c r="AC10">
        <f>IF(I22=AC6,1,0)</f>
        <v>0</v>
      </c>
    </row>
    <row r="11" spans="1:30" x14ac:dyDescent="0.2">
      <c r="B11" s="47" t="s">
        <v>103</v>
      </c>
      <c r="C11" s="42"/>
      <c r="D11" s="42"/>
      <c r="E11" s="42"/>
      <c r="F11" s="39"/>
      <c r="G11" s="39"/>
      <c r="H11" s="39"/>
      <c r="I11" s="39"/>
      <c r="J11" s="39"/>
      <c r="K11" s="39"/>
    </row>
    <row r="12" spans="1:30" x14ac:dyDescent="0.2">
      <c r="B12" s="47" t="s">
        <v>99</v>
      </c>
      <c r="C12" s="42"/>
      <c r="D12" s="42"/>
      <c r="E12" s="42"/>
      <c r="F12" s="39"/>
      <c r="G12" s="39"/>
      <c r="H12" s="39"/>
      <c r="I12" s="39"/>
      <c r="J12" s="43"/>
      <c r="K12" s="39"/>
      <c r="AB12" t="str">
        <f>IF(SUM(AB9:AC10)=4,"CORRECT","")</f>
        <v/>
      </c>
    </row>
    <row r="13" spans="1:30" x14ac:dyDescent="0.2">
      <c r="B13" s="47" t="s">
        <v>65</v>
      </c>
      <c r="C13" s="42"/>
      <c r="D13" s="42"/>
      <c r="E13" s="42"/>
      <c r="F13" s="39"/>
      <c r="G13" s="39"/>
      <c r="H13" s="39"/>
      <c r="I13" s="39"/>
      <c r="J13" s="39"/>
      <c r="K13" s="39"/>
    </row>
    <row r="14" spans="1:30" x14ac:dyDescent="0.2">
      <c r="B14" s="47" t="s">
        <v>152</v>
      </c>
      <c r="C14" s="42"/>
      <c r="D14" s="42"/>
      <c r="E14" s="42"/>
      <c r="F14" s="39"/>
      <c r="G14" s="39"/>
      <c r="H14" s="39"/>
      <c r="I14" s="39"/>
      <c r="J14" s="39"/>
      <c r="K14" s="39"/>
    </row>
    <row r="15" spans="1:30" x14ac:dyDescent="0.2">
      <c r="B15" s="47" t="s">
        <v>153</v>
      </c>
      <c r="C15" s="42"/>
      <c r="D15" s="42"/>
      <c r="E15" s="42"/>
      <c r="F15" s="39"/>
      <c r="G15" s="39"/>
      <c r="H15" s="39"/>
      <c r="I15" s="39"/>
      <c r="J15" s="39"/>
      <c r="K15" s="39"/>
    </row>
    <row r="16" spans="1:30" x14ac:dyDescent="0.2">
      <c r="B16" s="47" t="s">
        <v>66</v>
      </c>
      <c r="C16" s="42"/>
      <c r="D16" s="42"/>
      <c r="E16" s="42"/>
      <c r="F16" s="39"/>
      <c r="G16" s="39"/>
      <c r="H16" s="39"/>
      <c r="I16" s="51" t="s">
        <v>140</v>
      </c>
      <c r="J16" s="39"/>
      <c r="K16" s="43"/>
    </row>
    <row r="17" spans="1:10" x14ac:dyDescent="0.2">
      <c r="G17" s="22"/>
    </row>
    <row r="19" spans="1:10" x14ac:dyDescent="0.2">
      <c r="A19" s="34" t="s">
        <v>0</v>
      </c>
      <c r="B19" s="34" t="s">
        <v>1</v>
      </c>
      <c r="C19" s="35" t="s">
        <v>2</v>
      </c>
      <c r="D19" s="35" t="s">
        <v>3</v>
      </c>
      <c r="E19" s="34" t="s">
        <v>6</v>
      </c>
      <c r="G19" s="4" t="s">
        <v>154</v>
      </c>
      <c r="H19" s="4" t="s">
        <v>3</v>
      </c>
      <c r="I19" s="5"/>
      <c r="J19" s="6"/>
    </row>
    <row r="20" spans="1:10" x14ac:dyDescent="0.2">
      <c r="A20" s="34">
        <f>Sheet2!A20</f>
        <v>57</v>
      </c>
      <c r="B20" s="34">
        <f>Sheet2!B20</f>
        <v>38</v>
      </c>
      <c r="C20" s="35">
        <f>Sheet2!C20</f>
        <v>45.6</v>
      </c>
      <c r="D20" s="35" t="str">
        <f>Sheet2!D20</f>
        <v>PASS</v>
      </c>
      <c r="E20" s="34" t="str">
        <f>Sheet2!E20</f>
        <v>M</v>
      </c>
      <c r="G20" s="4" t="s">
        <v>6</v>
      </c>
      <c r="H20" s="7" t="s">
        <v>5</v>
      </c>
      <c r="I20" s="8" t="s">
        <v>4</v>
      </c>
      <c r="J20" s="9" t="s">
        <v>11</v>
      </c>
    </row>
    <row r="21" spans="1:10" x14ac:dyDescent="0.2">
      <c r="A21" s="34">
        <f>Sheet2!A21</f>
        <v>50</v>
      </c>
      <c r="B21" s="34">
        <f>Sheet2!B21</f>
        <v>34</v>
      </c>
      <c r="C21" s="35">
        <f>Sheet2!C21</f>
        <v>40.4</v>
      </c>
      <c r="D21" s="35" t="str">
        <f>Sheet2!D21</f>
        <v>FAIL</v>
      </c>
      <c r="E21" s="34" t="str">
        <f>Sheet2!E21</f>
        <v>M</v>
      </c>
      <c r="G21" s="7" t="s">
        <v>8</v>
      </c>
      <c r="H21" s="10">
        <v>0</v>
      </c>
      <c r="I21" s="11">
        <v>0</v>
      </c>
      <c r="J21" s="12">
        <v>0</v>
      </c>
    </row>
    <row r="22" spans="1:10" x14ac:dyDescent="0.2">
      <c r="A22" s="34">
        <f>Sheet2!A22</f>
        <v>36</v>
      </c>
      <c r="B22" s="34">
        <f>Sheet2!B22</f>
        <v>69</v>
      </c>
      <c r="C22" s="35">
        <f>Sheet2!C22</f>
        <v>55.8</v>
      </c>
      <c r="D22" s="35" t="str">
        <f>Sheet2!D22</f>
        <v>PASS</v>
      </c>
      <c r="E22" s="34" t="str">
        <f>Sheet2!E22</f>
        <v>F</v>
      </c>
      <c r="G22" s="13" t="s">
        <v>7</v>
      </c>
      <c r="H22" s="14">
        <v>0</v>
      </c>
      <c r="I22" s="15">
        <v>0</v>
      </c>
      <c r="J22" s="16">
        <v>0</v>
      </c>
    </row>
    <row r="23" spans="1:10" x14ac:dyDescent="0.2">
      <c r="A23" s="34">
        <f>Sheet2!A23</f>
        <v>47</v>
      </c>
      <c r="B23" s="34">
        <f>Sheet2!B23</f>
        <v>83</v>
      </c>
      <c r="C23" s="35">
        <f>Sheet2!C23</f>
        <v>68.599999999999994</v>
      </c>
      <c r="D23" s="35" t="str">
        <f>Sheet2!D23</f>
        <v>PASS</v>
      </c>
      <c r="E23" s="34" t="str">
        <f>Sheet2!E23</f>
        <v>M</v>
      </c>
      <c r="G23" s="17" t="s">
        <v>11</v>
      </c>
      <c r="H23" s="18">
        <v>0</v>
      </c>
      <c r="I23" s="19">
        <v>0</v>
      </c>
      <c r="J23" s="20">
        <v>0</v>
      </c>
    </row>
    <row r="24" spans="1:10" x14ac:dyDescent="0.2">
      <c r="A24" s="34">
        <f>Sheet2!A24</f>
        <v>97</v>
      </c>
      <c r="B24" s="34">
        <f>Sheet2!B24</f>
        <v>66</v>
      </c>
      <c r="C24" s="35">
        <f>Sheet2!C24</f>
        <v>78.400000000000006</v>
      </c>
      <c r="D24" s="35" t="str">
        <f>Sheet2!D24</f>
        <v>PASS</v>
      </c>
      <c r="E24" s="34" t="str">
        <f>Sheet2!E24</f>
        <v>F</v>
      </c>
    </row>
    <row r="25" spans="1:10" x14ac:dyDescent="0.2">
      <c r="A25" s="34">
        <f>Sheet2!A25</f>
        <v>92</v>
      </c>
      <c r="B25" s="34">
        <f>Sheet2!B25</f>
        <v>88</v>
      </c>
      <c r="C25" s="35">
        <f>Sheet2!C25</f>
        <v>89.6</v>
      </c>
      <c r="D25" s="35" t="str">
        <f>Sheet2!D25</f>
        <v>PASS</v>
      </c>
      <c r="E25" s="34" t="str">
        <f>Sheet2!E25</f>
        <v>F</v>
      </c>
    </row>
    <row r="26" spans="1:10" x14ac:dyDescent="0.2">
      <c r="A26" s="34">
        <f>Sheet2!A26</f>
        <v>97</v>
      </c>
      <c r="B26" s="34">
        <f>Sheet2!B26</f>
        <v>90</v>
      </c>
      <c r="C26" s="35">
        <f>Sheet2!C26</f>
        <v>92.800000000000011</v>
      </c>
      <c r="D26" s="35" t="str">
        <f>Sheet2!D26</f>
        <v>PASS</v>
      </c>
      <c r="E26" s="34" t="str">
        <f>Sheet2!E26</f>
        <v>F</v>
      </c>
      <c r="G26" s="60" t="s">
        <v>147</v>
      </c>
      <c r="H26" s="60"/>
      <c r="I26" s="60"/>
      <c r="J26" s="58"/>
    </row>
    <row r="27" spans="1:10" x14ac:dyDescent="0.2">
      <c r="A27" s="34">
        <f>Sheet2!A27</f>
        <v>4</v>
      </c>
      <c r="B27" s="34">
        <f>Sheet2!B27</f>
        <v>46</v>
      </c>
      <c r="C27" s="35">
        <f>Sheet2!C27</f>
        <v>29.2</v>
      </c>
      <c r="D27" s="35" t="str">
        <f>Sheet2!D27</f>
        <v>FAIL</v>
      </c>
      <c r="E27" s="34" t="str">
        <f>Sheet2!E27</f>
        <v>M</v>
      </c>
    </row>
    <row r="28" spans="1:10" x14ac:dyDescent="0.2">
      <c r="A28" s="34">
        <f>Sheet2!A28</f>
        <v>6</v>
      </c>
      <c r="B28" s="34">
        <f>Sheet2!B28</f>
        <v>52</v>
      </c>
      <c r="C28" s="35">
        <f>Sheet2!C28</f>
        <v>33.6</v>
      </c>
      <c r="D28" s="35" t="str">
        <f>Sheet2!D28</f>
        <v>FAIL</v>
      </c>
      <c r="E28" s="34" t="str">
        <f>Sheet2!E28</f>
        <v>M</v>
      </c>
    </row>
    <row r="29" spans="1:10" x14ac:dyDescent="0.2">
      <c r="A29" s="34">
        <f>Sheet2!A29</f>
        <v>81</v>
      </c>
      <c r="B29" s="34">
        <f>Sheet2!B29</f>
        <v>70</v>
      </c>
      <c r="C29" s="35">
        <f>Sheet2!C29</f>
        <v>74.400000000000006</v>
      </c>
      <c r="D29" s="35" t="str">
        <f>Sheet2!D29</f>
        <v>PASS</v>
      </c>
      <c r="E29" s="34" t="str">
        <f>Sheet2!E29</f>
        <v>F</v>
      </c>
    </row>
    <row r="30" spans="1:10" x14ac:dyDescent="0.2">
      <c r="A30" s="34">
        <f>Sheet2!A30</f>
        <v>24</v>
      </c>
      <c r="B30" s="34">
        <f>Sheet2!B30</f>
        <v>90</v>
      </c>
      <c r="C30" s="35">
        <f>Sheet2!C30</f>
        <v>63.6</v>
      </c>
      <c r="D30" s="35" t="str">
        <f>Sheet2!D30</f>
        <v>FAIL</v>
      </c>
      <c r="E30" s="34" t="str">
        <f>Sheet2!E30</f>
        <v>M</v>
      </c>
    </row>
    <row r="31" spans="1:10" x14ac:dyDescent="0.2">
      <c r="A31" s="34">
        <f>Sheet2!A31</f>
        <v>37</v>
      </c>
      <c r="B31" s="34">
        <f>Sheet2!B31</f>
        <v>6</v>
      </c>
      <c r="C31" s="35">
        <f>Sheet2!C31</f>
        <v>18.399999999999999</v>
      </c>
      <c r="D31" s="35" t="str">
        <f>Sheet2!D31</f>
        <v>FAIL</v>
      </c>
      <c r="E31" s="34" t="str">
        <f>Sheet2!E31</f>
        <v>F</v>
      </c>
    </row>
    <row r="32" spans="1:10" x14ac:dyDescent="0.2">
      <c r="A32" s="34">
        <f>Sheet2!A32</f>
        <v>96</v>
      </c>
      <c r="B32" s="34">
        <f>Sheet2!B32</f>
        <v>88</v>
      </c>
      <c r="C32" s="35">
        <f>Sheet2!C32</f>
        <v>91.2</v>
      </c>
      <c r="D32" s="35" t="str">
        <f>Sheet2!D32</f>
        <v>PASS</v>
      </c>
      <c r="E32" s="34" t="str">
        <f>Sheet2!E32</f>
        <v>M</v>
      </c>
    </row>
    <row r="33" spans="1:5" x14ac:dyDescent="0.2">
      <c r="A33" s="34">
        <f>Sheet2!A33</f>
        <v>70</v>
      </c>
      <c r="B33" s="34">
        <f>Sheet2!B33</f>
        <v>44</v>
      </c>
      <c r="C33" s="35">
        <f>Sheet2!C33</f>
        <v>54.4</v>
      </c>
      <c r="D33" s="35" t="str">
        <f>Sheet2!D33</f>
        <v>PASS</v>
      </c>
      <c r="E33" s="34" t="str">
        <f>Sheet2!E33</f>
        <v>F</v>
      </c>
    </row>
    <row r="34" spans="1:5" x14ac:dyDescent="0.2">
      <c r="A34" s="34">
        <f>Sheet2!A34</f>
        <v>52</v>
      </c>
      <c r="B34" s="34">
        <f>Sheet2!B34</f>
        <v>11</v>
      </c>
      <c r="C34" s="35">
        <f>Sheet2!C34</f>
        <v>27.4</v>
      </c>
      <c r="D34" s="35" t="str">
        <f>Sheet2!D34</f>
        <v>FAIL</v>
      </c>
      <c r="E34" s="34" t="str">
        <f>Sheet2!E34</f>
        <v>F</v>
      </c>
    </row>
    <row r="35" spans="1:5" x14ac:dyDescent="0.2">
      <c r="A35" s="34">
        <f>Sheet2!A35</f>
        <v>46</v>
      </c>
      <c r="B35" s="34">
        <f>Sheet2!B35</f>
        <v>2</v>
      </c>
      <c r="C35" s="35">
        <f>Sheet2!C35</f>
        <v>19.600000000000001</v>
      </c>
      <c r="D35" s="35" t="str">
        <f>Sheet2!D35</f>
        <v>FAIL</v>
      </c>
      <c r="E35" s="34" t="str">
        <f>Sheet2!E35</f>
        <v>F</v>
      </c>
    </row>
    <row r="36" spans="1:5" x14ac:dyDescent="0.2">
      <c r="A36" s="34">
        <f>Sheet2!A36</f>
        <v>93</v>
      </c>
      <c r="B36" s="34">
        <f>Sheet2!B36</f>
        <v>63</v>
      </c>
      <c r="C36" s="35">
        <f>Sheet2!C36</f>
        <v>75</v>
      </c>
      <c r="D36" s="35" t="str">
        <f>Sheet2!D36</f>
        <v>PASS</v>
      </c>
      <c r="E36" s="34" t="str">
        <f>Sheet2!E36</f>
        <v>M</v>
      </c>
    </row>
    <row r="37" spans="1:5" x14ac:dyDescent="0.2">
      <c r="A37" s="34">
        <f>Sheet2!A37</f>
        <v>7</v>
      </c>
      <c r="B37" s="34">
        <f>Sheet2!B37</f>
        <v>83</v>
      </c>
      <c r="C37" s="35">
        <f>Sheet2!C37</f>
        <v>52.599999999999994</v>
      </c>
      <c r="D37" s="35" t="str">
        <f>Sheet2!D37</f>
        <v>FAIL</v>
      </c>
      <c r="E37" s="34" t="str">
        <f>Sheet2!E37</f>
        <v>F</v>
      </c>
    </row>
    <row r="38" spans="1:5" x14ac:dyDescent="0.2">
      <c r="A38" s="34">
        <f>Sheet2!A38</f>
        <v>66</v>
      </c>
      <c r="B38" s="34">
        <f>Sheet2!B38</f>
        <v>46</v>
      </c>
      <c r="C38" s="35">
        <f>Sheet2!C38</f>
        <v>54</v>
      </c>
      <c r="D38" s="35" t="str">
        <f>Sheet2!D38</f>
        <v>PASS</v>
      </c>
      <c r="E38" s="34" t="str">
        <f>Sheet2!E38</f>
        <v>F</v>
      </c>
    </row>
    <row r="39" spans="1:5" x14ac:dyDescent="0.2">
      <c r="A39" s="34">
        <f>Sheet2!A39</f>
        <v>94</v>
      </c>
      <c r="B39" s="34">
        <f>Sheet2!B39</f>
        <v>11</v>
      </c>
      <c r="C39" s="35">
        <f>Sheet2!C39</f>
        <v>44.2</v>
      </c>
      <c r="D39" s="35" t="str">
        <f>Sheet2!D39</f>
        <v>FAIL</v>
      </c>
      <c r="E39" s="34" t="str">
        <f>Sheet2!E39</f>
        <v>F</v>
      </c>
    </row>
    <row r="40" spans="1:5" x14ac:dyDescent="0.2">
      <c r="A40" s="34">
        <f>Sheet2!A40</f>
        <v>71</v>
      </c>
      <c r="B40" s="34">
        <f>Sheet2!B40</f>
        <v>50</v>
      </c>
      <c r="C40" s="35">
        <f>Sheet2!C40</f>
        <v>58.400000000000006</v>
      </c>
      <c r="D40" s="35" t="str">
        <f>Sheet2!D40</f>
        <v>PASS</v>
      </c>
      <c r="E40" s="34" t="str">
        <f>Sheet2!E40</f>
        <v>M</v>
      </c>
    </row>
    <row r="41" spans="1:5" x14ac:dyDescent="0.2">
      <c r="A41" s="34">
        <f>Sheet2!A41</f>
        <v>85</v>
      </c>
      <c r="B41" s="34">
        <f>Sheet2!B41</f>
        <v>91</v>
      </c>
      <c r="C41" s="35">
        <f>Sheet2!C41</f>
        <v>88.6</v>
      </c>
      <c r="D41" s="35" t="str">
        <f>Sheet2!D41</f>
        <v>PASS</v>
      </c>
      <c r="E41" s="34" t="str">
        <f>Sheet2!E41</f>
        <v>F</v>
      </c>
    </row>
    <row r="42" spans="1:5" x14ac:dyDescent="0.2">
      <c r="A42" s="34">
        <f>Sheet2!A42</f>
        <v>95</v>
      </c>
      <c r="B42" s="34">
        <f>Sheet2!B42</f>
        <v>91</v>
      </c>
      <c r="C42" s="35">
        <f>Sheet2!C42</f>
        <v>92.6</v>
      </c>
      <c r="D42" s="35" t="str">
        <f>Sheet2!D42</f>
        <v>PASS</v>
      </c>
      <c r="E42" s="34" t="str">
        <f>Sheet2!E42</f>
        <v>M</v>
      </c>
    </row>
    <row r="43" spans="1:5" x14ac:dyDescent="0.2">
      <c r="A43" s="34">
        <f>Sheet2!A43</f>
        <v>0</v>
      </c>
      <c r="B43" s="34">
        <f>Sheet2!B43</f>
        <v>56</v>
      </c>
      <c r="C43" s="35">
        <f>Sheet2!C43</f>
        <v>33.6</v>
      </c>
      <c r="D43" s="35" t="str">
        <f>Sheet2!D43</f>
        <v>FAIL</v>
      </c>
      <c r="E43" s="34" t="str">
        <f>Sheet2!E43</f>
        <v>M</v>
      </c>
    </row>
    <row r="44" spans="1:5" x14ac:dyDescent="0.2">
      <c r="A44" s="34">
        <f>Sheet2!A44</f>
        <v>82</v>
      </c>
      <c r="B44" s="34">
        <f>Sheet2!B44</f>
        <v>57</v>
      </c>
      <c r="C44" s="35">
        <f>Sheet2!C44</f>
        <v>67</v>
      </c>
      <c r="D44" s="35" t="str">
        <f>Sheet2!D44</f>
        <v>PASS</v>
      </c>
      <c r="E44" s="34" t="str">
        <f>Sheet2!E44</f>
        <v>F</v>
      </c>
    </row>
    <row r="45" spans="1:5" x14ac:dyDescent="0.2">
      <c r="A45" s="34">
        <f>Sheet2!A45</f>
        <v>12</v>
      </c>
      <c r="B45" s="34">
        <f>Sheet2!B45</f>
        <v>95</v>
      </c>
      <c r="C45" s="35">
        <f>Sheet2!C45</f>
        <v>61.8</v>
      </c>
      <c r="D45" s="35" t="str">
        <f>Sheet2!D45</f>
        <v>FAIL</v>
      </c>
      <c r="E45" s="34" t="str">
        <f>Sheet2!E45</f>
        <v>F</v>
      </c>
    </row>
    <row r="46" spans="1:5" x14ac:dyDescent="0.2">
      <c r="A46" s="34">
        <f>Sheet2!A46</f>
        <v>97</v>
      </c>
      <c r="B46" s="34">
        <f>Sheet2!B46</f>
        <v>55</v>
      </c>
      <c r="C46" s="35">
        <f>Sheet2!C46</f>
        <v>71.800000000000011</v>
      </c>
      <c r="D46" s="35" t="str">
        <f>Sheet2!D46</f>
        <v>PASS</v>
      </c>
      <c r="E46" s="34" t="str">
        <f>Sheet2!E46</f>
        <v>F</v>
      </c>
    </row>
    <row r="47" spans="1:5" x14ac:dyDescent="0.2">
      <c r="A47" s="34">
        <f>Sheet2!A47</f>
        <v>11</v>
      </c>
      <c r="B47" s="34">
        <f>Sheet2!B47</f>
        <v>16</v>
      </c>
      <c r="C47" s="35">
        <f>Sheet2!C47</f>
        <v>14</v>
      </c>
      <c r="D47" s="35" t="str">
        <f>Sheet2!D47</f>
        <v>FAIL</v>
      </c>
      <c r="E47" s="34" t="str">
        <f>Sheet2!E47</f>
        <v>M</v>
      </c>
    </row>
    <row r="48" spans="1:5" x14ac:dyDescent="0.2">
      <c r="A48" s="34">
        <f>Sheet2!A48</f>
        <v>82</v>
      </c>
      <c r="B48" s="34">
        <f>Sheet2!B48</f>
        <v>53</v>
      </c>
      <c r="C48" s="35">
        <f>Sheet2!C48</f>
        <v>64.599999999999994</v>
      </c>
      <c r="D48" s="35" t="str">
        <f>Sheet2!D48</f>
        <v>PASS</v>
      </c>
      <c r="E48" s="34" t="str">
        <f>Sheet2!E48</f>
        <v>F</v>
      </c>
    </row>
    <row r="49" spans="1:5" x14ac:dyDescent="0.2">
      <c r="A49" s="34">
        <f>Sheet2!A49</f>
        <v>29</v>
      </c>
      <c r="B49" s="34">
        <f>Sheet2!B49</f>
        <v>19</v>
      </c>
      <c r="C49" s="35">
        <f>Sheet2!C49</f>
        <v>23</v>
      </c>
      <c r="D49" s="35" t="str">
        <f>Sheet2!D49</f>
        <v>FAIL</v>
      </c>
      <c r="E49" s="34" t="str">
        <f>Sheet2!E49</f>
        <v>M</v>
      </c>
    </row>
    <row r="50" spans="1:5" x14ac:dyDescent="0.2">
      <c r="A50" s="34">
        <f>Sheet2!A50</f>
        <v>3</v>
      </c>
      <c r="B50" s="34">
        <f>Sheet2!B50</f>
        <v>98</v>
      </c>
      <c r="C50" s="35">
        <f>Sheet2!C50</f>
        <v>60</v>
      </c>
      <c r="D50" s="35" t="str">
        <f>Sheet2!D50</f>
        <v>FAIL</v>
      </c>
      <c r="E50" s="34" t="str">
        <f>Sheet2!E50</f>
        <v>F</v>
      </c>
    </row>
    <row r="51" spans="1:5" x14ac:dyDescent="0.2">
      <c r="A51" s="34">
        <f>Sheet2!A51</f>
        <v>91</v>
      </c>
      <c r="B51" s="34">
        <f>Sheet2!B51</f>
        <v>90</v>
      </c>
      <c r="C51" s="35">
        <f>Sheet2!C51</f>
        <v>90.4</v>
      </c>
      <c r="D51" s="35" t="str">
        <f>Sheet2!D51</f>
        <v>PASS</v>
      </c>
      <c r="E51" s="34" t="str">
        <f>Sheet2!E51</f>
        <v>M</v>
      </c>
    </row>
    <row r="52" spans="1:5" x14ac:dyDescent="0.2">
      <c r="A52" s="34">
        <f>Sheet2!A52</f>
        <v>34</v>
      </c>
      <c r="B52" s="34">
        <f>Sheet2!B52</f>
        <v>86</v>
      </c>
      <c r="C52" s="35">
        <f>Sheet2!C52</f>
        <v>65.2</v>
      </c>
      <c r="D52" s="35" t="str">
        <f>Sheet2!D52</f>
        <v>FAIL</v>
      </c>
      <c r="E52" s="34" t="str">
        <f>Sheet2!E52</f>
        <v>M</v>
      </c>
    </row>
    <row r="53" spans="1:5" x14ac:dyDescent="0.2">
      <c r="A53" s="34">
        <f>Sheet2!A53</f>
        <v>15</v>
      </c>
      <c r="B53" s="34">
        <f>Sheet2!B53</f>
        <v>38</v>
      </c>
      <c r="C53" s="35">
        <f>Sheet2!C53</f>
        <v>28.8</v>
      </c>
      <c r="D53" s="35" t="str">
        <f>Sheet2!D53</f>
        <v>FAIL</v>
      </c>
      <c r="E53" s="34" t="str">
        <f>Sheet2!E53</f>
        <v>F</v>
      </c>
    </row>
    <row r="54" spans="1:5" x14ac:dyDescent="0.2">
      <c r="A54" s="34">
        <f>Sheet2!A54</f>
        <v>54</v>
      </c>
      <c r="B54" s="34">
        <f>Sheet2!B54</f>
        <v>34</v>
      </c>
      <c r="C54" s="35">
        <f>Sheet2!C54</f>
        <v>42</v>
      </c>
      <c r="D54" s="35" t="str">
        <f>Sheet2!D54</f>
        <v>FAIL</v>
      </c>
      <c r="E54" s="34" t="str">
        <f>Sheet2!E54</f>
        <v>F</v>
      </c>
    </row>
    <row r="55" spans="1:5" x14ac:dyDescent="0.2">
      <c r="A55" s="34">
        <f>Sheet2!A55</f>
        <v>39</v>
      </c>
      <c r="B55" s="34">
        <f>Sheet2!B55</f>
        <v>56</v>
      </c>
      <c r="C55" s="35">
        <f>Sheet2!C55</f>
        <v>49.2</v>
      </c>
      <c r="D55" s="35" t="str">
        <f>Sheet2!D55</f>
        <v>PASS</v>
      </c>
      <c r="E55" s="34" t="str">
        <f>Sheet2!E55</f>
        <v>F</v>
      </c>
    </row>
    <row r="56" spans="1:5" x14ac:dyDescent="0.2">
      <c r="A56" s="34">
        <f>Sheet2!A56</f>
        <v>96</v>
      </c>
      <c r="B56" s="34">
        <f>Sheet2!B56</f>
        <v>11</v>
      </c>
      <c r="C56" s="35">
        <f>Sheet2!C56</f>
        <v>45.000000000000007</v>
      </c>
      <c r="D56" s="35" t="str">
        <f>Sheet2!D56</f>
        <v>FAIL</v>
      </c>
      <c r="E56" s="34" t="str">
        <f>Sheet2!E56</f>
        <v>M</v>
      </c>
    </row>
    <row r="57" spans="1:5" x14ac:dyDescent="0.2">
      <c r="A57" s="34">
        <f>Sheet2!A57</f>
        <v>42</v>
      </c>
      <c r="B57" s="34">
        <f>Sheet2!B57</f>
        <v>51</v>
      </c>
      <c r="C57" s="35">
        <f>Sheet2!C57</f>
        <v>47.4</v>
      </c>
      <c r="D57" s="35" t="str">
        <f>Sheet2!D57</f>
        <v>PASS</v>
      </c>
      <c r="E57" s="34" t="str">
        <f>Sheet2!E57</f>
        <v>M</v>
      </c>
    </row>
    <row r="58" spans="1:5" x14ac:dyDescent="0.2">
      <c r="A58" s="34">
        <f>Sheet2!A58</f>
        <v>51</v>
      </c>
      <c r="B58" s="34">
        <f>Sheet2!B58</f>
        <v>27</v>
      </c>
      <c r="C58" s="35">
        <f>Sheet2!C58</f>
        <v>36.6</v>
      </c>
      <c r="D58" s="35" t="str">
        <f>Sheet2!D58</f>
        <v>FAIL</v>
      </c>
      <c r="E58" s="34" t="str">
        <f>Sheet2!E58</f>
        <v>F</v>
      </c>
    </row>
    <row r="59" spans="1:5" x14ac:dyDescent="0.2">
      <c r="A59" s="34">
        <f>Sheet2!A59</f>
        <v>79</v>
      </c>
      <c r="B59" s="34">
        <f>Sheet2!B59</f>
        <v>76</v>
      </c>
      <c r="C59" s="35">
        <f>Sheet2!C59</f>
        <v>77.2</v>
      </c>
      <c r="D59" s="35" t="str">
        <f>Sheet2!D59</f>
        <v>PASS</v>
      </c>
      <c r="E59" s="34" t="str">
        <f>Sheet2!E59</f>
        <v>M</v>
      </c>
    </row>
    <row r="60" spans="1:5" x14ac:dyDescent="0.2">
      <c r="A60" s="34">
        <f>Sheet2!A60</f>
        <v>65</v>
      </c>
      <c r="B60" s="34">
        <f>Sheet2!B60</f>
        <v>91</v>
      </c>
      <c r="C60" s="35">
        <f>Sheet2!C60</f>
        <v>80.599999999999994</v>
      </c>
      <c r="D60" s="35" t="str">
        <f>Sheet2!D60</f>
        <v>PASS</v>
      </c>
      <c r="E60" s="34" t="str">
        <f>Sheet2!E60</f>
        <v>F</v>
      </c>
    </row>
    <row r="61" spans="1:5" x14ac:dyDescent="0.2">
      <c r="A61" s="34">
        <f>Sheet2!A61</f>
        <v>75</v>
      </c>
      <c r="B61" s="34">
        <f>Sheet2!B61</f>
        <v>80</v>
      </c>
      <c r="C61" s="35">
        <f>Sheet2!C61</f>
        <v>78</v>
      </c>
      <c r="D61" s="35" t="str">
        <f>Sheet2!D61</f>
        <v>PASS</v>
      </c>
      <c r="E61" s="34" t="str">
        <f>Sheet2!E61</f>
        <v>F</v>
      </c>
    </row>
    <row r="62" spans="1:5" x14ac:dyDescent="0.2">
      <c r="A62" s="34">
        <f>Sheet2!A62</f>
        <v>88</v>
      </c>
      <c r="B62" s="34">
        <f>Sheet2!B62</f>
        <v>22</v>
      </c>
      <c r="C62" s="35">
        <f>Sheet2!C62</f>
        <v>48.400000000000006</v>
      </c>
      <c r="D62" s="35" t="str">
        <f>Sheet2!D62</f>
        <v>FAIL</v>
      </c>
      <c r="E62" s="34" t="str">
        <f>Sheet2!E62</f>
        <v>F</v>
      </c>
    </row>
    <row r="63" spans="1:5" x14ac:dyDescent="0.2">
      <c r="A63" s="34">
        <f>Sheet2!A63</f>
        <v>98</v>
      </c>
      <c r="B63" s="34">
        <f>Sheet2!B63</f>
        <v>98</v>
      </c>
      <c r="C63" s="35">
        <f>Sheet2!C63</f>
        <v>98</v>
      </c>
      <c r="D63" s="35" t="str">
        <f>Sheet2!D63</f>
        <v>PASS</v>
      </c>
      <c r="E63" s="34" t="str">
        <f>Sheet2!E63</f>
        <v>M</v>
      </c>
    </row>
    <row r="64" spans="1:5" x14ac:dyDescent="0.2">
      <c r="A64" s="34">
        <f>Sheet2!A64</f>
        <v>99</v>
      </c>
      <c r="B64" s="34">
        <f>Sheet2!B64</f>
        <v>48</v>
      </c>
      <c r="C64" s="35">
        <f>Sheet2!C64</f>
        <v>68.400000000000006</v>
      </c>
      <c r="D64" s="35" t="str">
        <f>Sheet2!D64</f>
        <v>PASS</v>
      </c>
      <c r="E64" s="34" t="str">
        <f>Sheet2!E64</f>
        <v>F</v>
      </c>
    </row>
    <row r="65" spans="1:5" x14ac:dyDescent="0.2">
      <c r="A65" s="34">
        <f>Sheet2!A65</f>
        <v>75</v>
      </c>
      <c r="B65" s="34">
        <f>Sheet2!B65</f>
        <v>8</v>
      </c>
      <c r="C65" s="35">
        <f>Sheet2!C65</f>
        <v>34.799999999999997</v>
      </c>
      <c r="D65" s="35" t="str">
        <f>Sheet2!D65</f>
        <v>FAIL</v>
      </c>
      <c r="E65" s="34" t="str">
        <f>Sheet2!E65</f>
        <v>F</v>
      </c>
    </row>
    <row r="66" spans="1:5" x14ac:dyDescent="0.2">
      <c r="A66" s="34">
        <f>Sheet2!A66</f>
        <v>23</v>
      </c>
      <c r="B66" s="34">
        <f>Sheet2!B66</f>
        <v>0</v>
      </c>
      <c r="C66" s="35">
        <f>Sheet2!C66</f>
        <v>9.2000000000000011</v>
      </c>
      <c r="D66" s="35" t="str">
        <f>Sheet2!D66</f>
        <v>FAIL</v>
      </c>
      <c r="E66" s="34" t="str">
        <f>Sheet2!E66</f>
        <v>M</v>
      </c>
    </row>
    <row r="67" spans="1:5" x14ac:dyDescent="0.2">
      <c r="A67" s="34">
        <f>Sheet2!A67</f>
        <v>26</v>
      </c>
      <c r="B67" s="34">
        <f>Sheet2!B67</f>
        <v>58</v>
      </c>
      <c r="C67" s="35">
        <f>Sheet2!C67</f>
        <v>45.199999999999996</v>
      </c>
      <c r="D67" s="35" t="str">
        <f>Sheet2!D67</f>
        <v>FAIL</v>
      </c>
      <c r="E67" s="34" t="str">
        <f>Sheet2!E67</f>
        <v>F</v>
      </c>
    </row>
    <row r="68" spans="1:5" x14ac:dyDescent="0.2">
      <c r="A68" s="34">
        <f>Sheet2!A68</f>
        <v>42</v>
      </c>
      <c r="B68" s="34">
        <f>Sheet2!B68</f>
        <v>11</v>
      </c>
      <c r="C68" s="35">
        <f>Sheet2!C68</f>
        <v>23.4</v>
      </c>
      <c r="D68" s="35" t="str">
        <f>Sheet2!D68</f>
        <v>FAIL</v>
      </c>
      <c r="E68" s="34" t="str">
        <f>Sheet2!E68</f>
        <v>F</v>
      </c>
    </row>
    <row r="69" spans="1:5" x14ac:dyDescent="0.2">
      <c r="A69" s="34">
        <f>Sheet2!A69</f>
        <v>81</v>
      </c>
      <c r="B69" s="34">
        <f>Sheet2!B69</f>
        <v>71</v>
      </c>
      <c r="C69" s="35">
        <f>Sheet2!C69</f>
        <v>75</v>
      </c>
      <c r="D69" s="35" t="str">
        <f>Sheet2!D69</f>
        <v>PASS</v>
      </c>
      <c r="E69" s="34" t="str">
        <f>Sheet2!E69</f>
        <v>M</v>
      </c>
    </row>
  </sheetData>
  <phoneticPr fontId="1" type="noConversion"/>
  <hyperlinks>
    <hyperlink ref="I16" location="CROSS_TABS_2" display="Cross tabs 3"/>
    <hyperlink ref="A1" location="CONTENTS!A1" display="CONTENTS"/>
    <hyperlink ref="G26:H26" location="Sheet4!A1" display="PROCEED TO SHEET4"/>
    <hyperlink ref="G26" location="Sheet4!A1" display="PROCEED TO SHEET 4 (Three-way pivot tables)"/>
    <hyperlink ref="G26:I26" location="Sheet4!A1" display="PROCEED TO SHEET 4 (Three-way pivot tables)"/>
  </hyperlinks>
  <pageMargins left="0.75" right="0.75" top="1" bottom="1" header="0.5" footer="0.5"/>
  <pageSetup paperSize="9" orientation="portrait" horizontalDpi="4294967293" verticalDpi="0" r:id="rId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"/>
  <sheetViews>
    <sheetView workbookViewId="0">
      <selection activeCell="A19" sqref="A19"/>
    </sheetView>
  </sheetViews>
  <sheetFormatPr defaultRowHeight="12.75" x14ac:dyDescent="0.2"/>
  <cols>
    <col min="1" max="1" width="14.85546875" customWidth="1"/>
    <col min="3" max="3" width="12.7109375" customWidth="1"/>
    <col min="7" max="7" width="17" customWidth="1"/>
    <col min="8" max="8" width="9.85546875" bestFit="1" customWidth="1"/>
    <col min="9" max="9" width="11" bestFit="1" customWidth="1"/>
    <col min="10" max="10" width="11" customWidth="1"/>
    <col min="11" max="11" width="15.28515625" customWidth="1"/>
  </cols>
  <sheetData>
    <row r="1" spans="1:31" x14ac:dyDescent="0.2">
      <c r="A1" s="51" t="s">
        <v>124</v>
      </c>
      <c r="C1" s="57" t="s">
        <v>128</v>
      </c>
      <c r="D1" s="57"/>
    </row>
    <row r="3" spans="1:31" x14ac:dyDescent="0.2">
      <c r="B3" s="50" t="s">
        <v>120</v>
      </c>
      <c r="C3" s="39"/>
      <c r="D3" s="39"/>
      <c r="E3" s="39"/>
      <c r="F3" s="39"/>
      <c r="AA3" s="4" t="s">
        <v>10</v>
      </c>
      <c r="AB3" s="5"/>
      <c r="AC3" s="4" t="s">
        <v>3</v>
      </c>
      <c r="AD3" s="5"/>
      <c r="AE3" s="6"/>
    </row>
    <row r="4" spans="1:31" x14ac:dyDescent="0.2">
      <c r="B4" s="46" t="s">
        <v>68</v>
      </c>
      <c r="C4" s="39"/>
      <c r="D4" s="39"/>
      <c r="E4" s="39"/>
      <c r="F4" s="39"/>
      <c r="G4" s="39"/>
      <c r="H4" s="39"/>
      <c r="I4" s="39"/>
      <c r="J4" s="39"/>
      <c r="K4" s="39"/>
      <c r="AA4" s="4" t="s">
        <v>6</v>
      </c>
      <c r="AB4" s="4" t="s">
        <v>13</v>
      </c>
      <c r="AC4" s="7" t="s">
        <v>5</v>
      </c>
      <c r="AD4" s="8" t="s">
        <v>4</v>
      </c>
      <c r="AE4" s="9" t="s">
        <v>11</v>
      </c>
    </row>
    <row r="5" spans="1:31" x14ac:dyDescent="0.2">
      <c r="B5" s="46" t="s">
        <v>69</v>
      </c>
      <c r="C5" s="39"/>
      <c r="D5" s="39"/>
      <c r="E5" s="39"/>
      <c r="F5" s="39"/>
      <c r="G5" s="39"/>
      <c r="H5" s="39"/>
      <c r="I5" s="39"/>
      <c r="J5" s="39"/>
      <c r="K5" s="39"/>
      <c r="AA5" s="7" t="s">
        <v>8</v>
      </c>
      <c r="AB5" s="7" t="s">
        <v>14</v>
      </c>
      <c r="AC5" s="23">
        <v>0.1</v>
      </c>
      <c r="AD5" s="24">
        <v>0.18</v>
      </c>
      <c r="AE5" s="25">
        <v>0.28000000000000003</v>
      </c>
    </row>
    <row r="6" spans="1:31" x14ac:dyDescent="0.2">
      <c r="B6" s="46" t="s">
        <v>70</v>
      </c>
      <c r="C6" s="39"/>
      <c r="D6" s="39"/>
      <c r="E6" s="39"/>
      <c r="F6" s="39"/>
      <c r="G6" s="39"/>
      <c r="H6" s="39"/>
      <c r="I6" s="39"/>
      <c r="J6" s="39"/>
      <c r="K6" s="39"/>
      <c r="AA6" s="32"/>
      <c r="AB6" s="13" t="s">
        <v>15</v>
      </c>
      <c r="AC6" s="26">
        <v>0.18</v>
      </c>
      <c r="AD6" s="27">
        <v>0.12</v>
      </c>
      <c r="AE6" s="28">
        <v>0.3</v>
      </c>
    </row>
    <row r="7" spans="1:31" x14ac:dyDescent="0.2">
      <c r="B7" s="46" t="s">
        <v>71</v>
      </c>
      <c r="C7" s="39"/>
      <c r="D7" s="39"/>
      <c r="E7" s="39"/>
      <c r="F7" s="39"/>
      <c r="G7" s="39"/>
      <c r="H7" s="39"/>
      <c r="I7" s="39"/>
      <c r="J7" s="39"/>
      <c r="K7" s="39"/>
      <c r="AA7" s="7" t="s">
        <v>16</v>
      </c>
      <c r="AB7" s="5"/>
      <c r="AC7" s="23">
        <v>0.28000000000000003</v>
      </c>
      <c r="AD7" s="24">
        <v>0.3</v>
      </c>
      <c r="AE7" s="25">
        <v>0.57999999999999996</v>
      </c>
    </row>
    <row r="8" spans="1:31" x14ac:dyDescent="0.2">
      <c r="B8" s="46" t="s">
        <v>72</v>
      </c>
      <c r="C8" s="39"/>
      <c r="D8" s="39"/>
      <c r="E8" s="39"/>
      <c r="F8" s="39"/>
      <c r="G8" s="39"/>
      <c r="H8" s="39"/>
      <c r="I8" s="39"/>
      <c r="J8" s="39"/>
      <c r="K8" s="39"/>
      <c r="AA8" s="7" t="s">
        <v>7</v>
      </c>
      <c r="AB8" s="7" t="s">
        <v>14</v>
      </c>
      <c r="AC8" s="23">
        <v>0.1</v>
      </c>
      <c r="AD8" s="24">
        <v>0.12</v>
      </c>
      <c r="AE8" s="25">
        <v>0.22</v>
      </c>
    </row>
    <row r="9" spans="1:31" x14ac:dyDescent="0.2">
      <c r="B9" s="46" t="s">
        <v>67</v>
      </c>
      <c r="C9" s="39"/>
      <c r="D9" s="39"/>
      <c r="E9" s="39"/>
      <c r="F9" s="39"/>
      <c r="G9" s="39"/>
      <c r="H9" s="39"/>
      <c r="I9" s="39"/>
      <c r="J9" s="39"/>
      <c r="K9" s="39"/>
      <c r="AA9" s="32"/>
      <c r="AB9" s="13" t="s">
        <v>15</v>
      </c>
      <c r="AC9" s="26">
        <v>0.1</v>
      </c>
      <c r="AD9" s="27">
        <v>0.1</v>
      </c>
      <c r="AE9" s="28">
        <v>0.2</v>
      </c>
    </row>
    <row r="10" spans="1:31" x14ac:dyDescent="0.2">
      <c r="B10" s="46" t="s">
        <v>155</v>
      </c>
      <c r="C10" s="39"/>
      <c r="D10" s="39"/>
      <c r="E10" s="39"/>
      <c r="F10" s="39"/>
      <c r="G10" s="39"/>
      <c r="H10" s="39"/>
      <c r="I10" s="39"/>
      <c r="J10" s="39"/>
      <c r="K10" s="39"/>
      <c r="AA10" s="7" t="s">
        <v>17</v>
      </c>
      <c r="AB10" s="5"/>
      <c r="AC10" s="23">
        <v>0.2</v>
      </c>
      <c r="AD10" s="24">
        <v>0.22</v>
      </c>
      <c r="AE10" s="25">
        <v>0.42</v>
      </c>
    </row>
    <row r="11" spans="1:31" x14ac:dyDescent="0.2">
      <c r="B11" s="46" t="s">
        <v>73</v>
      </c>
      <c r="C11" s="39"/>
      <c r="D11" s="39"/>
      <c r="E11" s="39"/>
      <c r="F11" s="39"/>
      <c r="G11" s="39"/>
      <c r="H11" s="39"/>
      <c r="I11" s="39"/>
      <c r="J11" s="39"/>
      <c r="K11" s="39"/>
      <c r="AA11" s="17" t="s">
        <v>11</v>
      </c>
      <c r="AB11" s="33"/>
      <c r="AC11" s="29">
        <v>0.48</v>
      </c>
      <c r="AD11" s="30">
        <v>0.52</v>
      </c>
      <c r="AE11" s="31">
        <v>1</v>
      </c>
    </row>
    <row r="12" spans="1:31" x14ac:dyDescent="0.2">
      <c r="B12" s="46" t="s">
        <v>104</v>
      </c>
      <c r="C12" s="39"/>
      <c r="D12" s="39"/>
      <c r="E12" s="39"/>
      <c r="F12" s="39"/>
      <c r="G12" s="39"/>
      <c r="H12" s="39"/>
      <c r="I12" s="39"/>
      <c r="J12" s="39"/>
      <c r="K12" s="39"/>
    </row>
    <row r="13" spans="1:31" x14ac:dyDescent="0.2">
      <c r="B13" s="46" t="s">
        <v>74</v>
      </c>
      <c r="C13" s="39"/>
      <c r="D13" s="39"/>
      <c r="E13" s="39"/>
      <c r="F13" s="39"/>
      <c r="G13" s="39"/>
      <c r="H13" s="39"/>
      <c r="I13" s="39"/>
      <c r="J13" s="39"/>
      <c r="K13" s="39"/>
    </row>
    <row r="14" spans="1:31" x14ac:dyDescent="0.2">
      <c r="B14" s="46" t="s">
        <v>75</v>
      </c>
      <c r="C14" s="39"/>
      <c r="D14" s="39"/>
      <c r="E14" s="39"/>
      <c r="F14" s="39"/>
      <c r="G14" s="39"/>
      <c r="H14" s="39"/>
      <c r="I14" s="39"/>
      <c r="J14" s="39"/>
      <c r="K14" s="39"/>
      <c r="AC14">
        <f>IF(I21=AC5,1,0)</f>
        <v>0</v>
      </c>
      <c r="AD14">
        <f>IF(J21=AD5,1,0)</f>
        <v>0</v>
      </c>
    </row>
    <row r="15" spans="1:31" x14ac:dyDescent="0.2">
      <c r="B15" s="46" t="s">
        <v>157</v>
      </c>
      <c r="C15" s="39"/>
      <c r="D15" s="39"/>
      <c r="E15" s="39"/>
      <c r="F15" s="39"/>
      <c r="G15" s="39"/>
      <c r="H15" s="39"/>
      <c r="I15" s="39"/>
      <c r="J15" s="39"/>
      <c r="K15" s="39"/>
      <c r="AC15">
        <f t="shared" ref="AC15:AD20" si="0">IF(I22=AC6,1,0)</f>
        <v>0</v>
      </c>
      <c r="AD15">
        <f t="shared" si="0"/>
        <v>0</v>
      </c>
    </row>
    <row r="16" spans="1:31" x14ac:dyDescent="0.2">
      <c r="B16" s="46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AC16">
        <f t="shared" si="0"/>
        <v>0</v>
      </c>
      <c r="AD16">
        <f t="shared" si="0"/>
        <v>0</v>
      </c>
    </row>
    <row r="17" spans="1:30" x14ac:dyDescent="0.2">
      <c r="B17" s="46" t="s">
        <v>156</v>
      </c>
      <c r="C17" s="39"/>
      <c r="D17" s="39"/>
      <c r="E17" s="39"/>
      <c r="F17" s="39"/>
      <c r="G17" s="39"/>
      <c r="H17" s="39"/>
      <c r="I17" s="39"/>
      <c r="J17" s="39"/>
      <c r="K17" s="39"/>
      <c r="AC17">
        <f t="shared" si="0"/>
        <v>0</v>
      </c>
      <c r="AD17">
        <f t="shared" si="0"/>
        <v>0</v>
      </c>
    </row>
    <row r="18" spans="1:30" x14ac:dyDescent="0.2">
      <c r="B18" s="46" t="s">
        <v>106</v>
      </c>
      <c r="C18" s="39"/>
      <c r="D18" s="39"/>
      <c r="E18" s="39"/>
      <c r="F18" s="39"/>
      <c r="G18" s="39"/>
      <c r="H18" s="39"/>
      <c r="I18" s="39"/>
      <c r="J18" s="39"/>
      <c r="K18" s="51" t="s">
        <v>141</v>
      </c>
      <c r="AC18">
        <f t="shared" si="0"/>
        <v>0</v>
      </c>
      <c r="AD18">
        <f t="shared" si="0"/>
        <v>0</v>
      </c>
    </row>
    <row r="19" spans="1:30" x14ac:dyDescent="0.2">
      <c r="A19" s="34" t="s">
        <v>0</v>
      </c>
      <c r="B19" s="34" t="s">
        <v>1</v>
      </c>
      <c r="C19" s="35" t="s">
        <v>2</v>
      </c>
      <c r="D19" s="35" t="s">
        <v>3</v>
      </c>
      <c r="E19" s="34" t="s">
        <v>6</v>
      </c>
      <c r="F19" s="34" t="s">
        <v>13</v>
      </c>
      <c r="AC19">
        <f t="shared" si="0"/>
        <v>0</v>
      </c>
      <c r="AD19">
        <f t="shared" si="0"/>
        <v>0</v>
      </c>
    </row>
    <row r="20" spans="1:30" x14ac:dyDescent="0.2">
      <c r="A20" s="34">
        <v>57</v>
      </c>
      <c r="B20" s="34">
        <v>38</v>
      </c>
      <c r="C20" s="35">
        <f>Sheet3!C20</f>
        <v>45.6</v>
      </c>
      <c r="D20" s="35" t="str">
        <f>Sheet3!D20</f>
        <v>PASS</v>
      </c>
      <c r="E20" s="34" t="s">
        <v>7</v>
      </c>
      <c r="F20" s="34" t="s">
        <v>14</v>
      </c>
      <c r="AC20">
        <f t="shared" si="0"/>
        <v>0</v>
      </c>
      <c r="AD20">
        <f t="shared" si="0"/>
        <v>0</v>
      </c>
    </row>
    <row r="21" spans="1:30" x14ac:dyDescent="0.2">
      <c r="A21" s="34">
        <v>50</v>
      </c>
      <c r="B21" s="34">
        <v>34</v>
      </c>
      <c r="C21" s="35">
        <f>Sheet3!C21</f>
        <v>40.4</v>
      </c>
      <c r="D21" s="35" t="str">
        <f>Sheet3!D21</f>
        <v>FAIL</v>
      </c>
      <c r="E21" s="34" t="s">
        <v>7</v>
      </c>
      <c r="F21" s="34" t="s">
        <v>14</v>
      </c>
    </row>
    <row r="22" spans="1:30" x14ac:dyDescent="0.2">
      <c r="A22" s="34">
        <v>36</v>
      </c>
      <c r="B22" s="34">
        <v>69</v>
      </c>
      <c r="C22" s="35">
        <f>Sheet3!C22</f>
        <v>55.8</v>
      </c>
      <c r="D22" s="35" t="str">
        <f>Sheet3!D22</f>
        <v>PASS</v>
      </c>
      <c r="E22" s="34" t="s">
        <v>8</v>
      </c>
      <c r="F22" s="34" t="s">
        <v>14</v>
      </c>
      <c r="AC22">
        <f>SUM(AC14:AD20)</f>
        <v>0</v>
      </c>
    </row>
    <row r="23" spans="1:30" x14ac:dyDescent="0.2">
      <c r="A23" s="34">
        <v>47</v>
      </c>
      <c r="B23" s="34">
        <v>83</v>
      </c>
      <c r="C23" s="35">
        <f>Sheet3!C23</f>
        <v>68.599999999999994</v>
      </c>
      <c r="D23" s="35" t="str">
        <f>Sheet3!D23</f>
        <v>PASS</v>
      </c>
      <c r="E23" s="34" t="s">
        <v>7</v>
      </c>
      <c r="F23" s="34" t="s">
        <v>14</v>
      </c>
      <c r="I23" s="60" t="s">
        <v>148</v>
      </c>
      <c r="J23" s="60"/>
      <c r="K23" s="60"/>
      <c r="AC23" t="str">
        <f>IF(AC22=14,"CORRECT","")</f>
        <v/>
      </c>
    </row>
    <row r="24" spans="1:30" x14ac:dyDescent="0.2">
      <c r="A24" s="34">
        <v>97</v>
      </c>
      <c r="B24" s="34">
        <v>66</v>
      </c>
      <c r="C24" s="35">
        <f>Sheet3!C24</f>
        <v>78.400000000000006</v>
      </c>
      <c r="D24" s="35" t="str">
        <f>Sheet3!D24</f>
        <v>PASS</v>
      </c>
      <c r="E24" s="34" t="s">
        <v>8</v>
      </c>
      <c r="F24" s="34" t="s">
        <v>14</v>
      </c>
    </row>
    <row r="25" spans="1:30" x14ac:dyDescent="0.2">
      <c r="A25" s="34">
        <v>92</v>
      </c>
      <c r="B25" s="34">
        <v>88</v>
      </c>
      <c r="C25" s="35">
        <f>Sheet3!C25</f>
        <v>89.6</v>
      </c>
      <c r="D25" s="35" t="str">
        <f>Sheet3!D25</f>
        <v>PASS</v>
      </c>
      <c r="E25" s="34" t="s">
        <v>8</v>
      </c>
      <c r="F25" s="34" t="s">
        <v>14</v>
      </c>
    </row>
    <row r="26" spans="1:30" x14ac:dyDescent="0.2">
      <c r="A26" s="34">
        <v>97</v>
      </c>
      <c r="B26" s="34">
        <v>90</v>
      </c>
      <c r="C26" s="35">
        <f>Sheet3!C26</f>
        <v>92.800000000000011</v>
      </c>
      <c r="D26" s="35" t="str">
        <f>Sheet3!D26</f>
        <v>PASS</v>
      </c>
      <c r="E26" s="34" t="s">
        <v>8</v>
      </c>
      <c r="F26" s="34" t="s">
        <v>14</v>
      </c>
    </row>
    <row r="27" spans="1:30" x14ac:dyDescent="0.2">
      <c r="A27" s="34">
        <v>4</v>
      </c>
      <c r="B27" s="34">
        <v>46</v>
      </c>
      <c r="C27" s="35">
        <f>Sheet3!C27</f>
        <v>29.2</v>
      </c>
      <c r="D27" s="35" t="str">
        <f>Sheet3!D27</f>
        <v>FAIL</v>
      </c>
      <c r="E27" s="34" t="s">
        <v>7</v>
      </c>
      <c r="F27" s="34" t="s">
        <v>14</v>
      </c>
    </row>
    <row r="28" spans="1:30" x14ac:dyDescent="0.2">
      <c r="A28" s="34">
        <v>6</v>
      </c>
      <c r="B28" s="34">
        <v>52</v>
      </c>
      <c r="C28" s="35">
        <f>Sheet3!C28</f>
        <v>33.6</v>
      </c>
      <c r="D28" s="35" t="str">
        <f>Sheet3!D28</f>
        <v>FAIL</v>
      </c>
      <c r="E28" s="34" t="s">
        <v>7</v>
      </c>
      <c r="F28" s="34" t="s">
        <v>14</v>
      </c>
    </row>
    <row r="29" spans="1:30" x14ac:dyDescent="0.2">
      <c r="A29" s="34">
        <v>81</v>
      </c>
      <c r="B29" s="34">
        <v>70</v>
      </c>
      <c r="C29" s="35">
        <f>Sheet3!C29</f>
        <v>74.400000000000006</v>
      </c>
      <c r="D29" s="35" t="str">
        <f>Sheet3!D29</f>
        <v>PASS</v>
      </c>
      <c r="E29" s="34" t="s">
        <v>8</v>
      </c>
      <c r="F29" s="34" t="s">
        <v>14</v>
      </c>
    </row>
    <row r="30" spans="1:30" x14ac:dyDescent="0.2">
      <c r="A30" s="34">
        <v>24</v>
      </c>
      <c r="B30" s="34">
        <v>90</v>
      </c>
      <c r="C30" s="35">
        <f>Sheet3!C30</f>
        <v>63.6</v>
      </c>
      <c r="D30" s="35" t="str">
        <f>Sheet3!D30</f>
        <v>FAIL</v>
      </c>
      <c r="E30" s="34" t="s">
        <v>7</v>
      </c>
      <c r="F30" s="34" t="s">
        <v>14</v>
      </c>
    </row>
    <row r="31" spans="1:30" x14ac:dyDescent="0.2">
      <c r="A31" s="34">
        <v>37</v>
      </c>
      <c r="B31" s="34">
        <v>6</v>
      </c>
      <c r="C31" s="35">
        <f>Sheet3!C31</f>
        <v>18.399999999999999</v>
      </c>
      <c r="D31" s="35" t="str">
        <f>Sheet3!D31</f>
        <v>FAIL</v>
      </c>
      <c r="E31" s="34" t="s">
        <v>8</v>
      </c>
      <c r="F31" s="34" t="s">
        <v>14</v>
      </c>
      <c r="G31" s="37" t="str">
        <f>AC23</f>
        <v/>
      </c>
    </row>
    <row r="32" spans="1:30" x14ac:dyDescent="0.2">
      <c r="A32" s="34">
        <v>96</v>
      </c>
      <c r="B32" s="34">
        <v>88</v>
      </c>
      <c r="C32" s="35">
        <f>Sheet3!C32</f>
        <v>91.2</v>
      </c>
      <c r="D32" s="35" t="str">
        <f>Sheet3!D32</f>
        <v>PASS</v>
      </c>
      <c r="E32" s="34" t="s">
        <v>7</v>
      </c>
      <c r="F32" s="34" t="s">
        <v>14</v>
      </c>
    </row>
    <row r="33" spans="1:6" x14ac:dyDescent="0.2">
      <c r="A33" s="34">
        <v>70</v>
      </c>
      <c r="B33" s="34">
        <v>44</v>
      </c>
      <c r="C33" s="35">
        <f>Sheet3!C33</f>
        <v>54.4</v>
      </c>
      <c r="D33" s="35" t="str">
        <f>Sheet3!D33</f>
        <v>PASS</v>
      </c>
      <c r="E33" s="34" t="s">
        <v>8</v>
      </c>
      <c r="F33" s="34" t="s">
        <v>14</v>
      </c>
    </row>
    <row r="34" spans="1:6" x14ac:dyDescent="0.2">
      <c r="A34" s="34">
        <v>52</v>
      </c>
      <c r="B34" s="34">
        <v>11</v>
      </c>
      <c r="C34" s="35">
        <f>Sheet3!C34</f>
        <v>27.4</v>
      </c>
      <c r="D34" s="35" t="str">
        <f>Sheet3!D34</f>
        <v>FAIL</v>
      </c>
      <c r="E34" s="34" t="s">
        <v>8</v>
      </c>
      <c r="F34" s="34" t="s">
        <v>14</v>
      </c>
    </row>
    <row r="35" spans="1:6" x14ac:dyDescent="0.2">
      <c r="A35" s="34">
        <v>46</v>
      </c>
      <c r="B35" s="34">
        <v>2</v>
      </c>
      <c r="C35" s="35">
        <f>Sheet3!C35</f>
        <v>19.600000000000001</v>
      </c>
      <c r="D35" s="35" t="str">
        <f>Sheet3!D35</f>
        <v>FAIL</v>
      </c>
      <c r="E35" s="34" t="s">
        <v>8</v>
      </c>
      <c r="F35" s="34" t="s">
        <v>14</v>
      </c>
    </row>
    <row r="36" spans="1:6" x14ac:dyDescent="0.2">
      <c r="A36" s="34">
        <v>93</v>
      </c>
      <c r="B36" s="34">
        <v>63</v>
      </c>
      <c r="C36" s="35">
        <f>Sheet3!C36</f>
        <v>75</v>
      </c>
      <c r="D36" s="35" t="str">
        <f>Sheet3!D36</f>
        <v>PASS</v>
      </c>
      <c r="E36" s="34" t="s">
        <v>7</v>
      </c>
      <c r="F36" s="34" t="s">
        <v>14</v>
      </c>
    </row>
    <row r="37" spans="1:6" x14ac:dyDescent="0.2">
      <c r="A37" s="34">
        <v>7</v>
      </c>
      <c r="B37" s="34">
        <v>83</v>
      </c>
      <c r="C37" s="35">
        <f>Sheet3!C37</f>
        <v>52.599999999999994</v>
      </c>
      <c r="D37" s="35" t="str">
        <f>Sheet3!D37</f>
        <v>FAIL</v>
      </c>
      <c r="E37" s="34" t="s">
        <v>8</v>
      </c>
      <c r="F37" s="34" t="s">
        <v>14</v>
      </c>
    </row>
    <row r="38" spans="1:6" x14ac:dyDescent="0.2">
      <c r="A38" s="34">
        <v>66</v>
      </c>
      <c r="B38" s="34">
        <v>46</v>
      </c>
      <c r="C38" s="35">
        <f>Sheet3!C38</f>
        <v>54</v>
      </c>
      <c r="D38" s="35" t="str">
        <f>Sheet3!D38</f>
        <v>PASS</v>
      </c>
      <c r="E38" s="34" t="s">
        <v>8</v>
      </c>
      <c r="F38" s="34" t="s">
        <v>14</v>
      </c>
    </row>
    <row r="39" spans="1:6" x14ac:dyDescent="0.2">
      <c r="A39" s="34">
        <v>94</v>
      </c>
      <c r="B39" s="34">
        <v>11</v>
      </c>
      <c r="C39" s="35">
        <f>Sheet3!C39</f>
        <v>44.2</v>
      </c>
      <c r="D39" s="35" t="str">
        <f>Sheet3!D39</f>
        <v>FAIL</v>
      </c>
      <c r="E39" s="34" t="s">
        <v>8</v>
      </c>
      <c r="F39" s="34" t="s">
        <v>14</v>
      </c>
    </row>
    <row r="40" spans="1:6" x14ac:dyDescent="0.2">
      <c r="A40" s="34">
        <v>71</v>
      </c>
      <c r="B40" s="34">
        <v>50</v>
      </c>
      <c r="C40" s="35">
        <f>Sheet3!C40</f>
        <v>58.400000000000006</v>
      </c>
      <c r="D40" s="35" t="str">
        <f>Sheet3!D40</f>
        <v>PASS</v>
      </c>
      <c r="E40" s="34" t="s">
        <v>7</v>
      </c>
      <c r="F40" s="34" t="s">
        <v>14</v>
      </c>
    </row>
    <row r="41" spans="1:6" x14ac:dyDescent="0.2">
      <c r="A41" s="34">
        <v>85</v>
      </c>
      <c r="B41" s="34">
        <v>91</v>
      </c>
      <c r="C41" s="35">
        <f>Sheet3!C41</f>
        <v>88.6</v>
      </c>
      <c r="D41" s="35" t="str">
        <f>Sheet3!D41</f>
        <v>PASS</v>
      </c>
      <c r="E41" s="34" t="s">
        <v>8</v>
      </c>
      <c r="F41" s="34" t="s">
        <v>14</v>
      </c>
    </row>
    <row r="42" spans="1:6" x14ac:dyDescent="0.2">
      <c r="A42" s="34">
        <v>95</v>
      </c>
      <c r="B42" s="34">
        <v>91</v>
      </c>
      <c r="C42" s="35">
        <f>Sheet3!C42</f>
        <v>92.6</v>
      </c>
      <c r="D42" s="35" t="str">
        <f>Sheet3!D42</f>
        <v>PASS</v>
      </c>
      <c r="E42" s="34" t="s">
        <v>7</v>
      </c>
      <c r="F42" s="34" t="s">
        <v>14</v>
      </c>
    </row>
    <row r="43" spans="1:6" x14ac:dyDescent="0.2">
      <c r="A43" s="34">
        <v>0</v>
      </c>
      <c r="B43" s="34">
        <v>56</v>
      </c>
      <c r="C43" s="35">
        <f>Sheet3!C43</f>
        <v>33.6</v>
      </c>
      <c r="D43" s="35" t="str">
        <f>Sheet3!D43</f>
        <v>FAIL</v>
      </c>
      <c r="E43" s="34" t="s">
        <v>7</v>
      </c>
      <c r="F43" s="34" t="s">
        <v>14</v>
      </c>
    </row>
    <row r="44" spans="1:6" x14ac:dyDescent="0.2">
      <c r="A44" s="34">
        <v>82</v>
      </c>
      <c r="B44" s="34">
        <v>57</v>
      </c>
      <c r="C44" s="35">
        <f>Sheet3!C44</f>
        <v>67</v>
      </c>
      <c r="D44" s="35" t="str">
        <f>Sheet3!D44</f>
        <v>PASS</v>
      </c>
      <c r="E44" s="34" t="s">
        <v>8</v>
      </c>
      <c r="F44" s="34" t="s">
        <v>14</v>
      </c>
    </row>
    <row r="45" spans="1:6" x14ac:dyDescent="0.2">
      <c r="A45" s="34">
        <v>12</v>
      </c>
      <c r="B45" s="34">
        <v>95</v>
      </c>
      <c r="C45" s="35">
        <f>Sheet3!C45</f>
        <v>61.8</v>
      </c>
      <c r="D45" s="35" t="str">
        <f>Sheet3!D45</f>
        <v>FAIL</v>
      </c>
      <c r="E45" s="34" t="s">
        <v>8</v>
      </c>
      <c r="F45" s="34" t="s">
        <v>15</v>
      </c>
    </row>
    <row r="46" spans="1:6" x14ac:dyDescent="0.2">
      <c r="A46" s="34">
        <v>97</v>
      </c>
      <c r="B46" s="34">
        <v>55</v>
      </c>
      <c r="C46" s="35">
        <f>Sheet3!C46</f>
        <v>71.800000000000011</v>
      </c>
      <c r="D46" s="35" t="str">
        <f>Sheet3!D46</f>
        <v>PASS</v>
      </c>
      <c r="E46" s="34" t="s">
        <v>8</v>
      </c>
      <c r="F46" s="34" t="s">
        <v>15</v>
      </c>
    </row>
    <row r="47" spans="1:6" x14ac:dyDescent="0.2">
      <c r="A47" s="34">
        <v>11</v>
      </c>
      <c r="B47" s="34">
        <v>16</v>
      </c>
      <c r="C47" s="35">
        <f>Sheet3!C47</f>
        <v>14</v>
      </c>
      <c r="D47" s="35" t="str">
        <f>Sheet3!D47</f>
        <v>FAIL</v>
      </c>
      <c r="E47" s="34" t="s">
        <v>7</v>
      </c>
      <c r="F47" s="34" t="s">
        <v>15</v>
      </c>
    </row>
    <row r="48" spans="1:6" x14ac:dyDescent="0.2">
      <c r="A48" s="34">
        <v>82</v>
      </c>
      <c r="B48" s="34">
        <v>53</v>
      </c>
      <c r="C48" s="35">
        <f>Sheet3!C48</f>
        <v>64.599999999999994</v>
      </c>
      <c r="D48" s="35" t="str">
        <f>Sheet3!D48</f>
        <v>PASS</v>
      </c>
      <c r="E48" s="34" t="s">
        <v>8</v>
      </c>
      <c r="F48" s="34" t="s">
        <v>15</v>
      </c>
    </row>
    <row r="49" spans="1:6" x14ac:dyDescent="0.2">
      <c r="A49" s="34">
        <v>29</v>
      </c>
      <c r="B49" s="34">
        <v>19</v>
      </c>
      <c r="C49" s="35">
        <f>Sheet3!C49</f>
        <v>23</v>
      </c>
      <c r="D49" s="35" t="str">
        <f>Sheet3!D49</f>
        <v>FAIL</v>
      </c>
      <c r="E49" s="34" t="s">
        <v>7</v>
      </c>
      <c r="F49" s="34" t="s">
        <v>15</v>
      </c>
    </row>
    <row r="50" spans="1:6" x14ac:dyDescent="0.2">
      <c r="A50" s="34">
        <v>3</v>
      </c>
      <c r="B50" s="34">
        <v>98</v>
      </c>
      <c r="C50" s="35">
        <f>Sheet3!C50</f>
        <v>60</v>
      </c>
      <c r="D50" s="35" t="str">
        <f>Sheet3!D50</f>
        <v>FAIL</v>
      </c>
      <c r="E50" s="34" t="s">
        <v>8</v>
      </c>
      <c r="F50" s="34" t="s">
        <v>15</v>
      </c>
    </row>
    <row r="51" spans="1:6" x14ac:dyDescent="0.2">
      <c r="A51" s="34">
        <v>91</v>
      </c>
      <c r="B51" s="34">
        <v>90</v>
      </c>
      <c r="C51" s="35">
        <f>Sheet3!C51</f>
        <v>90.4</v>
      </c>
      <c r="D51" s="35" t="str">
        <f>Sheet3!D51</f>
        <v>PASS</v>
      </c>
      <c r="E51" s="34" t="s">
        <v>7</v>
      </c>
      <c r="F51" s="34" t="s">
        <v>15</v>
      </c>
    </row>
    <row r="52" spans="1:6" x14ac:dyDescent="0.2">
      <c r="A52" s="34">
        <v>34</v>
      </c>
      <c r="B52" s="34">
        <v>86</v>
      </c>
      <c r="C52" s="35">
        <f>Sheet3!C52</f>
        <v>65.2</v>
      </c>
      <c r="D52" s="35" t="str">
        <f>Sheet3!D52</f>
        <v>FAIL</v>
      </c>
      <c r="E52" s="34" t="s">
        <v>7</v>
      </c>
      <c r="F52" s="34" t="s">
        <v>15</v>
      </c>
    </row>
    <row r="53" spans="1:6" x14ac:dyDescent="0.2">
      <c r="A53" s="34">
        <v>15</v>
      </c>
      <c r="B53" s="34">
        <v>38</v>
      </c>
      <c r="C53" s="35">
        <f>Sheet3!C53</f>
        <v>28.8</v>
      </c>
      <c r="D53" s="35" t="str">
        <f>Sheet3!D53</f>
        <v>FAIL</v>
      </c>
      <c r="E53" s="34" t="s">
        <v>8</v>
      </c>
      <c r="F53" s="34" t="s">
        <v>15</v>
      </c>
    </row>
    <row r="54" spans="1:6" x14ac:dyDescent="0.2">
      <c r="A54" s="34">
        <v>54</v>
      </c>
      <c r="B54" s="34">
        <v>34</v>
      </c>
      <c r="C54" s="35">
        <f>Sheet3!C54</f>
        <v>42</v>
      </c>
      <c r="D54" s="35" t="str">
        <f>Sheet3!D54</f>
        <v>FAIL</v>
      </c>
      <c r="E54" s="34" t="s">
        <v>8</v>
      </c>
      <c r="F54" s="34" t="s">
        <v>15</v>
      </c>
    </row>
    <row r="55" spans="1:6" x14ac:dyDescent="0.2">
      <c r="A55" s="34">
        <v>39</v>
      </c>
      <c r="B55" s="34">
        <v>56</v>
      </c>
      <c r="C55" s="35">
        <f>Sheet3!C55</f>
        <v>49.2</v>
      </c>
      <c r="D55" s="35" t="str">
        <f>Sheet3!D55</f>
        <v>PASS</v>
      </c>
      <c r="E55" s="34" t="s">
        <v>8</v>
      </c>
      <c r="F55" s="34" t="s">
        <v>15</v>
      </c>
    </row>
    <row r="56" spans="1:6" x14ac:dyDescent="0.2">
      <c r="A56" s="34">
        <v>96</v>
      </c>
      <c r="B56" s="34">
        <v>11</v>
      </c>
      <c r="C56" s="35">
        <f>Sheet3!C56</f>
        <v>45.000000000000007</v>
      </c>
      <c r="D56" s="35" t="str">
        <f>Sheet3!D56</f>
        <v>FAIL</v>
      </c>
      <c r="E56" s="34" t="s">
        <v>7</v>
      </c>
      <c r="F56" s="34" t="s">
        <v>15</v>
      </c>
    </row>
    <row r="57" spans="1:6" x14ac:dyDescent="0.2">
      <c r="A57" s="34">
        <v>42</v>
      </c>
      <c r="B57" s="34">
        <v>51</v>
      </c>
      <c r="C57" s="35">
        <f>Sheet3!C57</f>
        <v>47.4</v>
      </c>
      <c r="D57" s="35" t="str">
        <f>Sheet3!D57</f>
        <v>PASS</v>
      </c>
      <c r="E57" s="34" t="s">
        <v>7</v>
      </c>
      <c r="F57" s="34" t="s">
        <v>15</v>
      </c>
    </row>
    <row r="58" spans="1:6" x14ac:dyDescent="0.2">
      <c r="A58" s="34">
        <v>51</v>
      </c>
      <c r="B58" s="34">
        <v>27</v>
      </c>
      <c r="C58" s="35">
        <f>Sheet3!C58</f>
        <v>36.6</v>
      </c>
      <c r="D58" s="35" t="str">
        <f>Sheet3!D58</f>
        <v>FAIL</v>
      </c>
      <c r="E58" s="34" t="s">
        <v>8</v>
      </c>
      <c r="F58" s="34" t="s">
        <v>15</v>
      </c>
    </row>
    <row r="59" spans="1:6" x14ac:dyDescent="0.2">
      <c r="A59" s="34">
        <v>79</v>
      </c>
      <c r="B59" s="34">
        <v>76</v>
      </c>
      <c r="C59" s="35">
        <f>Sheet3!C59</f>
        <v>77.2</v>
      </c>
      <c r="D59" s="35" t="str">
        <f>Sheet3!D59</f>
        <v>PASS</v>
      </c>
      <c r="E59" s="34" t="s">
        <v>7</v>
      </c>
      <c r="F59" s="34" t="s">
        <v>15</v>
      </c>
    </row>
    <row r="60" spans="1:6" x14ac:dyDescent="0.2">
      <c r="A60" s="34">
        <v>65</v>
      </c>
      <c r="B60" s="34">
        <v>91</v>
      </c>
      <c r="C60" s="35">
        <f>Sheet3!C60</f>
        <v>80.599999999999994</v>
      </c>
      <c r="D60" s="35" t="str">
        <f>Sheet3!D60</f>
        <v>PASS</v>
      </c>
      <c r="E60" s="34" t="s">
        <v>8</v>
      </c>
      <c r="F60" s="34" t="s">
        <v>15</v>
      </c>
    </row>
    <row r="61" spans="1:6" x14ac:dyDescent="0.2">
      <c r="A61" s="34">
        <v>75</v>
      </c>
      <c r="B61" s="34">
        <v>80</v>
      </c>
      <c r="C61" s="35">
        <f>Sheet3!C61</f>
        <v>78</v>
      </c>
      <c r="D61" s="35" t="str">
        <f>Sheet3!D61</f>
        <v>PASS</v>
      </c>
      <c r="E61" s="34" t="s">
        <v>8</v>
      </c>
      <c r="F61" s="34" t="s">
        <v>15</v>
      </c>
    </row>
    <row r="62" spans="1:6" x14ac:dyDescent="0.2">
      <c r="A62" s="34">
        <v>88</v>
      </c>
      <c r="B62" s="34">
        <v>22</v>
      </c>
      <c r="C62" s="35">
        <f>Sheet3!C62</f>
        <v>48.400000000000006</v>
      </c>
      <c r="D62" s="35" t="str">
        <f>Sheet3!D62</f>
        <v>FAIL</v>
      </c>
      <c r="E62" s="34" t="s">
        <v>8</v>
      </c>
      <c r="F62" s="34" t="s">
        <v>15</v>
      </c>
    </row>
    <row r="63" spans="1:6" x14ac:dyDescent="0.2">
      <c r="A63" s="34">
        <v>98</v>
      </c>
      <c r="B63" s="34">
        <v>98</v>
      </c>
      <c r="C63" s="35">
        <f>Sheet3!C63</f>
        <v>98</v>
      </c>
      <c r="D63" s="35" t="str">
        <f>Sheet3!D63</f>
        <v>PASS</v>
      </c>
      <c r="E63" s="34" t="s">
        <v>7</v>
      </c>
      <c r="F63" s="34" t="s">
        <v>15</v>
      </c>
    </row>
    <row r="64" spans="1:6" x14ac:dyDescent="0.2">
      <c r="A64" s="34">
        <v>99</v>
      </c>
      <c r="B64" s="34">
        <v>48</v>
      </c>
      <c r="C64" s="35">
        <f>Sheet3!C64</f>
        <v>68.400000000000006</v>
      </c>
      <c r="D64" s="35" t="str">
        <f>Sheet3!D64</f>
        <v>PASS</v>
      </c>
      <c r="E64" s="34" t="s">
        <v>8</v>
      </c>
      <c r="F64" s="34" t="s">
        <v>15</v>
      </c>
    </row>
    <row r="65" spans="1:6" x14ac:dyDescent="0.2">
      <c r="A65" s="34">
        <v>75</v>
      </c>
      <c r="B65" s="34">
        <v>8</v>
      </c>
      <c r="C65" s="35">
        <f>Sheet3!C65</f>
        <v>34.799999999999997</v>
      </c>
      <c r="D65" s="35" t="str">
        <f>Sheet3!D65</f>
        <v>FAIL</v>
      </c>
      <c r="E65" s="34" t="s">
        <v>8</v>
      </c>
      <c r="F65" s="34" t="s">
        <v>15</v>
      </c>
    </row>
    <row r="66" spans="1:6" x14ac:dyDescent="0.2">
      <c r="A66" s="34">
        <v>23</v>
      </c>
      <c r="B66" s="34">
        <v>0</v>
      </c>
      <c r="C66" s="35">
        <f>Sheet3!C66</f>
        <v>9.2000000000000011</v>
      </c>
      <c r="D66" s="35" t="str">
        <f>Sheet3!D66</f>
        <v>FAIL</v>
      </c>
      <c r="E66" s="34" t="s">
        <v>7</v>
      </c>
      <c r="F66" s="34" t="s">
        <v>15</v>
      </c>
    </row>
    <row r="67" spans="1:6" x14ac:dyDescent="0.2">
      <c r="A67" s="34">
        <v>26</v>
      </c>
      <c r="B67" s="34">
        <v>58</v>
      </c>
      <c r="C67" s="35">
        <f>Sheet3!C67</f>
        <v>45.199999999999996</v>
      </c>
      <c r="D67" s="35" t="str">
        <f>Sheet3!D67</f>
        <v>FAIL</v>
      </c>
      <c r="E67" s="34" t="s">
        <v>8</v>
      </c>
      <c r="F67" s="34" t="s">
        <v>15</v>
      </c>
    </row>
    <row r="68" spans="1:6" x14ac:dyDescent="0.2">
      <c r="A68" s="34">
        <v>42</v>
      </c>
      <c r="B68" s="34">
        <v>11</v>
      </c>
      <c r="C68" s="35">
        <f>Sheet3!C68</f>
        <v>23.4</v>
      </c>
      <c r="D68" s="35" t="str">
        <f>Sheet3!D68</f>
        <v>FAIL</v>
      </c>
      <c r="E68" s="34" t="s">
        <v>8</v>
      </c>
      <c r="F68" s="34" t="s">
        <v>15</v>
      </c>
    </row>
    <row r="69" spans="1:6" x14ac:dyDescent="0.2">
      <c r="A69" s="34">
        <v>81</v>
      </c>
      <c r="B69" s="34">
        <v>71</v>
      </c>
      <c r="C69" s="35">
        <f>Sheet3!C69</f>
        <v>75</v>
      </c>
      <c r="D69" s="35" t="str">
        <f>Sheet3!D69</f>
        <v>PASS</v>
      </c>
      <c r="E69" s="34" t="s">
        <v>7</v>
      </c>
      <c r="F69" s="34" t="s">
        <v>15</v>
      </c>
    </row>
    <row r="70" spans="1:6" x14ac:dyDescent="0.2">
      <c r="F70" s="1"/>
    </row>
    <row r="71" spans="1:6" x14ac:dyDescent="0.2">
      <c r="F71" s="1"/>
    </row>
    <row r="72" spans="1:6" x14ac:dyDescent="0.2">
      <c r="F72" s="1"/>
    </row>
    <row r="73" spans="1:6" x14ac:dyDescent="0.2">
      <c r="F73" s="1"/>
    </row>
    <row r="74" spans="1:6" x14ac:dyDescent="0.2">
      <c r="F74" s="1"/>
    </row>
    <row r="75" spans="1:6" x14ac:dyDescent="0.2">
      <c r="F75" s="1"/>
    </row>
    <row r="76" spans="1:6" x14ac:dyDescent="0.2">
      <c r="F76" s="1"/>
    </row>
    <row r="77" spans="1:6" x14ac:dyDescent="0.2">
      <c r="F77" s="1"/>
    </row>
    <row r="78" spans="1:6" x14ac:dyDescent="0.2">
      <c r="F78" s="1"/>
    </row>
    <row r="79" spans="1:6" x14ac:dyDescent="0.2">
      <c r="F79" s="1"/>
    </row>
    <row r="80" spans="1:6" x14ac:dyDescent="0.2">
      <c r="F80" s="1"/>
    </row>
    <row r="81" spans="6:6" x14ac:dyDescent="0.2">
      <c r="F81" s="1"/>
    </row>
    <row r="82" spans="6:6" x14ac:dyDescent="0.2">
      <c r="F82" s="1"/>
    </row>
    <row r="83" spans="6:6" x14ac:dyDescent="0.2">
      <c r="F83" s="1"/>
    </row>
    <row r="84" spans="6:6" x14ac:dyDescent="0.2">
      <c r="F84" s="1"/>
    </row>
    <row r="85" spans="6:6" x14ac:dyDescent="0.2">
      <c r="F85" s="1"/>
    </row>
    <row r="86" spans="6:6" x14ac:dyDescent="0.2">
      <c r="F86" s="1"/>
    </row>
    <row r="87" spans="6:6" x14ac:dyDescent="0.2">
      <c r="F87" s="1"/>
    </row>
    <row r="88" spans="6:6" x14ac:dyDescent="0.2">
      <c r="F88" s="1"/>
    </row>
    <row r="89" spans="6:6" x14ac:dyDescent="0.2">
      <c r="F89" s="1"/>
    </row>
    <row r="90" spans="6:6" x14ac:dyDescent="0.2">
      <c r="F90" s="1"/>
    </row>
    <row r="91" spans="6:6" x14ac:dyDescent="0.2">
      <c r="F91" s="1"/>
    </row>
    <row r="92" spans="6:6" x14ac:dyDescent="0.2">
      <c r="F92" s="1"/>
    </row>
    <row r="93" spans="6:6" x14ac:dyDescent="0.2">
      <c r="F93" s="1"/>
    </row>
    <row r="94" spans="6:6" x14ac:dyDescent="0.2">
      <c r="F94" s="1"/>
    </row>
    <row r="95" spans="6:6" x14ac:dyDescent="0.2">
      <c r="F95" s="1"/>
    </row>
    <row r="96" spans="6:6" x14ac:dyDescent="0.2">
      <c r="F96" s="1"/>
    </row>
    <row r="97" spans="6:6" x14ac:dyDescent="0.2">
      <c r="F97" s="1"/>
    </row>
    <row r="98" spans="6:6" x14ac:dyDescent="0.2">
      <c r="F98" s="1"/>
    </row>
    <row r="99" spans="6:6" x14ac:dyDescent="0.2">
      <c r="F99" s="1"/>
    </row>
    <row r="100" spans="6:6" x14ac:dyDescent="0.2">
      <c r="F100" s="1"/>
    </row>
    <row r="101" spans="6:6" x14ac:dyDescent="0.2">
      <c r="F101" s="1"/>
    </row>
    <row r="102" spans="6:6" x14ac:dyDescent="0.2">
      <c r="F102" s="1"/>
    </row>
    <row r="103" spans="6:6" x14ac:dyDescent="0.2">
      <c r="F103" s="1"/>
    </row>
    <row r="104" spans="6:6" x14ac:dyDescent="0.2">
      <c r="F104" s="1"/>
    </row>
    <row r="105" spans="6:6" x14ac:dyDescent="0.2">
      <c r="F105" s="1"/>
    </row>
    <row r="106" spans="6:6" x14ac:dyDescent="0.2">
      <c r="F106" s="1"/>
    </row>
    <row r="107" spans="6:6" x14ac:dyDescent="0.2">
      <c r="F107" s="1"/>
    </row>
    <row r="108" spans="6:6" x14ac:dyDescent="0.2">
      <c r="F108" s="1"/>
    </row>
    <row r="109" spans="6:6" x14ac:dyDescent="0.2">
      <c r="F109" s="1"/>
    </row>
    <row r="110" spans="6:6" x14ac:dyDescent="0.2">
      <c r="F110" s="1"/>
    </row>
    <row r="111" spans="6:6" x14ac:dyDescent="0.2">
      <c r="F111" s="1"/>
    </row>
    <row r="112" spans="6:6" x14ac:dyDescent="0.2">
      <c r="F112" s="1"/>
    </row>
    <row r="113" spans="6:6" x14ac:dyDescent="0.2">
      <c r="F113" s="1"/>
    </row>
    <row r="114" spans="6:6" x14ac:dyDescent="0.2">
      <c r="F114" s="1"/>
    </row>
    <row r="115" spans="6:6" x14ac:dyDescent="0.2">
      <c r="F115" s="1"/>
    </row>
    <row r="116" spans="6:6" x14ac:dyDescent="0.2">
      <c r="F116" s="1"/>
    </row>
    <row r="117" spans="6:6" x14ac:dyDescent="0.2">
      <c r="F117" s="1"/>
    </row>
    <row r="118" spans="6:6" x14ac:dyDescent="0.2">
      <c r="F118" s="1"/>
    </row>
    <row r="119" spans="6:6" x14ac:dyDescent="0.2">
      <c r="F119" s="1"/>
    </row>
    <row r="120" spans="6:6" x14ac:dyDescent="0.2">
      <c r="F120" s="1"/>
    </row>
    <row r="121" spans="6:6" x14ac:dyDescent="0.2">
      <c r="F121" s="1"/>
    </row>
    <row r="122" spans="6:6" x14ac:dyDescent="0.2">
      <c r="F122" s="1"/>
    </row>
    <row r="123" spans="6:6" x14ac:dyDescent="0.2">
      <c r="F123" s="1"/>
    </row>
    <row r="124" spans="6:6" x14ac:dyDescent="0.2">
      <c r="F124" s="1"/>
    </row>
    <row r="125" spans="6:6" x14ac:dyDescent="0.2">
      <c r="F125" s="1"/>
    </row>
    <row r="126" spans="6:6" x14ac:dyDescent="0.2">
      <c r="F126" s="1"/>
    </row>
    <row r="127" spans="6:6" x14ac:dyDescent="0.2">
      <c r="F127" s="1"/>
    </row>
    <row r="128" spans="6:6" x14ac:dyDescent="0.2">
      <c r="F128" s="1"/>
    </row>
    <row r="129" spans="6:6" x14ac:dyDescent="0.2">
      <c r="F129" s="1"/>
    </row>
    <row r="130" spans="6:6" x14ac:dyDescent="0.2">
      <c r="F130" s="1"/>
    </row>
    <row r="131" spans="6:6" x14ac:dyDescent="0.2">
      <c r="F131" s="1"/>
    </row>
    <row r="132" spans="6:6" x14ac:dyDescent="0.2">
      <c r="F132" s="1"/>
    </row>
    <row r="133" spans="6:6" x14ac:dyDescent="0.2">
      <c r="F133" s="1"/>
    </row>
    <row r="134" spans="6:6" x14ac:dyDescent="0.2">
      <c r="F134" s="1"/>
    </row>
    <row r="135" spans="6:6" x14ac:dyDescent="0.2">
      <c r="F135" s="1"/>
    </row>
    <row r="136" spans="6:6" x14ac:dyDescent="0.2">
      <c r="F136" s="1"/>
    </row>
    <row r="137" spans="6:6" x14ac:dyDescent="0.2">
      <c r="F137" s="1"/>
    </row>
    <row r="138" spans="6:6" x14ac:dyDescent="0.2">
      <c r="F138" s="1"/>
    </row>
    <row r="139" spans="6:6" x14ac:dyDescent="0.2">
      <c r="F139" s="1"/>
    </row>
    <row r="140" spans="6:6" x14ac:dyDescent="0.2">
      <c r="F140" s="1"/>
    </row>
    <row r="141" spans="6:6" x14ac:dyDescent="0.2">
      <c r="F141" s="1"/>
    </row>
    <row r="142" spans="6:6" x14ac:dyDescent="0.2">
      <c r="F142" s="1"/>
    </row>
    <row r="143" spans="6:6" x14ac:dyDescent="0.2">
      <c r="F143" s="1"/>
    </row>
    <row r="144" spans="6:6" x14ac:dyDescent="0.2">
      <c r="F144" s="1"/>
    </row>
    <row r="145" spans="6:6" x14ac:dyDescent="0.2">
      <c r="F145" s="1"/>
    </row>
    <row r="146" spans="6:6" x14ac:dyDescent="0.2">
      <c r="F146" s="1"/>
    </row>
    <row r="147" spans="6:6" x14ac:dyDescent="0.2">
      <c r="F147" s="1"/>
    </row>
    <row r="148" spans="6:6" x14ac:dyDescent="0.2">
      <c r="F148" s="1"/>
    </row>
    <row r="149" spans="6:6" x14ac:dyDescent="0.2">
      <c r="F149" s="1"/>
    </row>
    <row r="150" spans="6:6" x14ac:dyDescent="0.2">
      <c r="F150" s="1"/>
    </row>
    <row r="151" spans="6:6" x14ac:dyDescent="0.2">
      <c r="F151" s="1"/>
    </row>
    <row r="152" spans="6:6" x14ac:dyDescent="0.2">
      <c r="F152" s="1"/>
    </row>
    <row r="153" spans="6:6" x14ac:dyDescent="0.2">
      <c r="F153" s="1"/>
    </row>
    <row r="154" spans="6:6" x14ac:dyDescent="0.2">
      <c r="F154" s="1"/>
    </row>
    <row r="155" spans="6:6" x14ac:dyDescent="0.2">
      <c r="F155" s="1"/>
    </row>
    <row r="156" spans="6:6" x14ac:dyDescent="0.2">
      <c r="F156" s="1"/>
    </row>
    <row r="157" spans="6:6" x14ac:dyDescent="0.2">
      <c r="F157" s="1"/>
    </row>
    <row r="158" spans="6:6" x14ac:dyDescent="0.2">
      <c r="F158" s="1"/>
    </row>
    <row r="159" spans="6:6" x14ac:dyDescent="0.2">
      <c r="F159" s="1"/>
    </row>
    <row r="160" spans="6:6" x14ac:dyDescent="0.2">
      <c r="F160" s="1"/>
    </row>
    <row r="161" spans="6:6" x14ac:dyDescent="0.2">
      <c r="F161" s="1"/>
    </row>
    <row r="162" spans="6:6" x14ac:dyDescent="0.2">
      <c r="F162" s="1"/>
    </row>
    <row r="163" spans="6:6" x14ac:dyDescent="0.2">
      <c r="F163" s="1"/>
    </row>
    <row r="164" spans="6:6" x14ac:dyDescent="0.2">
      <c r="F164" s="1"/>
    </row>
    <row r="165" spans="6:6" x14ac:dyDescent="0.2">
      <c r="F165" s="1"/>
    </row>
    <row r="166" spans="6:6" x14ac:dyDescent="0.2">
      <c r="F166" s="1"/>
    </row>
    <row r="167" spans="6:6" x14ac:dyDescent="0.2">
      <c r="F167" s="1"/>
    </row>
    <row r="168" spans="6:6" x14ac:dyDescent="0.2">
      <c r="F168" s="1"/>
    </row>
    <row r="169" spans="6:6" x14ac:dyDescent="0.2">
      <c r="F169" s="1"/>
    </row>
    <row r="170" spans="6:6" x14ac:dyDescent="0.2">
      <c r="F170" s="1"/>
    </row>
    <row r="171" spans="6:6" x14ac:dyDescent="0.2">
      <c r="F171" s="1"/>
    </row>
    <row r="172" spans="6:6" x14ac:dyDescent="0.2">
      <c r="F172" s="1"/>
    </row>
    <row r="173" spans="6:6" x14ac:dyDescent="0.2">
      <c r="F173" s="1"/>
    </row>
    <row r="174" spans="6:6" x14ac:dyDescent="0.2">
      <c r="F174" s="1"/>
    </row>
    <row r="175" spans="6:6" x14ac:dyDescent="0.2">
      <c r="F175" s="1"/>
    </row>
    <row r="176" spans="6:6" x14ac:dyDescent="0.2">
      <c r="F176" s="1"/>
    </row>
    <row r="177" spans="6:6" x14ac:dyDescent="0.2">
      <c r="F177" s="1"/>
    </row>
    <row r="178" spans="6:6" x14ac:dyDescent="0.2">
      <c r="F178" s="1"/>
    </row>
    <row r="179" spans="6:6" x14ac:dyDescent="0.2">
      <c r="F179" s="1"/>
    </row>
    <row r="180" spans="6:6" x14ac:dyDescent="0.2">
      <c r="F180" s="1"/>
    </row>
    <row r="181" spans="6:6" x14ac:dyDescent="0.2">
      <c r="F181" s="1"/>
    </row>
    <row r="182" spans="6:6" x14ac:dyDescent="0.2">
      <c r="F182" s="1"/>
    </row>
    <row r="183" spans="6:6" x14ac:dyDescent="0.2">
      <c r="F183" s="1"/>
    </row>
  </sheetData>
  <phoneticPr fontId="1" type="noConversion"/>
  <hyperlinks>
    <hyperlink ref="K18" location="'Cross tabs5'!cross_tabs_3" display="Cross tabs 4"/>
    <hyperlink ref="A1" location="CONTENTS!A1" display="CONTENTS"/>
    <hyperlink ref="I23:J23" location="Sheet5!A1" display="PROCEED TO SHEET 5"/>
    <hyperlink ref="I23" location="Sheet5!A1" display="PROCEED TO SHEET 5 (Refreshing data)"/>
    <hyperlink ref="I23:K23" location="Sheet5!A1" display="PROCEED TO SHEET 5 (Refreshing data)"/>
  </hyperlinks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3"/>
  <sheetViews>
    <sheetView workbookViewId="0">
      <selection activeCell="G17" sqref="G17"/>
    </sheetView>
  </sheetViews>
  <sheetFormatPr defaultRowHeight="12.75" x14ac:dyDescent="0.2"/>
  <cols>
    <col min="1" max="1" width="13.42578125" customWidth="1"/>
    <col min="3" max="3" width="13.5703125" customWidth="1"/>
    <col min="7" max="7" width="17" customWidth="1"/>
    <col min="8" max="8" width="9.85546875" bestFit="1" customWidth="1"/>
    <col min="9" max="10" width="11" customWidth="1"/>
    <col min="11" max="11" width="10.5703125" bestFit="1" customWidth="1"/>
    <col min="12" max="12" width="14.85546875" customWidth="1"/>
  </cols>
  <sheetData>
    <row r="1" spans="1:12" x14ac:dyDescent="0.2">
      <c r="A1" s="51" t="s">
        <v>124</v>
      </c>
      <c r="C1" s="57" t="s">
        <v>129</v>
      </c>
      <c r="D1" s="58"/>
    </row>
    <row r="3" spans="1:12" x14ac:dyDescent="0.2">
      <c r="B3" s="50" t="s">
        <v>121</v>
      </c>
      <c r="C3" s="39"/>
      <c r="D3" s="39"/>
      <c r="E3" s="39"/>
      <c r="F3" s="39"/>
      <c r="G3" s="39"/>
    </row>
    <row r="4" spans="1:12" x14ac:dyDescent="0.2">
      <c r="B4" s="46" t="s">
        <v>77</v>
      </c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2" x14ac:dyDescent="0.2">
      <c r="B5" s="46" t="s">
        <v>78</v>
      </c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2" x14ac:dyDescent="0.2">
      <c r="B6" s="46" t="s">
        <v>112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x14ac:dyDescent="0.2">
      <c r="B7" s="46" t="s">
        <v>79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x14ac:dyDescent="0.2">
      <c r="B8" s="46" t="s">
        <v>107</v>
      </c>
      <c r="C8" s="39"/>
      <c r="D8" s="39"/>
      <c r="E8" s="39"/>
      <c r="F8" s="39"/>
      <c r="G8" s="39"/>
      <c r="H8" s="39"/>
      <c r="I8" s="39"/>
      <c r="J8" s="39"/>
      <c r="K8" s="39"/>
      <c r="L8" s="39"/>
    </row>
    <row r="9" spans="1:12" x14ac:dyDescent="0.2">
      <c r="B9" s="46" t="s">
        <v>80</v>
      </c>
      <c r="C9" s="39"/>
      <c r="D9" s="39"/>
      <c r="E9" s="39"/>
      <c r="F9" s="39"/>
      <c r="G9" s="39"/>
      <c r="H9" s="39"/>
      <c r="I9" s="39"/>
      <c r="J9" s="39"/>
      <c r="K9" s="39"/>
      <c r="L9" s="39"/>
    </row>
    <row r="10" spans="1:12" x14ac:dyDescent="0.2">
      <c r="B10" s="46" t="s">
        <v>76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</row>
    <row r="11" spans="1:12" x14ac:dyDescent="0.2">
      <c r="B11" s="46" t="s">
        <v>81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</row>
    <row r="12" spans="1:12" x14ac:dyDescent="0.2">
      <c r="B12" s="46" t="s">
        <v>82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x14ac:dyDescent="0.2">
      <c r="B13" s="46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51" t="s">
        <v>142</v>
      </c>
    </row>
    <row r="17" spans="1:12" x14ac:dyDescent="0.2">
      <c r="J17" s="21"/>
    </row>
    <row r="18" spans="1:12" x14ac:dyDescent="0.2">
      <c r="D18" s="22" t="str">
        <f>'Cross tabs5'!U14</f>
        <v>INCORRECT</v>
      </c>
      <c r="E18" s="22"/>
      <c r="F18" s="22"/>
      <c r="G18" s="22"/>
    </row>
    <row r="19" spans="1:12" x14ac:dyDescent="0.2">
      <c r="A19" s="34" t="s">
        <v>0</v>
      </c>
      <c r="B19" s="34" t="s">
        <v>1</v>
      </c>
      <c r="C19" s="35" t="s">
        <v>2</v>
      </c>
      <c r="D19" s="35" t="s">
        <v>3</v>
      </c>
      <c r="E19" s="34" t="s">
        <v>6</v>
      </c>
      <c r="F19" s="34" t="s">
        <v>13</v>
      </c>
      <c r="G19" s="4" t="s">
        <v>10</v>
      </c>
      <c r="H19" s="5"/>
      <c r="I19" s="4" t="s">
        <v>3</v>
      </c>
      <c r="J19" s="5"/>
      <c r="K19" s="6"/>
    </row>
    <row r="20" spans="1:12" x14ac:dyDescent="0.2">
      <c r="A20" s="34">
        <v>72</v>
      </c>
      <c r="B20" s="34">
        <v>38</v>
      </c>
      <c r="C20" s="35">
        <f t="shared" ref="C20:C51" si="0">A20*0.4+B20*0.6</f>
        <v>51.6</v>
      </c>
      <c r="D20" s="35" t="str">
        <f t="shared" ref="D20:D51" si="1">IF((A20&gt;35)*(B20&gt;35)*(C20&gt;40),"PASS","FAIL")</f>
        <v>PASS</v>
      </c>
      <c r="E20" s="34" t="s">
        <v>7</v>
      </c>
      <c r="F20" s="34" t="s">
        <v>14</v>
      </c>
      <c r="G20" s="4" t="s">
        <v>6</v>
      </c>
      <c r="H20" s="4" t="s">
        <v>13</v>
      </c>
      <c r="I20" s="7" t="s">
        <v>5</v>
      </c>
      <c r="J20" s="8" t="s">
        <v>4</v>
      </c>
      <c r="K20" s="9" t="s">
        <v>11</v>
      </c>
    </row>
    <row r="21" spans="1:12" x14ac:dyDescent="0.2">
      <c r="A21" s="34">
        <v>65</v>
      </c>
      <c r="B21" s="34">
        <v>34</v>
      </c>
      <c r="C21" s="35">
        <f t="shared" si="0"/>
        <v>46.4</v>
      </c>
      <c r="D21" s="35" t="str">
        <f t="shared" si="1"/>
        <v>FAIL</v>
      </c>
      <c r="E21" s="34" t="s">
        <v>7</v>
      </c>
      <c r="F21" s="34" t="s">
        <v>14</v>
      </c>
      <c r="G21" s="7" t="s">
        <v>8</v>
      </c>
      <c r="H21" s="7" t="s">
        <v>14</v>
      </c>
      <c r="I21" s="23">
        <v>0.1</v>
      </c>
      <c r="J21" s="24">
        <v>0.18</v>
      </c>
      <c r="K21" s="25">
        <v>0.28000000000000003</v>
      </c>
    </row>
    <row r="22" spans="1:12" x14ac:dyDescent="0.2">
      <c r="A22" s="34">
        <v>51</v>
      </c>
      <c r="B22" s="34">
        <v>69</v>
      </c>
      <c r="C22" s="35">
        <f t="shared" si="0"/>
        <v>61.8</v>
      </c>
      <c r="D22" s="35" t="str">
        <f t="shared" si="1"/>
        <v>PASS</v>
      </c>
      <c r="E22" s="34" t="s">
        <v>8</v>
      </c>
      <c r="F22" s="34" t="s">
        <v>14</v>
      </c>
      <c r="G22" s="32"/>
      <c r="H22" s="13" t="s">
        <v>15</v>
      </c>
      <c r="I22" s="26">
        <v>0.18</v>
      </c>
      <c r="J22" s="27">
        <v>0.12</v>
      </c>
      <c r="K22" s="28">
        <v>0.3</v>
      </c>
    </row>
    <row r="23" spans="1:12" x14ac:dyDescent="0.2">
      <c r="A23" s="34">
        <v>62</v>
      </c>
      <c r="B23" s="34">
        <v>83</v>
      </c>
      <c r="C23" s="35">
        <f t="shared" si="0"/>
        <v>74.599999999999994</v>
      </c>
      <c r="D23" s="35" t="str">
        <f t="shared" si="1"/>
        <v>PASS</v>
      </c>
      <c r="E23" s="34" t="s">
        <v>7</v>
      </c>
      <c r="F23" s="34" t="s">
        <v>14</v>
      </c>
      <c r="G23" s="7" t="s">
        <v>16</v>
      </c>
      <c r="H23" s="5"/>
      <c r="I23" s="23">
        <v>0.28000000000000003</v>
      </c>
      <c r="J23" s="24">
        <v>0.3</v>
      </c>
      <c r="K23" s="25">
        <v>0.57999999999999996</v>
      </c>
    </row>
    <row r="24" spans="1:12" x14ac:dyDescent="0.2">
      <c r="A24" s="34">
        <v>100</v>
      </c>
      <c r="B24" s="34">
        <v>66</v>
      </c>
      <c r="C24" s="35">
        <f t="shared" si="0"/>
        <v>79.599999999999994</v>
      </c>
      <c r="D24" s="35" t="str">
        <f t="shared" si="1"/>
        <v>PASS</v>
      </c>
      <c r="E24" s="34" t="s">
        <v>8</v>
      </c>
      <c r="F24" s="34" t="s">
        <v>14</v>
      </c>
      <c r="G24" s="7" t="s">
        <v>7</v>
      </c>
      <c r="H24" s="7" t="s">
        <v>14</v>
      </c>
      <c r="I24" s="23">
        <v>0.1</v>
      </c>
      <c r="J24" s="24">
        <v>0.12</v>
      </c>
      <c r="K24" s="25">
        <v>0.22</v>
      </c>
    </row>
    <row r="25" spans="1:12" x14ac:dyDescent="0.2">
      <c r="A25" s="34">
        <v>100</v>
      </c>
      <c r="B25" s="34">
        <v>88</v>
      </c>
      <c r="C25" s="35">
        <f t="shared" si="0"/>
        <v>92.8</v>
      </c>
      <c r="D25" s="35" t="str">
        <f t="shared" si="1"/>
        <v>PASS</v>
      </c>
      <c r="E25" s="34" t="s">
        <v>8</v>
      </c>
      <c r="F25" s="34" t="s">
        <v>14</v>
      </c>
      <c r="G25" s="32"/>
      <c r="H25" s="13" t="s">
        <v>15</v>
      </c>
      <c r="I25" s="26">
        <v>0.1</v>
      </c>
      <c r="J25" s="27">
        <v>0.1</v>
      </c>
      <c r="K25" s="28">
        <v>0.2</v>
      </c>
    </row>
    <row r="26" spans="1:12" x14ac:dyDescent="0.2">
      <c r="A26" s="34">
        <v>100</v>
      </c>
      <c r="B26" s="34">
        <v>90</v>
      </c>
      <c r="C26" s="35">
        <f t="shared" si="0"/>
        <v>94</v>
      </c>
      <c r="D26" s="35" t="str">
        <f t="shared" si="1"/>
        <v>PASS</v>
      </c>
      <c r="E26" s="34" t="s">
        <v>8</v>
      </c>
      <c r="F26" s="34" t="s">
        <v>14</v>
      </c>
      <c r="G26" s="7" t="s">
        <v>17</v>
      </c>
      <c r="H26" s="5"/>
      <c r="I26" s="23">
        <v>0.2</v>
      </c>
      <c r="J26" s="24">
        <v>0.22</v>
      </c>
      <c r="K26" s="25">
        <v>0.42</v>
      </c>
    </row>
    <row r="27" spans="1:12" x14ac:dyDescent="0.2">
      <c r="A27" s="34">
        <v>19</v>
      </c>
      <c r="B27" s="34">
        <v>46</v>
      </c>
      <c r="C27" s="35">
        <f t="shared" si="0"/>
        <v>35.199999999999996</v>
      </c>
      <c r="D27" s="35" t="str">
        <f t="shared" si="1"/>
        <v>FAIL</v>
      </c>
      <c r="E27" s="34" t="s">
        <v>7</v>
      </c>
      <c r="F27" s="34" t="s">
        <v>14</v>
      </c>
      <c r="G27" s="17" t="s">
        <v>11</v>
      </c>
      <c r="H27" s="33"/>
      <c r="I27" s="29">
        <v>0.48</v>
      </c>
      <c r="J27" s="30">
        <v>0.52</v>
      </c>
      <c r="K27" s="31">
        <v>1</v>
      </c>
    </row>
    <row r="28" spans="1:12" x14ac:dyDescent="0.2">
      <c r="A28" s="34">
        <v>21</v>
      </c>
      <c r="B28" s="34">
        <v>52</v>
      </c>
      <c r="C28" s="35">
        <f t="shared" si="0"/>
        <v>39.6</v>
      </c>
      <c r="D28" s="35" t="str">
        <f t="shared" si="1"/>
        <v>FAIL</v>
      </c>
      <c r="E28" s="34" t="s">
        <v>7</v>
      </c>
      <c r="F28" s="34" t="s">
        <v>14</v>
      </c>
    </row>
    <row r="29" spans="1:12" x14ac:dyDescent="0.2">
      <c r="A29" s="34">
        <v>96</v>
      </c>
      <c r="B29" s="34">
        <v>70</v>
      </c>
      <c r="C29" s="35">
        <f t="shared" si="0"/>
        <v>80.400000000000006</v>
      </c>
      <c r="D29" s="35" t="str">
        <f t="shared" si="1"/>
        <v>PASS</v>
      </c>
      <c r="E29" s="34" t="s">
        <v>8</v>
      </c>
      <c r="F29" s="34" t="s">
        <v>14</v>
      </c>
    </row>
    <row r="30" spans="1:12" x14ac:dyDescent="0.2">
      <c r="A30" s="34">
        <v>39</v>
      </c>
      <c r="B30" s="34">
        <v>90</v>
      </c>
      <c r="C30" s="35">
        <f t="shared" si="0"/>
        <v>69.599999999999994</v>
      </c>
      <c r="D30" s="35" t="str">
        <f t="shared" si="1"/>
        <v>PASS</v>
      </c>
      <c r="E30" s="34" t="s">
        <v>7</v>
      </c>
      <c r="F30" s="34" t="s">
        <v>14</v>
      </c>
    </row>
    <row r="31" spans="1:12" x14ac:dyDescent="0.2">
      <c r="A31" s="34">
        <v>52</v>
      </c>
      <c r="B31" s="34">
        <v>6</v>
      </c>
      <c r="C31" s="35">
        <f t="shared" si="0"/>
        <v>24.4</v>
      </c>
      <c r="D31" s="35" t="str">
        <f t="shared" si="1"/>
        <v>FAIL</v>
      </c>
      <c r="E31" s="34" t="s">
        <v>8</v>
      </c>
      <c r="F31" s="34" t="s">
        <v>14</v>
      </c>
    </row>
    <row r="32" spans="1:12" x14ac:dyDescent="0.2">
      <c r="A32" s="34">
        <v>100</v>
      </c>
      <c r="B32" s="34">
        <v>88</v>
      </c>
      <c r="C32" s="35">
        <f t="shared" si="0"/>
        <v>92.8</v>
      </c>
      <c r="D32" s="35" t="str">
        <f t="shared" si="1"/>
        <v>PASS</v>
      </c>
      <c r="E32" s="34" t="s">
        <v>7</v>
      </c>
      <c r="F32" s="34" t="s">
        <v>14</v>
      </c>
      <c r="I32" s="60" t="s">
        <v>149</v>
      </c>
      <c r="J32" s="60"/>
      <c r="K32" s="60"/>
      <c r="L32" s="60"/>
    </row>
    <row r="33" spans="1:6" x14ac:dyDescent="0.2">
      <c r="A33" s="34">
        <v>85</v>
      </c>
      <c r="B33" s="34">
        <v>44</v>
      </c>
      <c r="C33" s="35">
        <f t="shared" si="0"/>
        <v>60.4</v>
      </c>
      <c r="D33" s="35" t="str">
        <f t="shared" si="1"/>
        <v>PASS</v>
      </c>
      <c r="E33" s="34" t="s">
        <v>8</v>
      </c>
      <c r="F33" s="34" t="s">
        <v>14</v>
      </c>
    </row>
    <row r="34" spans="1:6" x14ac:dyDescent="0.2">
      <c r="A34" s="34">
        <v>67</v>
      </c>
      <c r="B34" s="34">
        <v>11</v>
      </c>
      <c r="C34" s="35">
        <f t="shared" si="0"/>
        <v>33.4</v>
      </c>
      <c r="D34" s="35" t="str">
        <f t="shared" si="1"/>
        <v>FAIL</v>
      </c>
      <c r="E34" s="34" t="s">
        <v>8</v>
      </c>
      <c r="F34" s="34" t="s">
        <v>14</v>
      </c>
    </row>
    <row r="35" spans="1:6" x14ac:dyDescent="0.2">
      <c r="A35" s="34">
        <v>61</v>
      </c>
      <c r="B35" s="34">
        <v>2</v>
      </c>
      <c r="C35" s="35">
        <f t="shared" si="0"/>
        <v>25.6</v>
      </c>
      <c r="D35" s="35" t="str">
        <f t="shared" si="1"/>
        <v>FAIL</v>
      </c>
      <c r="E35" s="34" t="s">
        <v>8</v>
      </c>
      <c r="F35" s="34" t="s">
        <v>14</v>
      </c>
    </row>
    <row r="36" spans="1:6" x14ac:dyDescent="0.2">
      <c r="A36" s="34">
        <v>100</v>
      </c>
      <c r="B36" s="34">
        <v>63</v>
      </c>
      <c r="C36" s="35">
        <f t="shared" si="0"/>
        <v>77.8</v>
      </c>
      <c r="D36" s="35" t="str">
        <f t="shared" si="1"/>
        <v>PASS</v>
      </c>
      <c r="E36" s="34" t="s">
        <v>7</v>
      </c>
      <c r="F36" s="34" t="s">
        <v>14</v>
      </c>
    </row>
    <row r="37" spans="1:6" x14ac:dyDescent="0.2">
      <c r="A37" s="34">
        <v>22</v>
      </c>
      <c r="B37" s="34">
        <v>83</v>
      </c>
      <c r="C37" s="35">
        <f t="shared" si="0"/>
        <v>58.599999999999994</v>
      </c>
      <c r="D37" s="35" t="str">
        <f t="shared" si="1"/>
        <v>FAIL</v>
      </c>
      <c r="E37" s="34" t="s">
        <v>8</v>
      </c>
      <c r="F37" s="34" t="s">
        <v>14</v>
      </c>
    </row>
    <row r="38" spans="1:6" x14ac:dyDescent="0.2">
      <c r="A38" s="34">
        <v>81</v>
      </c>
      <c r="B38" s="34">
        <v>46</v>
      </c>
      <c r="C38" s="35">
        <f t="shared" si="0"/>
        <v>60</v>
      </c>
      <c r="D38" s="35" t="str">
        <f t="shared" si="1"/>
        <v>PASS</v>
      </c>
      <c r="E38" s="34" t="s">
        <v>8</v>
      </c>
      <c r="F38" s="34" t="s">
        <v>14</v>
      </c>
    </row>
    <row r="39" spans="1:6" x14ac:dyDescent="0.2">
      <c r="A39" s="34">
        <v>100</v>
      </c>
      <c r="B39" s="34">
        <v>11</v>
      </c>
      <c r="C39" s="35">
        <f t="shared" si="0"/>
        <v>46.6</v>
      </c>
      <c r="D39" s="35" t="str">
        <f t="shared" si="1"/>
        <v>FAIL</v>
      </c>
      <c r="E39" s="34" t="s">
        <v>8</v>
      </c>
      <c r="F39" s="34" t="s">
        <v>14</v>
      </c>
    </row>
    <row r="40" spans="1:6" x14ac:dyDescent="0.2">
      <c r="A40" s="34">
        <v>86</v>
      </c>
      <c r="B40" s="34">
        <v>50</v>
      </c>
      <c r="C40" s="35">
        <f t="shared" si="0"/>
        <v>64.400000000000006</v>
      </c>
      <c r="D40" s="35" t="str">
        <f t="shared" si="1"/>
        <v>PASS</v>
      </c>
      <c r="E40" s="34" t="s">
        <v>7</v>
      </c>
      <c r="F40" s="34" t="s">
        <v>14</v>
      </c>
    </row>
    <row r="41" spans="1:6" x14ac:dyDescent="0.2">
      <c r="A41" s="34">
        <v>100</v>
      </c>
      <c r="B41" s="34">
        <v>91</v>
      </c>
      <c r="C41" s="35">
        <f t="shared" si="0"/>
        <v>94.6</v>
      </c>
      <c r="D41" s="35" t="str">
        <f t="shared" si="1"/>
        <v>PASS</v>
      </c>
      <c r="E41" s="34" t="s">
        <v>8</v>
      </c>
      <c r="F41" s="34" t="s">
        <v>14</v>
      </c>
    </row>
    <row r="42" spans="1:6" x14ac:dyDescent="0.2">
      <c r="A42" s="34">
        <v>100</v>
      </c>
      <c r="B42" s="34">
        <v>91</v>
      </c>
      <c r="C42" s="35">
        <f t="shared" si="0"/>
        <v>94.6</v>
      </c>
      <c r="D42" s="35" t="str">
        <f t="shared" si="1"/>
        <v>PASS</v>
      </c>
      <c r="E42" s="34" t="s">
        <v>7</v>
      </c>
      <c r="F42" s="34" t="s">
        <v>14</v>
      </c>
    </row>
    <row r="43" spans="1:6" x14ac:dyDescent="0.2">
      <c r="A43" s="34">
        <v>15</v>
      </c>
      <c r="B43" s="34">
        <v>56</v>
      </c>
      <c r="C43" s="35">
        <f t="shared" si="0"/>
        <v>39.6</v>
      </c>
      <c r="D43" s="35" t="str">
        <f t="shared" si="1"/>
        <v>FAIL</v>
      </c>
      <c r="E43" s="34" t="s">
        <v>7</v>
      </c>
      <c r="F43" s="34" t="s">
        <v>14</v>
      </c>
    </row>
    <row r="44" spans="1:6" x14ac:dyDescent="0.2">
      <c r="A44" s="34">
        <v>97</v>
      </c>
      <c r="B44" s="34">
        <v>57</v>
      </c>
      <c r="C44" s="35">
        <f t="shared" si="0"/>
        <v>73</v>
      </c>
      <c r="D44" s="35" t="str">
        <f t="shared" si="1"/>
        <v>PASS</v>
      </c>
      <c r="E44" s="34" t="s">
        <v>8</v>
      </c>
      <c r="F44" s="34" t="s">
        <v>14</v>
      </c>
    </row>
    <row r="45" spans="1:6" x14ac:dyDescent="0.2">
      <c r="A45" s="34">
        <v>27</v>
      </c>
      <c r="B45" s="34">
        <v>95</v>
      </c>
      <c r="C45" s="35">
        <f t="shared" si="0"/>
        <v>67.8</v>
      </c>
      <c r="D45" s="35" t="str">
        <f t="shared" si="1"/>
        <v>FAIL</v>
      </c>
      <c r="E45" s="34" t="s">
        <v>8</v>
      </c>
      <c r="F45" s="34" t="s">
        <v>15</v>
      </c>
    </row>
    <row r="46" spans="1:6" x14ac:dyDescent="0.2">
      <c r="A46" s="34">
        <v>100</v>
      </c>
      <c r="B46" s="34">
        <v>55</v>
      </c>
      <c r="C46" s="35">
        <f t="shared" si="0"/>
        <v>73</v>
      </c>
      <c r="D46" s="35" t="str">
        <f t="shared" si="1"/>
        <v>PASS</v>
      </c>
      <c r="E46" s="34" t="s">
        <v>8</v>
      </c>
      <c r="F46" s="34" t="s">
        <v>15</v>
      </c>
    </row>
    <row r="47" spans="1:6" x14ac:dyDescent="0.2">
      <c r="A47" s="34">
        <v>26</v>
      </c>
      <c r="B47" s="34">
        <v>16</v>
      </c>
      <c r="C47" s="35">
        <f t="shared" si="0"/>
        <v>20</v>
      </c>
      <c r="D47" s="35" t="str">
        <f t="shared" si="1"/>
        <v>FAIL</v>
      </c>
      <c r="E47" s="34" t="s">
        <v>7</v>
      </c>
      <c r="F47" s="34" t="s">
        <v>15</v>
      </c>
    </row>
    <row r="48" spans="1:6" x14ac:dyDescent="0.2">
      <c r="A48" s="34">
        <v>97</v>
      </c>
      <c r="B48" s="34">
        <v>53</v>
      </c>
      <c r="C48" s="35">
        <f t="shared" si="0"/>
        <v>70.599999999999994</v>
      </c>
      <c r="D48" s="35" t="str">
        <f t="shared" si="1"/>
        <v>PASS</v>
      </c>
      <c r="E48" s="34" t="s">
        <v>8</v>
      </c>
      <c r="F48" s="34" t="s">
        <v>15</v>
      </c>
    </row>
    <row r="49" spans="1:6" x14ac:dyDescent="0.2">
      <c r="A49" s="34">
        <v>44</v>
      </c>
      <c r="B49" s="34">
        <v>19</v>
      </c>
      <c r="C49" s="35">
        <f t="shared" si="0"/>
        <v>29</v>
      </c>
      <c r="D49" s="35" t="str">
        <f t="shared" si="1"/>
        <v>FAIL</v>
      </c>
      <c r="E49" s="34" t="s">
        <v>7</v>
      </c>
      <c r="F49" s="34" t="s">
        <v>15</v>
      </c>
    </row>
    <row r="50" spans="1:6" x14ac:dyDescent="0.2">
      <c r="A50" s="34">
        <v>18</v>
      </c>
      <c r="B50" s="34">
        <v>98</v>
      </c>
      <c r="C50" s="35">
        <f t="shared" si="0"/>
        <v>66</v>
      </c>
      <c r="D50" s="35" t="str">
        <f t="shared" si="1"/>
        <v>FAIL</v>
      </c>
      <c r="E50" s="34" t="s">
        <v>8</v>
      </c>
      <c r="F50" s="34" t="s">
        <v>15</v>
      </c>
    </row>
    <row r="51" spans="1:6" x14ac:dyDescent="0.2">
      <c r="A51" s="34">
        <v>100</v>
      </c>
      <c r="B51" s="34">
        <v>90</v>
      </c>
      <c r="C51" s="35">
        <f t="shared" si="0"/>
        <v>94</v>
      </c>
      <c r="D51" s="35" t="str">
        <f t="shared" si="1"/>
        <v>PASS</v>
      </c>
      <c r="E51" s="34" t="s">
        <v>7</v>
      </c>
      <c r="F51" s="34" t="s">
        <v>15</v>
      </c>
    </row>
    <row r="52" spans="1:6" x14ac:dyDescent="0.2">
      <c r="A52" s="34">
        <v>49</v>
      </c>
      <c r="B52" s="34">
        <v>86</v>
      </c>
      <c r="C52" s="35">
        <f t="shared" ref="C52:C69" si="2">A52*0.4+B52*0.6</f>
        <v>71.2</v>
      </c>
      <c r="D52" s="35" t="str">
        <f t="shared" ref="D52:D69" si="3">IF((A52&gt;35)*(B52&gt;35)*(C52&gt;40),"PASS","FAIL")</f>
        <v>PASS</v>
      </c>
      <c r="E52" s="34" t="s">
        <v>7</v>
      </c>
      <c r="F52" s="34" t="s">
        <v>15</v>
      </c>
    </row>
    <row r="53" spans="1:6" x14ac:dyDescent="0.2">
      <c r="A53" s="34">
        <v>30</v>
      </c>
      <c r="B53" s="34">
        <v>38</v>
      </c>
      <c r="C53" s="35">
        <f t="shared" si="2"/>
        <v>34.799999999999997</v>
      </c>
      <c r="D53" s="35" t="str">
        <f t="shared" si="3"/>
        <v>FAIL</v>
      </c>
      <c r="E53" s="34" t="s">
        <v>8</v>
      </c>
      <c r="F53" s="34" t="s">
        <v>15</v>
      </c>
    </row>
    <row r="54" spans="1:6" x14ac:dyDescent="0.2">
      <c r="A54" s="34">
        <v>69</v>
      </c>
      <c r="B54" s="34">
        <v>34</v>
      </c>
      <c r="C54" s="35">
        <f t="shared" si="2"/>
        <v>48</v>
      </c>
      <c r="D54" s="35" t="str">
        <f t="shared" si="3"/>
        <v>FAIL</v>
      </c>
      <c r="E54" s="34" t="s">
        <v>8</v>
      </c>
      <c r="F54" s="34" t="s">
        <v>15</v>
      </c>
    </row>
    <row r="55" spans="1:6" x14ac:dyDescent="0.2">
      <c r="A55" s="34">
        <v>54</v>
      </c>
      <c r="B55" s="34">
        <v>56</v>
      </c>
      <c r="C55" s="35">
        <f t="shared" si="2"/>
        <v>55.2</v>
      </c>
      <c r="D55" s="35" t="str">
        <f t="shared" si="3"/>
        <v>PASS</v>
      </c>
      <c r="E55" s="34" t="s">
        <v>8</v>
      </c>
      <c r="F55" s="34" t="s">
        <v>15</v>
      </c>
    </row>
    <row r="56" spans="1:6" x14ac:dyDescent="0.2">
      <c r="A56" s="34">
        <v>100</v>
      </c>
      <c r="B56" s="34">
        <v>11</v>
      </c>
      <c r="C56" s="35">
        <f t="shared" si="2"/>
        <v>46.6</v>
      </c>
      <c r="D56" s="35" t="str">
        <f t="shared" si="3"/>
        <v>FAIL</v>
      </c>
      <c r="E56" s="34" t="s">
        <v>7</v>
      </c>
      <c r="F56" s="34" t="s">
        <v>15</v>
      </c>
    </row>
    <row r="57" spans="1:6" x14ac:dyDescent="0.2">
      <c r="A57" s="34">
        <v>57</v>
      </c>
      <c r="B57" s="34">
        <v>51</v>
      </c>
      <c r="C57" s="35">
        <f t="shared" si="2"/>
        <v>53.4</v>
      </c>
      <c r="D57" s="35" t="str">
        <f t="shared" si="3"/>
        <v>PASS</v>
      </c>
      <c r="E57" s="34" t="s">
        <v>7</v>
      </c>
      <c r="F57" s="34" t="s">
        <v>15</v>
      </c>
    </row>
    <row r="58" spans="1:6" x14ac:dyDescent="0.2">
      <c r="A58" s="34">
        <v>66</v>
      </c>
      <c r="B58" s="34">
        <v>27</v>
      </c>
      <c r="C58" s="35">
        <f t="shared" si="2"/>
        <v>42.6</v>
      </c>
      <c r="D58" s="35" t="str">
        <f t="shared" si="3"/>
        <v>FAIL</v>
      </c>
      <c r="E58" s="34" t="s">
        <v>8</v>
      </c>
      <c r="F58" s="34" t="s">
        <v>15</v>
      </c>
    </row>
    <row r="59" spans="1:6" x14ac:dyDescent="0.2">
      <c r="A59" s="34">
        <v>94</v>
      </c>
      <c r="B59" s="34">
        <v>76</v>
      </c>
      <c r="C59" s="35">
        <f t="shared" si="2"/>
        <v>83.2</v>
      </c>
      <c r="D59" s="35" t="str">
        <f t="shared" si="3"/>
        <v>PASS</v>
      </c>
      <c r="E59" s="34" t="s">
        <v>7</v>
      </c>
      <c r="F59" s="34" t="s">
        <v>15</v>
      </c>
    </row>
    <row r="60" spans="1:6" x14ac:dyDescent="0.2">
      <c r="A60" s="34">
        <v>80</v>
      </c>
      <c r="B60" s="34">
        <v>91</v>
      </c>
      <c r="C60" s="35">
        <f t="shared" si="2"/>
        <v>86.6</v>
      </c>
      <c r="D60" s="35" t="str">
        <f t="shared" si="3"/>
        <v>PASS</v>
      </c>
      <c r="E60" s="34" t="s">
        <v>8</v>
      </c>
      <c r="F60" s="34" t="s">
        <v>15</v>
      </c>
    </row>
    <row r="61" spans="1:6" x14ac:dyDescent="0.2">
      <c r="A61" s="34">
        <v>90</v>
      </c>
      <c r="B61" s="34">
        <v>80</v>
      </c>
      <c r="C61" s="35">
        <f t="shared" si="2"/>
        <v>84</v>
      </c>
      <c r="D61" s="35" t="str">
        <f t="shared" si="3"/>
        <v>PASS</v>
      </c>
      <c r="E61" s="34" t="s">
        <v>8</v>
      </c>
      <c r="F61" s="34" t="s">
        <v>15</v>
      </c>
    </row>
    <row r="62" spans="1:6" x14ac:dyDescent="0.2">
      <c r="A62" s="34">
        <v>100</v>
      </c>
      <c r="B62" s="34">
        <v>22</v>
      </c>
      <c r="C62" s="35">
        <f t="shared" si="2"/>
        <v>53.2</v>
      </c>
      <c r="D62" s="35" t="str">
        <f t="shared" si="3"/>
        <v>FAIL</v>
      </c>
      <c r="E62" s="34" t="s">
        <v>8</v>
      </c>
      <c r="F62" s="34" t="s">
        <v>15</v>
      </c>
    </row>
    <row r="63" spans="1:6" x14ac:dyDescent="0.2">
      <c r="A63" s="34">
        <v>100</v>
      </c>
      <c r="B63" s="34">
        <v>98</v>
      </c>
      <c r="C63" s="35">
        <f t="shared" si="2"/>
        <v>98.8</v>
      </c>
      <c r="D63" s="35" t="str">
        <f t="shared" si="3"/>
        <v>PASS</v>
      </c>
      <c r="E63" s="34" t="s">
        <v>7</v>
      </c>
      <c r="F63" s="34" t="s">
        <v>15</v>
      </c>
    </row>
    <row r="64" spans="1:6" x14ac:dyDescent="0.2">
      <c r="A64" s="34">
        <v>100</v>
      </c>
      <c r="B64" s="34">
        <v>48</v>
      </c>
      <c r="C64" s="35">
        <f t="shared" si="2"/>
        <v>68.8</v>
      </c>
      <c r="D64" s="35" t="str">
        <f t="shared" si="3"/>
        <v>PASS</v>
      </c>
      <c r="E64" s="34" t="s">
        <v>8</v>
      </c>
      <c r="F64" s="34" t="s">
        <v>15</v>
      </c>
    </row>
    <row r="65" spans="1:6" x14ac:dyDescent="0.2">
      <c r="A65" s="34">
        <v>90</v>
      </c>
      <c r="B65" s="34">
        <v>8</v>
      </c>
      <c r="C65" s="35">
        <f t="shared" si="2"/>
        <v>40.799999999999997</v>
      </c>
      <c r="D65" s="35" t="str">
        <f t="shared" si="3"/>
        <v>FAIL</v>
      </c>
      <c r="E65" s="34" t="s">
        <v>8</v>
      </c>
      <c r="F65" s="34" t="s">
        <v>15</v>
      </c>
    </row>
    <row r="66" spans="1:6" x14ac:dyDescent="0.2">
      <c r="A66" s="34">
        <v>38</v>
      </c>
      <c r="B66" s="34">
        <v>0</v>
      </c>
      <c r="C66" s="35">
        <f t="shared" si="2"/>
        <v>15.200000000000001</v>
      </c>
      <c r="D66" s="35" t="str">
        <f t="shared" si="3"/>
        <v>FAIL</v>
      </c>
      <c r="E66" s="34" t="s">
        <v>7</v>
      </c>
      <c r="F66" s="34" t="s">
        <v>15</v>
      </c>
    </row>
    <row r="67" spans="1:6" x14ac:dyDescent="0.2">
      <c r="A67" s="34">
        <v>41</v>
      </c>
      <c r="B67" s="34">
        <v>58</v>
      </c>
      <c r="C67" s="35">
        <f t="shared" si="2"/>
        <v>51.2</v>
      </c>
      <c r="D67" s="35" t="str">
        <f t="shared" si="3"/>
        <v>PASS</v>
      </c>
      <c r="E67" s="34" t="s">
        <v>8</v>
      </c>
      <c r="F67" s="34" t="s">
        <v>15</v>
      </c>
    </row>
    <row r="68" spans="1:6" x14ac:dyDescent="0.2">
      <c r="A68" s="34">
        <v>57</v>
      </c>
      <c r="B68" s="34">
        <v>11</v>
      </c>
      <c r="C68" s="35">
        <f t="shared" si="2"/>
        <v>29.4</v>
      </c>
      <c r="D68" s="35" t="str">
        <f t="shared" si="3"/>
        <v>FAIL</v>
      </c>
      <c r="E68" s="34" t="s">
        <v>8</v>
      </c>
      <c r="F68" s="34" t="s">
        <v>15</v>
      </c>
    </row>
    <row r="69" spans="1:6" x14ac:dyDescent="0.2">
      <c r="A69" s="34">
        <v>96</v>
      </c>
      <c r="B69" s="34">
        <v>71</v>
      </c>
      <c r="C69" s="35">
        <f t="shared" si="2"/>
        <v>81</v>
      </c>
      <c r="D69" s="35" t="str">
        <f t="shared" si="3"/>
        <v>PASS</v>
      </c>
      <c r="E69" s="34" t="s">
        <v>7</v>
      </c>
      <c r="F69" s="34" t="s">
        <v>15</v>
      </c>
    </row>
    <row r="70" spans="1:6" x14ac:dyDescent="0.2">
      <c r="F70" s="1"/>
    </row>
    <row r="71" spans="1:6" x14ac:dyDescent="0.2">
      <c r="F71" s="1"/>
    </row>
    <row r="72" spans="1:6" x14ac:dyDescent="0.2">
      <c r="A72" s="34" t="s">
        <v>0</v>
      </c>
      <c r="B72" s="34" t="s">
        <v>1</v>
      </c>
      <c r="F72" s="1"/>
    </row>
    <row r="73" spans="1:6" x14ac:dyDescent="0.2">
      <c r="A73" s="34">
        <v>72</v>
      </c>
      <c r="B73" s="34">
        <v>38</v>
      </c>
      <c r="F73" s="1"/>
    </row>
    <row r="74" spans="1:6" x14ac:dyDescent="0.2">
      <c r="A74" s="34">
        <v>65</v>
      </c>
      <c r="B74" s="34">
        <v>34</v>
      </c>
      <c r="F74" s="1"/>
    </row>
    <row r="75" spans="1:6" x14ac:dyDescent="0.2">
      <c r="A75" s="34">
        <v>51</v>
      </c>
      <c r="B75" s="34">
        <v>69</v>
      </c>
      <c r="F75" s="1"/>
    </row>
    <row r="76" spans="1:6" x14ac:dyDescent="0.2">
      <c r="A76" s="34">
        <v>62</v>
      </c>
      <c r="B76" s="34">
        <v>83</v>
      </c>
      <c r="F76" s="1"/>
    </row>
    <row r="77" spans="1:6" x14ac:dyDescent="0.2">
      <c r="A77" s="34">
        <v>100</v>
      </c>
      <c r="B77" s="34">
        <v>66</v>
      </c>
      <c r="F77" s="1"/>
    </row>
    <row r="78" spans="1:6" x14ac:dyDescent="0.2">
      <c r="A78" s="34">
        <v>100</v>
      </c>
      <c r="B78" s="34">
        <v>88</v>
      </c>
      <c r="F78" s="1"/>
    </row>
    <row r="79" spans="1:6" x14ac:dyDescent="0.2">
      <c r="A79" s="34">
        <v>100</v>
      </c>
      <c r="B79" s="34">
        <v>90</v>
      </c>
      <c r="F79" s="1"/>
    </row>
    <row r="80" spans="1:6" x14ac:dyDescent="0.2">
      <c r="A80" s="34">
        <v>19</v>
      </c>
      <c r="B80" s="34">
        <v>46</v>
      </c>
      <c r="F80" s="1"/>
    </row>
    <row r="81" spans="1:6" x14ac:dyDescent="0.2">
      <c r="A81" s="34">
        <v>21</v>
      </c>
      <c r="B81" s="34">
        <v>52</v>
      </c>
      <c r="F81" s="1"/>
    </row>
    <row r="82" spans="1:6" x14ac:dyDescent="0.2">
      <c r="A82" s="34">
        <v>96</v>
      </c>
      <c r="B82" s="34">
        <v>70</v>
      </c>
      <c r="F82" s="1"/>
    </row>
    <row r="83" spans="1:6" x14ac:dyDescent="0.2">
      <c r="A83" s="34">
        <v>39</v>
      </c>
      <c r="B83" s="34">
        <v>90</v>
      </c>
      <c r="F83" s="1"/>
    </row>
    <row r="84" spans="1:6" x14ac:dyDescent="0.2">
      <c r="A84" s="34">
        <v>52</v>
      </c>
      <c r="B84" s="34">
        <v>6</v>
      </c>
      <c r="F84" s="1"/>
    </row>
    <row r="85" spans="1:6" x14ac:dyDescent="0.2">
      <c r="A85" s="34">
        <v>100</v>
      </c>
      <c r="B85" s="34">
        <v>88</v>
      </c>
      <c r="F85" s="1"/>
    </row>
    <row r="86" spans="1:6" x14ac:dyDescent="0.2">
      <c r="A86" s="34">
        <v>85</v>
      </c>
      <c r="B86" s="34">
        <v>44</v>
      </c>
      <c r="F86" s="1"/>
    </row>
    <row r="87" spans="1:6" x14ac:dyDescent="0.2">
      <c r="A87" s="34">
        <v>67</v>
      </c>
      <c r="B87" s="34">
        <v>11</v>
      </c>
      <c r="F87" s="1"/>
    </row>
    <row r="88" spans="1:6" x14ac:dyDescent="0.2">
      <c r="A88" s="34">
        <v>61</v>
      </c>
      <c r="B88" s="34">
        <v>2</v>
      </c>
      <c r="F88" s="1"/>
    </row>
    <row r="89" spans="1:6" x14ac:dyDescent="0.2">
      <c r="A89" s="34">
        <v>100</v>
      </c>
      <c r="B89" s="34">
        <v>63</v>
      </c>
      <c r="F89" s="1"/>
    </row>
    <row r="90" spans="1:6" x14ac:dyDescent="0.2">
      <c r="A90" s="34">
        <v>22</v>
      </c>
      <c r="B90" s="34">
        <v>83</v>
      </c>
      <c r="F90" s="1"/>
    </row>
    <row r="91" spans="1:6" x14ac:dyDescent="0.2">
      <c r="A91" s="34">
        <v>81</v>
      </c>
      <c r="B91" s="34">
        <v>46</v>
      </c>
      <c r="F91" s="1"/>
    </row>
    <row r="92" spans="1:6" x14ac:dyDescent="0.2">
      <c r="A92" s="34">
        <v>100</v>
      </c>
      <c r="B92" s="34">
        <v>11</v>
      </c>
      <c r="F92" s="1"/>
    </row>
    <row r="93" spans="1:6" x14ac:dyDescent="0.2">
      <c r="A93" s="34">
        <v>86</v>
      </c>
      <c r="B93" s="34">
        <v>50</v>
      </c>
      <c r="F93" s="1"/>
    </row>
    <row r="94" spans="1:6" x14ac:dyDescent="0.2">
      <c r="A94" s="34">
        <v>100</v>
      </c>
      <c r="B94" s="34">
        <v>91</v>
      </c>
      <c r="F94" s="1"/>
    </row>
    <row r="95" spans="1:6" x14ac:dyDescent="0.2">
      <c r="A95" s="34">
        <v>100</v>
      </c>
      <c r="B95" s="34">
        <v>91</v>
      </c>
      <c r="F95" s="1"/>
    </row>
    <row r="96" spans="1:6" x14ac:dyDescent="0.2">
      <c r="A96" s="34">
        <v>15</v>
      </c>
      <c r="B96" s="34">
        <v>56</v>
      </c>
      <c r="F96" s="1"/>
    </row>
    <row r="97" spans="1:6" x14ac:dyDescent="0.2">
      <c r="A97" s="34">
        <v>97</v>
      </c>
      <c r="B97" s="34">
        <v>57</v>
      </c>
      <c r="F97" s="1"/>
    </row>
    <row r="98" spans="1:6" x14ac:dyDescent="0.2">
      <c r="A98" s="34">
        <v>27</v>
      </c>
      <c r="B98" s="34">
        <v>95</v>
      </c>
      <c r="F98" s="1"/>
    </row>
    <row r="99" spans="1:6" x14ac:dyDescent="0.2">
      <c r="A99" s="34">
        <v>100</v>
      </c>
      <c r="B99" s="34">
        <v>55</v>
      </c>
      <c r="F99" s="1"/>
    </row>
    <row r="100" spans="1:6" x14ac:dyDescent="0.2">
      <c r="A100" s="34">
        <v>26</v>
      </c>
      <c r="B100" s="34">
        <v>16</v>
      </c>
      <c r="F100" s="1"/>
    </row>
    <row r="101" spans="1:6" x14ac:dyDescent="0.2">
      <c r="A101" s="34">
        <v>97</v>
      </c>
      <c r="B101" s="34">
        <v>53</v>
      </c>
      <c r="F101" s="1"/>
    </row>
    <row r="102" spans="1:6" x14ac:dyDescent="0.2">
      <c r="A102" s="34">
        <v>44</v>
      </c>
      <c r="B102" s="34">
        <v>19</v>
      </c>
      <c r="F102" s="1"/>
    </row>
    <row r="103" spans="1:6" x14ac:dyDescent="0.2">
      <c r="A103" s="34">
        <v>18</v>
      </c>
      <c r="B103" s="34">
        <v>98</v>
      </c>
      <c r="F103" s="1"/>
    </row>
    <row r="104" spans="1:6" x14ac:dyDescent="0.2">
      <c r="A104" s="34">
        <v>100</v>
      </c>
      <c r="B104" s="34">
        <v>90</v>
      </c>
      <c r="F104" s="1"/>
    </row>
    <row r="105" spans="1:6" x14ac:dyDescent="0.2">
      <c r="A105" s="34">
        <v>49</v>
      </c>
      <c r="B105" s="34">
        <v>86</v>
      </c>
      <c r="F105" s="1"/>
    </row>
    <row r="106" spans="1:6" x14ac:dyDescent="0.2">
      <c r="A106" s="34">
        <v>30</v>
      </c>
      <c r="B106" s="34">
        <v>38</v>
      </c>
      <c r="F106" s="1"/>
    </row>
    <row r="107" spans="1:6" x14ac:dyDescent="0.2">
      <c r="A107" s="34">
        <v>69</v>
      </c>
      <c r="B107" s="34">
        <v>34</v>
      </c>
      <c r="F107" s="1"/>
    </row>
    <row r="108" spans="1:6" x14ac:dyDescent="0.2">
      <c r="A108" s="34">
        <v>54</v>
      </c>
      <c r="B108" s="34">
        <v>56</v>
      </c>
      <c r="F108" s="1"/>
    </row>
    <row r="109" spans="1:6" x14ac:dyDescent="0.2">
      <c r="A109" s="34">
        <v>100</v>
      </c>
      <c r="B109" s="34">
        <v>11</v>
      </c>
      <c r="F109" s="1"/>
    </row>
    <row r="110" spans="1:6" x14ac:dyDescent="0.2">
      <c r="A110" s="34">
        <v>57</v>
      </c>
      <c r="B110" s="34">
        <v>51</v>
      </c>
      <c r="F110" s="1"/>
    </row>
    <row r="111" spans="1:6" x14ac:dyDescent="0.2">
      <c r="A111" s="34">
        <v>66</v>
      </c>
      <c r="B111" s="34">
        <v>27</v>
      </c>
      <c r="F111" s="1"/>
    </row>
    <row r="112" spans="1:6" x14ac:dyDescent="0.2">
      <c r="A112" s="34">
        <v>94</v>
      </c>
      <c r="B112" s="34">
        <v>76</v>
      </c>
      <c r="F112" s="1"/>
    </row>
    <row r="113" spans="1:6" x14ac:dyDescent="0.2">
      <c r="A113" s="34">
        <v>80</v>
      </c>
      <c r="B113" s="34">
        <v>91</v>
      </c>
      <c r="F113" s="1"/>
    </row>
    <row r="114" spans="1:6" x14ac:dyDescent="0.2">
      <c r="A114" s="34">
        <v>90</v>
      </c>
      <c r="B114" s="34">
        <v>80</v>
      </c>
      <c r="F114" s="1"/>
    </row>
    <row r="115" spans="1:6" x14ac:dyDescent="0.2">
      <c r="A115" s="34">
        <v>100</v>
      </c>
      <c r="B115" s="34">
        <v>22</v>
      </c>
      <c r="F115" s="1"/>
    </row>
    <row r="116" spans="1:6" x14ac:dyDescent="0.2">
      <c r="A116" s="34">
        <v>100</v>
      </c>
      <c r="B116" s="34">
        <v>98</v>
      </c>
      <c r="F116" s="1"/>
    </row>
    <row r="117" spans="1:6" x14ac:dyDescent="0.2">
      <c r="A117" s="34">
        <v>100</v>
      </c>
      <c r="B117" s="34">
        <v>48</v>
      </c>
      <c r="F117" s="1"/>
    </row>
    <row r="118" spans="1:6" x14ac:dyDescent="0.2">
      <c r="A118" s="34">
        <v>90</v>
      </c>
      <c r="B118" s="34">
        <v>8</v>
      </c>
      <c r="F118" s="1"/>
    </row>
    <row r="119" spans="1:6" x14ac:dyDescent="0.2">
      <c r="A119" s="34">
        <v>38</v>
      </c>
      <c r="B119" s="34">
        <v>0</v>
      </c>
      <c r="F119" s="1"/>
    </row>
    <row r="120" spans="1:6" x14ac:dyDescent="0.2">
      <c r="A120" s="34">
        <v>41</v>
      </c>
      <c r="B120" s="34">
        <v>58</v>
      </c>
      <c r="F120" s="1"/>
    </row>
    <row r="121" spans="1:6" x14ac:dyDescent="0.2">
      <c r="A121" s="34">
        <v>57</v>
      </c>
      <c r="B121" s="34">
        <v>11</v>
      </c>
      <c r="F121" s="1"/>
    </row>
    <row r="122" spans="1:6" x14ac:dyDescent="0.2">
      <c r="A122" s="34">
        <v>96</v>
      </c>
      <c r="B122" s="34">
        <v>71</v>
      </c>
      <c r="F122" s="1"/>
    </row>
    <row r="123" spans="1:6" x14ac:dyDescent="0.2">
      <c r="F123" s="1"/>
    </row>
    <row r="124" spans="1:6" x14ac:dyDescent="0.2">
      <c r="F124" s="1"/>
    </row>
    <row r="125" spans="1:6" x14ac:dyDescent="0.2">
      <c r="F125" s="1"/>
    </row>
    <row r="126" spans="1:6" x14ac:dyDescent="0.2">
      <c r="F126" s="1"/>
    </row>
    <row r="127" spans="1:6" x14ac:dyDescent="0.2">
      <c r="F127" s="1"/>
    </row>
    <row r="128" spans="1:6" x14ac:dyDescent="0.2">
      <c r="F128" s="1"/>
    </row>
    <row r="129" spans="6:6" x14ac:dyDescent="0.2">
      <c r="F129" s="1"/>
    </row>
    <row r="130" spans="6:6" x14ac:dyDescent="0.2">
      <c r="F130" s="1"/>
    </row>
    <row r="131" spans="6:6" x14ac:dyDescent="0.2">
      <c r="F131" s="1"/>
    </row>
    <row r="132" spans="6:6" x14ac:dyDescent="0.2">
      <c r="F132" s="1"/>
    </row>
    <row r="133" spans="6:6" x14ac:dyDescent="0.2">
      <c r="F133" s="1"/>
    </row>
    <row r="134" spans="6:6" x14ac:dyDescent="0.2">
      <c r="F134" s="1"/>
    </row>
    <row r="135" spans="6:6" x14ac:dyDescent="0.2">
      <c r="F135" s="1"/>
    </row>
    <row r="136" spans="6:6" x14ac:dyDescent="0.2">
      <c r="F136" s="1"/>
    </row>
    <row r="137" spans="6:6" x14ac:dyDescent="0.2">
      <c r="F137" s="1"/>
    </row>
    <row r="138" spans="6:6" x14ac:dyDescent="0.2">
      <c r="F138" s="1"/>
    </row>
    <row r="139" spans="6:6" x14ac:dyDescent="0.2">
      <c r="F139" s="1"/>
    </row>
    <row r="140" spans="6:6" x14ac:dyDescent="0.2">
      <c r="F140" s="1"/>
    </row>
    <row r="141" spans="6:6" x14ac:dyDescent="0.2">
      <c r="F141" s="1"/>
    </row>
    <row r="142" spans="6:6" x14ac:dyDescent="0.2">
      <c r="F142" s="1"/>
    </row>
    <row r="143" spans="6:6" x14ac:dyDescent="0.2">
      <c r="F143" s="1"/>
    </row>
    <row r="144" spans="6:6" x14ac:dyDescent="0.2">
      <c r="F144" s="1"/>
    </row>
    <row r="145" spans="6:6" x14ac:dyDescent="0.2">
      <c r="F145" s="1"/>
    </row>
    <row r="146" spans="6:6" x14ac:dyDescent="0.2">
      <c r="F146" s="1"/>
    </row>
    <row r="147" spans="6:6" x14ac:dyDescent="0.2">
      <c r="F147" s="1"/>
    </row>
    <row r="148" spans="6:6" x14ac:dyDescent="0.2">
      <c r="F148" s="1"/>
    </row>
    <row r="149" spans="6:6" x14ac:dyDescent="0.2">
      <c r="F149" s="1"/>
    </row>
    <row r="150" spans="6:6" x14ac:dyDescent="0.2">
      <c r="F150" s="1"/>
    </row>
    <row r="151" spans="6:6" x14ac:dyDescent="0.2">
      <c r="F151" s="1"/>
    </row>
    <row r="152" spans="6:6" x14ac:dyDescent="0.2">
      <c r="F152" s="1"/>
    </row>
    <row r="153" spans="6:6" x14ac:dyDescent="0.2">
      <c r="F153" s="1"/>
    </row>
    <row r="154" spans="6:6" x14ac:dyDescent="0.2">
      <c r="F154" s="1"/>
    </row>
    <row r="155" spans="6:6" x14ac:dyDescent="0.2">
      <c r="F155" s="1"/>
    </row>
    <row r="156" spans="6:6" x14ac:dyDescent="0.2">
      <c r="F156" s="1"/>
    </row>
    <row r="157" spans="6:6" x14ac:dyDescent="0.2">
      <c r="F157" s="1"/>
    </row>
    <row r="158" spans="6:6" x14ac:dyDescent="0.2">
      <c r="F158" s="1"/>
    </row>
    <row r="159" spans="6:6" x14ac:dyDescent="0.2">
      <c r="F159" s="1"/>
    </row>
    <row r="160" spans="6:6" x14ac:dyDescent="0.2">
      <c r="F160" s="1"/>
    </row>
    <row r="161" spans="6:6" x14ac:dyDescent="0.2">
      <c r="F161" s="1"/>
    </row>
    <row r="162" spans="6:6" x14ac:dyDescent="0.2">
      <c r="F162" s="1"/>
    </row>
    <row r="163" spans="6:6" x14ac:dyDescent="0.2">
      <c r="F163" s="1"/>
    </row>
    <row r="164" spans="6:6" x14ac:dyDescent="0.2">
      <c r="F164" s="1"/>
    </row>
    <row r="165" spans="6:6" x14ac:dyDescent="0.2">
      <c r="F165" s="1"/>
    </row>
    <row r="166" spans="6:6" x14ac:dyDescent="0.2">
      <c r="F166" s="1"/>
    </row>
    <row r="167" spans="6:6" x14ac:dyDescent="0.2">
      <c r="F167" s="1"/>
    </row>
    <row r="168" spans="6:6" x14ac:dyDescent="0.2">
      <c r="F168" s="1"/>
    </row>
    <row r="169" spans="6:6" x14ac:dyDescent="0.2">
      <c r="F169" s="1"/>
    </row>
    <row r="170" spans="6:6" x14ac:dyDescent="0.2">
      <c r="F170" s="1"/>
    </row>
    <row r="171" spans="6:6" x14ac:dyDescent="0.2">
      <c r="F171" s="1"/>
    </row>
    <row r="172" spans="6:6" x14ac:dyDescent="0.2">
      <c r="F172" s="1"/>
    </row>
    <row r="173" spans="6:6" x14ac:dyDescent="0.2">
      <c r="F173" s="1"/>
    </row>
    <row r="174" spans="6:6" x14ac:dyDescent="0.2">
      <c r="F174" s="1"/>
    </row>
    <row r="175" spans="6:6" x14ac:dyDescent="0.2">
      <c r="F175" s="1"/>
    </row>
    <row r="176" spans="6:6" x14ac:dyDescent="0.2">
      <c r="F176" s="1"/>
    </row>
    <row r="177" spans="6:6" x14ac:dyDescent="0.2">
      <c r="F177" s="1"/>
    </row>
    <row r="178" spans="6:6" x14ac:dyDescent="0.2">
      <c r="F178" s="1"/>
    </row>
    <row r="179" spans="6:6" x14ac:dyDescent="0.2">
      <c r="F179" s="1"/>
    </row>
    <row r="180" spans="6:6" x14ac:dyDescent="0.2">
      <c r="F180" s="1"/>
    </row>
    <row r="181" spans="6:6" x14ac:dyDescent="0.2">
      <c r="F181" s="1"/>
    </row>
    <row r="182" spans="6:6" x14ac:dyDescent="0.2">
      <c r="F182" s="1"/>
    </row>
    <row r="183" spans="6:6" x14ac:dyDescent="0.2">
      <c r="F183" s="1"/>
    </row>
  </sheetData>
  <phoneticPr fontId="1" type="noConversion"/>
  <hyperlinks>
    <hyperlink ref="L13" location="CROSS_TABS_4" display="Cross tabs 5"/>
    <hyperlink ref="A1" location="CONTENTS!A1" display="CONTENTS"/>
    <hyperlink ref="I32:J32" location="Sheet6!A1" display="PROCEED TO SHEET 6"/>
    <hyperlink ref="I32" location="Sheet6!A1" display="PROCEED TO SHEET 6 (Further uses of pivot tables)"/>
    <hyperlink ref="I32:L32" location="Sheet6!A1" display="PROCEED TO SHEET 6 (Further uses of pivot tables)"/>
  </hyperlinks>
  <pageMargins left="0.75" right="0.75" top="1" bottom="1" header="0.5" footer="0.5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7"/>
  <sheetViews>
    <sheetView workbookViewId="0">
      <selection activeCell="I19" sqref="I19"/>
    </sheetView>
  </sheetViews>
  <sheetFormatPr defaultRowHeight="12.75" x14ac:dyDescent="0.2"/>
  <cols>
    <col min="1" max="1" width="16" customWidth="1"/>
    <col min="3" max="3" width="13.42578125" customWidth="1"/>
    <col min="7" max="7" width="22.28515625" bestFit="1" customWidth="1"/>
    <col min="8" max="9" width="12" customWidth="1"/>
    <col min="10" max="10" width="14.42578125" customWidth="1"/>
  </cols>
  <sheetData>
    <row r="1" spans="1:30" x14ac:dyDescent="0.2">
      <c r="A1" s="51" t="s">
        <v>124</v>
      </c>
      <c r="C1" s="57" t="s">
        <v>130</v>
      </c>
      <c r="D1" s="58"/>
      <c r="E1" s="58"/>
    </row>
    <row r="3" spans="1:30" x14ac:dyDescent="0.2">
      <c r="AA3" s="4" t="s">
        <v>12</v>
      </c>
      <c r="AB3" s="4" t="s">
        <v>13</v>
      </c>
      <c r="AC3" s="5"/>
      <c r="AD3" s="6"/>
    </row>
    <row r="4" spans="1:30" x14ac:dyDescent="0.2">
      <c r="C4" s="50" t="s">
        <v>122</v>
      </c>
      <c r="D4" s="39"/>
      <c r="E4" s="39"/>
      <c r="F4" s="39"/>
      <c r="G4" s="39"/>
      <c r="AA4" s="4" t="s">
        <v>6</v>
      </c>
      <c r="AB4" s="7" t="s">
        <v>14</v>
      </c>
      <c r="AC4" s="8" t="s">
        <v>15</v>
      </c>
      <c r="AD4" s="9" t="s">
        <v>11</v>
      </c>
    </row>
    <row r="5" spans="1:30" x14ac:dyDescent="0.2">
      <c r="C5" s="46" t="s">
        <v>85</v>
      </c>
      <c r="D5" s="39"/>
      <c r="E5" s="39"/>
      <c r="F5" s="39"/>
      <c r="G5" s="39"/>
      <c r="H5" s="39"/>
      <c r="I5" s="39"/>
      <c r="J5" s="39"/>
      <c r="AA5" s="7" t="s">
        <v>8</v>
      </c>
      <c r="AB5" s="10">
        <v>63.228571428571435</v>
      </c>
      <c r="AC5" s="11">
        <v>58.133333333333333</v>
      </c>
      <c r="AD5" s="12">
        <v>60.593103448275855</v>
      </c>
    </row>
    <row r="6" spans="1:30" x14ac:dyDescent="0.2">
      <c r="C6" s="46" t="s">
        <v>86</v>
      </c>
      <c r="D6" s="39"/>
      <c r="E6" s="39"/>
      <c r="F6" s="39"/>
      <c r="G6" s="39"/>
      <c r="H6" s="39"/>
      <c r="I6" s="39"/>
      <c r="J6" s="39"/>
      <c r="AA6" s="13" t="s">
        <v>7</v>
      </c>
      <c r="AB6" s="14">
        <v>62.381818181818183</v>
      </c>
      <c r="AC6" s="15">
        <v>59.24</v>
      </c>
      <c r="AD6" s="16">
        <v>60.885714285714293</v>
      </c>
    </row>
    <row r="7" spans="1:30" x14ac:dyDescent="0.2">
      <c r="C7" s="46" t="s">
        <v>87</v>
      </c>
      <c r="D7" s="39"/>
      <c r="E7" s="39"/>
      <c r="F7" s="39"/>
      <c r="G7" s="39"/>
      <c r="H7" s="39"/>
      <c r="I7" s="39"/>
      <c r="J7" s="39"/>
      <c r="AA7" s="17" t="s">
        <v>11</v>
      </c>
      <c r="AB7" s="18">
        <v>62.855999999999987</v>
      </c>
      <c r="AC7" s="19">
        <v>58.576000000000001</v>
      </c>
      <c r="AD7" s="20">
        <v>60.716000000000001</v>
      </c>
    </row>
    <row r="8" spans="1:30" x14ac:dyDescent="0.2">
      <c r="C8" s="46" t="s">
        <v>84</v>
      </c>
      <c r="D8" s="39"/>
      <c r="E8" s="39"/>
      <c r="F8" s="39"/>
      <c r="G8" s="39"/>
      <c r="H8" s="39"/>
      <c r="I8" s="39"/>
      <c r="J8" s="39"/>
    </row>
    <row r="9" spans="1:30" x14ac:dyDescent="0.2">
      <c r="C9" s="46" t="s">
        <v>88</v>
      </c>
      <c r="D9" s="39"/>
      <c r="E9" s="39"/>
      <c r="F9" s="39"/>
      <c r="G9" s="39"/>
      <c r="H9" s="39"/>
      <c r="I9" s="39"/>
      <c r="J9" s="39"/>
    </row>
    <row r="10" spans="1:30" x14ac:dyDescent="0.2">
      <c r="C10" s="46" t="s">
        <v>66</v>
      </c>
      <c r="D10" s="39"/>
      <c r="E10" s="39"/>
      <c r="F10" s="39"/>
      <c r="G10" s="39"/>
      <c r="H10" s="39"/>
      <c r="I10" s="39"/>
      <c r="J10" s="51" t="s">
        <v>143</v>
      </c>
      <c r="AB10">
        <f>IF(AB5=H18,1,0)</f>
        <v>0</v>
      </c>
      <c r="AC10">
        <f>IF(AC5=I18,1,0)</f>
        <v>0</v>
      </c>
    </row>
    <row r="11" spans="1:30" x14ac:dyDescent="0.2">
      <c r="C11" s="46"/>
      <c r="D11" s="39"/>
      <c r="E11" s="39"/>
      <c r="F11" s="39"/>
      <c r="G11" s="39"/>
      <c r="H11" s="39"/>
      <c r="I11" s="39"/>
      <c r="J11" s="39"/>
      <c r="AB11">
        <f>IF(AB6=H19,1,0)</f>
        <v>0</v>
      </c>
      <c r="AC11">
        <f>IF(AC6=I19,1,0)</f>
        <v>0</v>
      </c>
    </row>
    <row r="13" spans="1:30" x14ac:dyDescent="0.2">
      <c r="G13" s="22" t="str">
        <f>'Cross tabs6'!R8</f>
        <v/>
      </c>
    </row>
    <row r="17" spans="1:10" x14ac:dyDescent="0.2">
      <c r="A17" s="34" t="s">
        <v>0</v>
      </c>
      <c r="B17" s="34" t="s">
        <v>1</v>
      </c>
      <c r="C17" s="35" t="s">
        <v>2</v>
      </c>
      <c r="D17" s="35" t="s">
        <v>3</v>
      </c>
      <c r="E17" s="34" t="s">
        <v>6</v>
      </c>
      <c r="F17" s="34" t="s">
        <v>13</v>
      </c>
    </row>
    <row r="18" spans="1:10" x14ac:dyDescent="0.2">
      <c r="A18" s="34">
        <v>72</v>
      </c>
      <c r="B18" s="34">
        <v>38</v>
      </c>
      <c r="C18" s="35">
        <f>A18*0.4+B18*0.6</f>
        <v>51.6</v>
      </c>
      <c r="D18" s="35" t="str">
        <f>IF((A18&gt;35)*(B18&gt;35)*(C18&gt;40),"PASS","FAIL")</f>
        <v>PASS</v>
      </c>
      <c r="E18" s="34" t="s">
        <v>7</v>
      </c>
      <c r="F18" s="34" t="s">
        <v>14</v>
      </c>
    </row>
    <row r="19" spans="1:10" x14ac:dyDescent="0.2">
      <c r="A19" s="34">
        <v>65</v>
      </c>
      <c r="B19" s="34">
        <v>34</v>
      </c>
      <c r="C19" s="35">
        <f t="shared" ref="C19:C67" si="0">A19*0.4+B19*0.6</f>
        <v>46.4</v>
      </c>
      <c r="D19" s="35" t="str">
        <f t="shared" ref="D19:D67" si="1">IF((A19&gt;35)*(B19&gt;35)*(C19&gt;40),"PASS","FAIL")</f>
        <v>FAIL</v>
      </c>
      <c r="E19" s="34" t="s">
        <v>7</v>
      </c>
      <c r="F19" s="34" t="s">
        <v>14</v>
      </c>
      <c r="H19" s="60" t="s">
        <v>150</v>
      </c>
      <c r="I19" s="60"/>
      <c r="J19" s="60"/>
    </row>
    <row r="20" spans="1:10" x14ac:dyDescent="0.2">
      <c r="A20" s="34">
        <v>51</v>
      </c>
      <c r="B20" s="34">
        <v>69</v>
      </c>
      <c r="C20" s="35">
        <f t="shared" si="0"/>
        <v>61.8</v>
      </c>
      <c r="D20" s="35" t="str">
        <f t="shared" si="1"/>
        <v>PASS</v>
      </c>
      <c r="E20" s="34" t="s">
        <v>8</v>
      </c>
      <c r="F20" s="34" t="s">
        <v>14</v>
      </c>
    </row>
    <row r="21" spans="1:10" x14ac:dyDescent="0.2">
      <c r="A21" s="34">
        <v>62</v>
      </c>
      <c r="B21" s="34">
        <v>83</v>
      </c>
      <c r="C21" s="35">
        <f t="shared" si="0"/>
        <v>74.599999999999994</v>
      </c>
      <c r="D21" s="35" t="str">
        <f t="shared" si="1"/>
        <v>PASS</v>
      </c>
      <c r="E21" s="34" t="s">
        <v>7</v>
      </c>
      <c r="F21" s="34" t="s">
        <v>14</v>
      </c>
    </row>
    <row r="22" spans="1:10" x14ac:dyDescent="0.2">
      <c r="A22" s="34">
        <v>100</v>
      </c>
      <c r="B22" s="34">
        <v>66</v>
      </c>
      <c r="C22" s="35">
        <f t="shared" si="0"/>
        <v>79.599999999999994</v>
      </c>
      <c r="D22" s="35" t="str">
        <f t="shared" si="1"/>
        <v>PASS</v>
      </c>
      <c r="E22" s="34" t="s">
        <v>8</v>
      </c>
      <c r="F22" s="34" t="s">
        <v>14</v>
      </c>
    </row>
    <row r="23" spans="1:10" x14ac:dyDescent="0.2">
      <c r="A23" s="34">
        <v>100</v>
      </c>
      <c r="B23" s="34">
        <v>88</v>
      </c>
      <c r="C23" s="35">
        <f t="shared" si="0"/>
        <v>92.8</v>
      </c>
      <c r="D23" s="35" t="str">
        <f t="shared" si="1"/>
        <v>PASS</v>
      </c>
      <c r="E23" s="34" t="s">
        <v>8</v>
      </c>
      <c r="F23" s="34" t="s">
        <v>14</v>
      </c>
    </row>
    <row r="24" spans="1:10" x14ac:dyDescent="0.2">
      <c r="A24" s="34">
        <v>100</v>
      </c>
      <c r="B24" s="34">
        <v>90</v>
      </c>
      <c r="C24" s="35">
        <f t="shared" si="0"/>
        <v>94</v>
      </c>
      <c r="D24" s="35" t="str">
        <f t="shared" si="1"/>
        <v>PASS</v>
      </c>
      <c r="E24" s="34" t="s">
        <v>8</v>
      </c>
      <c r="F24" s="34" t="s">
        <v>14</v>
      </c>
    </row>
    <row r="25" spans="1:10" x14ac:dyDescent="0.2">
      <c r="A25" s="34">
        <v>19</v>
      </c>
      <c r="B25" s="34">
        <v>46</v>
      </c>
      <c r="C25" s="35">
        <f t="shared" si="0"/>
        <v>35.199999999999996</v>
      </c>
      <c r="D25" s="35" t="str">
        <f t="shared" si="1"/>
        <v>FAIL</v>
      </c>
      <c r="E25" s="34" t="s">
        <v>7</v>
      </c>
      <c r="F25" s="34" t="s">
        <v>14</v>
      </c>
    </row>
    <row r="26" spans="1:10" x14ac:dyDescent="0.2">
      <c r="A26" s="34">
        <v>21</v>
      </c>
      <c r="B26" s="34">
        <v>52</v>
      </c>
      <c r="C26" s="35">
        <f t="shared" si="0"/>
        <v>39.6</v>
      </c>
      <c r="D26" s="35" t="str">
        <f t="shared" si="1"/>
        <v>FAIL</v>
      </c>
      <c r="E26" s="34" t="s">
        <v>7</v>
      </c>
      <c r="F26" s="34" t="s">
        <v>14</v>
      </c>
    </row>
    <row r="27" spans="1:10" x14ac:dyDescent="0.2">
      <c r="A27" s="34">
        <v>96</v>
      </c>
      <c r="B27" s="34">
        <v>70</v>
      </c>
      <c r="C27" s="35">
        <f t="shared" si="0"/>
        <v>80.400000000000006</v>
      </c>
      <c r="D27" s="35" t="str">
        <f t="shared" si="1"/>
        <v>PASS</v>
      </c>
      <c r="E27" s="34" t="s">
        <v>8</v>
      </c>
      <c r="F27" s="34" t="s">
        <v>14</v>
      </c>
    </row>
    <row r="28" spans="1:10" x14ac:dyDescent="0.2">
      <c r="A28" s="34">
        <v>39</v>
      </c>
      <c r="B28" s="34">
        <v>90</v>
      </c>
      <c r="C28" s="35">
        <f t="shared" si="0"/>
        <v>69.599999999999994</v>
      </c>
      <c r="D28" s="35" t="str">
        <f t="shared" si="1"/>
        <v>PASS</v>
      </c>
      <c r="E28" s="34" t="s">
        <v>7</v>
      </c>
      <c r="F28" s="34" t="s">
        <v>14</v>
      </c>
    </row>
    <row r="29" spans="1:10" x14ac:dyDescent="0.2">
      <c r="A29" s="34">
        <v>52</v>
      </c>
      <c r="B29" s="34">
        <v>6</v>
      </c>
      <c r="C29" s="35">
        <f t="shared" si="0"/>
        <v>24.4</v>
      </c>
      <c r="D29" s="35" t="str">
        <f t="shared" si="1"/>
        <v>FAIL</v>
      </c>
      <c r="E29" s="34" t="s">
        <v>8</v>
      </c>
      <c r="F29" s="34" t="s">
        <v>14</v>
      </c>
    </row>
    <row r="30" spans="1:10" x14ac:dyDescent="0.2">
      <c r="A30" s="34">
        <v>100</v>
      </c>
      <c r="B30" s="34">
        <v>88</v>
      </c>
      <c r="C30" s="35">
        <f t="shared" si="0"/>
        <v>92.8</v>
      </c>
      <c r="D30" s="35" t="str">
        <f t="shared" si="1"/>
        <v>PASS</v>
      </c>
      <c r="E30" s="34" t="s">
        <v>7</v>
      </c>
      <c r="F30" s="34" t="s">
        <v>14</v>
      </c>
    </row>
    <row r="31" spans="1:10" x14ac:dyDescent="0.2">
      <c r="A31" s="34">
        <v>85</v>
      </c>
      <c r="B31" s="34">
        <v>44</v>
      </c>
      <c r="C31" s="35">
        <f t="shared" si="0"/>
        <v>60.4</v>
      </c>
      <c r="D31" s="35" t="str">
        <f t="shared" si="1"/>
        <v>PASS</v>
      </c>
      <c r="E31" s="34" t="s">
        <v>8</v>
      </c>
      <c r="F31" s="34" t="s">
        <v>14</v>
      </c>
    </row>
    <row r="32" spans="1:10" x14ac:dyDescent="0.2">
      <c r="A32" s="34">
        <v>67</v>
      </c>
      <c r="B32" s="34">
        <v>11</v>
      </c>
      <c r="C32" s="35">
        <f t="shared" si="0"/>
        <v>33.4</v>
      </c>
      <c r="D32" s="35" t="str">
        <f t="shared" si="1"/>
        <v>FAIL</v>
      </c>
      <c r="E32" s="34" t="s">
        <v>8</v>
      </c>
      <c r="F32" s="34" t="s">
        <v>14</v>
      </c>
    </row>
    <row r="33" spans="1:6" x14ac:dyDescent="0.2">
      <c r="A33" s="34">
        <v>61</v>
      </c>
      <c r="B33" s="34">
        <v>2</v>
      </c>
      <c r="C33" s="35">
        <f t="shared" si="0"/>
        <v>25.6</v>
      </c>
      <c r="D33" s="35" t="str">
        <f t="shared" si="1"/>
        <v>FAIL</v>
      </c>
      <c r="E33" s="34" t="s">
        <v>8</v>
      </c>
      <c r="F33" s="34" t="s">
        <v>14</v>
      </c>
    </row>
    <row r="34" spans="1:6" x14ac:dyDescent="0.2">
      <c r="A34" s="34">
        <v>100</v>
      </c>
      <c r="B34" s="34">
        <v>63</v>
      </c>
      <c r="C34" s="35">
        <f t="shared" si="0"/>
        <v>77.8</v>
      </c>
      <c r="D34" s="35" t="str">
        <f t="shared" si="1"/>
        <v>PASS</v>
      </c>
      <c r="E34" s="34" t="s">
        <v>7</v>
      </c>
      <c r="F34" s="34" t="s">
        <v>14</v>
      </c>
    </row>
    <row r="35" spans="1:6" x14ac:dyDescent="0.2">
      <c r="A35" s="34">
        <v>22</v>
      </c>
      <c r="B35" s="34">
        <v>83</v>
      </c>
      <c r="C35" s="35">
        <f t="shared" si="0"/>
        <v>58.599999999999994</v>
      </c>
      <c r="D35" s="35" t="str">
        <f t="shared" si="1"/>
        <v>FAIL</v>
      </c>
      <c r="E35" s="34" t="s">
        <v>8</v>
      </c>
      <c r="F35" s="34" t="s">
        <v>14</v>
      </c>
    </row>
    <row r="36" spans="1:6" x14ac:dyDescent="0.2">
      <c r="A36" s="34">
        <v>81</v>
      </c>
      <c r="B36" s="34">
        <v>46</v>
      </c>
      <c r="C36" s="35">
        <f t="shared" si="0"/>
        <v>60</v>
      </c>
      <c r="D36" s="35" t="str">
        <f t="shared" si="1"/>
        <v>PASS</v>
      </c>
      <c r="E36" s="34" t="s">
        <v>8</v>
      </c>
      <c r="F36" s="34" t="s">
        <v>14</v>
      </c>
    </row>
    <row r="37" spans="1:6" x14ac:dyDescent="0.2">
      <c r="A37" s="34">
        <v>100</v>
      </c>
      <c r="B37" s="34">
        <v>11</v>
      </c>
      <c r="C37" s="35">
        <f t="shared" si="0"/>
        <v>46.6</v>
      </c>
      <c r="D37" s="35" t="str">
        <f t="shared" si="1"/>
        <v>FAIL</v>
      </c>
      <c r="E37" s="34" t="s">
        <v>8</v>
      </c>
      <c r="F37" s="34" t="s">
        <v>14</v>
      </c>
    </row>
    <row r="38" spans="1:6" x14ac:dyDescent="0.2">
      <c r="A38" s="34">
        <v>86</v>
      </c>
      <c r="B38" s="34">
        <v>50</v>
      </c>
      <c r="C38" s="35">
        <f t="shared" si="0"/>
        <v>64.400000000000006</v>
      </c>
      <c r="D38" s="35" t="str">
        <f t="shared" si="1"/>
        <v>PASS</v>
      </c>
      <c r="E38" s="34" t="s">
        <v>7</v>
      </c>
      <c r="F38" s="34" t="s">
        <v>14</v>
      </c>
    </row>
    <row r="39" spans="1:6" x14ac:dyDescent="0.2">
      <c r="A39" s="34">
        <v>100</v>
      </c>
      <c r="B39" s="34">
        <v>91</v>
      </c>
      <c r="C39" s="35">
        <f t="shared" si="0"/>
        <v>94.6</v>
      </c>
      <c r="D39" s="35" t="str">
        <f t="shared" si="1"/>
        <v>PASS</v>
      </c>
      <c r="E39" s="34" t="s">
        <v>8</v>
      </c>
      <c r="F39" s="34" t="s">
        <v>14</v>
      </c>
    </row>
    <row r="40" spans="1:6" x14ac:dyDescent="0.2">
      <c r="A40" s="34">
        <v>100</v>
      </c>
      <c r="B40" s="34">
        <v>91</v>
      </c>
      <c r="C40" s="35">
        <f t="shared" si="0"/>
        <v>94.6</v>
      </c>
      <c r="D40" s="35" t="str">
        <f t="shared" si="1"/>
        <v>PASS</v>
      </c>
      <c r="E40" s="34" t="s">
        <v>7</v>
      </c>
      <c r="F40" s="34" t="s">
        <v>14</v>
      </c>
    </row>
    <row r="41" spans="1:6" x14ac:dyDescent="0.2">
      <c r="A41" s="34">
        <v>15</v>
      </c>
      <c r="B41" s="34">
        <v>56</v>
      </c>
      <c r="C41" s="35">
        <f t="shared" si="0"/>
        <v>39.6</v>
      </c>
      <c r="D41" s="35" t="str">
        <f t="shared" si="1"/>
        <v>FAIL</v>
      </c>
      <c r="E41" s="34" t="s">
        <v>7</v>
      </c>
      <c r="F41" s="34" t="s">
        <v>14</v>
      </c>
    </row>
    <row r="42" spans="1:6" x14ac:dyDescent="0.2">
      <c r="A42" s="34">
        <v>97</v>
      </c>
      <c r="B42" s="34">
        <v>57</v>
      </c>
      <c r="C42" s="35">
        <f t="shared" si="0"/>
        <v>73</v>
      </c>
      <c r="D42" s="35" t="str">
        <f t="shared" si="1"/>
        <v>PASS</v>
      </c>
      <c r="E42" s="34" t="s">
        <v>8</v>
      </c>
      <c r="F42" s="34" t="s">
        <v>14</v>
      </c>
    </row>
    <row r="43" spans="1:6" x14ac:dyDescent="0.2">
      <c r="A43" s="34">
        <v>27</v>
      </c>
      <c r="B43" s="34">
        <v>95</v>
      </c>
      <c r="C43" s="35">
        <f t="shared" si="0"/>
        <v>67.8</v>
      </c>
      <c r="D43" s="35" t="str">
        <f t="shared" si="1"/>
        <v>FAIL</v>
      </c>
      <c r="E43" s="34" t="s">
        <v>8</v>
      </c>
      <c r="F43" s="34" t="s">
        <v>15</v>
      </c>
    </row>
    <row r="44" spans="1:6" x14ac:dyDescent="0.2">
      <c r="A44" s="34">
        <v>100</v>
      </c>
      <c r="B44" s="34">
        <v>55</v>
      </c>
      <c r="C44" s="35">
        <f t="shared" si="0"/>
        <v>73</v>
      </c>
      <c r="D44" s="35" t="str">
        <f t="shared" si="1"/>
        <v>PASS</v>
      </c>
      <c r="E44" s="34" t="s">
        <v>8</v>
      </c>
      <c r="F44" s="34" t="s">
        <v>15</v>
      </c>
    </row>
    <row r="45" spans="1:6" x14ac:dyDescent="0.2">
      <c r="A45" s="34">
        <v>26</v>
      </c>
      <c r="B45" s="34">
        <v>16</v>
      </c>
      <c r="C45" s="35">
        <f t="shared" si="0"/>
        <v>20</v>
      </c>
      <c r="D45" s="35" t="str">
        <f t="shared" si="1"/>
        <v>FAIL</v>
      </c>
      <c r="E45" s="34" t="s">
        <v>7</v>
      </c>
      <c r="F45" s="34" t="s">
        <v>15</v>
      </c>
    </row>
    <row r="46" spans="1:6" x14ac:dyDescent="0.2">
      <c r="A46" s="34">
        <v>97</v>
      </c>
      <c r="B46" s="34">
        <v>53</v>
      </c>
      <c r="C46" s="35">
        <f t="shared" si="0"/>
        <v>70.599999999999994</v>
      </c>
      <c r="D46" s="35" t="str">
        <f t="shared" si="1"/>
        <v>PASS</v>
      </c>
      <c r="E46" s="34" t="s">
        <v>8</v>
      </c>
      <c r="F46" s="34" t="s">
        <v>15</v>
      </c>
    </row>
    <row r="47" spans="1:6" x14ac:dyDescent="0.2">
      <c r="A47" s="34">
        <v>44</v>
      </c>
      <c r="B47" s="34">
        <v>19</v>
      </c>
      <c r="C47" s="35">
        <f t="shared" si="0"/>
        <v>29</v>
      </c>
      <c r="D47" s="35" t="str">
        <f t="shared" si="1"/>
        <v>FAIL</v>
      </c>
      <c r="E47" s="34" t="s">
        <v>7</v>
      </c>
      <c r="F47" s="34" t="s">
        <v>15</v>
      </c>
    </row>
    <row r="48" spans="1:6" x14ac:dyDescent="0.2">
      <c r="A48" s="34">
        <v>18</v>
      </c>
      <c r="B48" s="34">
        <v>98</v>
      </c>
      <c r="C48" s="35">
        <f t="shared" si="0"/>
        <v>66</v>
      </c>
      <c r="D48" s="35" t="str">
        <f t="shared" si="1"/>
        <v>FAIL</v>
      </c>
      <c r="E48" s="34" t="s">
        <v>8</v>
      </c>
      <c r="F48" s="34" t="s">
        <v>15</v>
      </c>
    </row>
    <row r="49" spans="1:6" x14ac:dyDescent="0.2">
      <c r="A49" s="34">
        <v>100</v>
      </c>
      <c r="B49" s="34">
        <v>90</v>
      </c>
      <c r="C49" s="35">
        <f t="shared" si="0"/>
        <v>94</v>
      </c>
      <c r="D49" s="35" t="str">
        <f t="shared" si="1"/>
        <v>PASS</v>
      </c>
      <c r="E49" s="34" t="s">
        <v>7</v>
      </c>
      <c r="F49" s="34" t="s">
        <v>15</v>
      </c>
    </row>
    <row r="50" spans="1:6" x14ac:dyDescent="0.2">
      <c r="A50" s="34">
        <v>49</v>
      </c>
      <c r="B50" s="34">
        <v>86</v>
      </c>
      <c r="C50" s="35">
        <f t="shared" si="0"/>
        <v>71.2</v>
      </c>
      <c r="D50" s="35" t="str">
        <f t="shared" si="1"/>
        <v>PASS</v>
      </c>
      <c r="E50" s="34" t="s">
        <v>7</v>
      </c>
      <c r="F50" s="34" t="s">
        <v>15</v>
      </c>
    </row>
    <row r="51" spans="1:6" x14ac:dyDescent="0.2">
      <c r="A51" s="34">
        <v>30</v>
      </c>
      <c r="B51" s="34">
        <v>38</v>
      </c>
      <c r="C51" s="35">
        <f t="shared" si="0"/>
        <v>34.799999999999997</v>
      </c>
      <c r="D51" s="35" t="str">
        <f t="shared" si="1"/>
        <v>FAIL</v>
      </c>
      <c r="E51" s="34" t="s">
        <v>8</v>
      </c>
      <c r="F51" s="34" t="s">
        <v>15</v>
      </c>
    </row>
    <row r="52" spans="1:6" x14ac:dyDescent="0.2">
      <c r="A52" s="34">
        <v>69</v>
      </c>
      <c r="B52" s="34">
        <v>34</v>
      </c>
      <c r="C52" s="35">
        <f t="shared" si="0"/>
        <v>48</v>
      </c>
      <c r="D52" s="35" t="str">
        <f t="shared" si="1"/>
        <v>FAIL</v>
      </c>
      <c r="E52" s="34" t="s">
        <v>8</v>
      </c>
      <c r="F52" s="34" t="s">
        <v>15</v>
      </c>
    </row>
    <row r="53" spans="1:6" x14ac:dyDescent="0.2">
      <c r="A53" s="34">
        <v>54</v>
      </c>
      <c r="B53" s="34">
        <v>56</v>
      </c>
      <c r="C53" s="35">
        <f t="shared" si="0"/>
        <v>55.2</v>
      </c>
      <c r="D53" s="35" t="str">
        <f t="shared" si="1"/>
        <v>PASS</v>
      </c>
      <c r="E53" s="34" t="s">
        <v>8</v>
      </c>
      <c r="F53" s="34" t="s">
        <v>15</v>
      </c>
    </row>
    <row r="54" spans="1:6" x14ac:dyDescent="0.2">
      <c r="A54" s="34">
        <v>100</v>
      </c>
      <c r="B54" s="34">
        <v>11</v>
      </c>
      <c r="C54" s="35">
        <f t="shared" si="0"/>
        <v>46.6</v>
      </c>
      <c r="D54" s="35" t="str">
        <f t="shared" si="1"/>
        <v>FAIL</v>
      </c>
      <c r="E54" s="34" t="s">
        <v>7</v>
      </c>
      <c r="F54" s="34" t="s">
        <v>15</v>
      </c>
    </row>
    <row r="55" spans="1:6" x14ac:dyDescent="0.2">
      <c r="A55" s="34">
        <v>57</v>
      </c>
      <c r="B55" s="34">
        <v>51</v>
      </c>
      <c r="C55" s="35">
        <f t="shared" si="0"/>
        <v>53.4</v>
      </c>
      <c r="D55" s="35" t="str">
        <f t="shared" si="1"/>
        <v>PASS</v>
      </c>
      <c r="E55" s="34" t="s">
        <v>7</v>
      </c>
      <c r="F55" s="34" t="s">
        <v>15</v>
      </c>
    </row>
    <row r="56" spans="1:6" x14ac:dyDescent="0.2">
      <c r="A56" s="34">
        <v>66</v>
      </c>
      <c r="B56" s="34">
        <v>27</v>
      </c>
      <c r="C56" s="35">
        <f t="shared" si="0"/>
        <v>42.6</v>
      </c>
      <c r="D56" s="35" t="str">
        <f t="shared" si="1"/>
        <v>FAIL</v>
      </c>
      <c r="E56" s="34" t="s">
        <v>8</v>
      </c>
      <c r="F56" s="34" t="s">
        <v>15</v>
      </c>
    </row>
    <row r="57" spans="1:6" x14ac:dyDescent="0.2">
      <c r="A57" s="34">
        <v>94</v>
      </c>
      <c r="B57" s="34">
        <v>76</v>
      </c>
      <c r="C57" s="35">
        <f t="shared" si="0"/>
        <v>83.2</v>
      </c>
      <c r="D57" s="35" t="str">
        <f t="shared" si="1"/>
        <v>PASS</v>
      </c>
      <c r="E57" s="34" t="s">
        <v>7</v>
      </c>
      <c r="F57" s="34" t="s">
        <v>15</v>
      </c>
    </row>
    <row r="58" spans="1:6" x14ac:dyDescent="0.2">
      <c r="A58" s="34">
        <v>80</v>
      </c>
      <c r="B58" s="34">
        <v>91</v>
      </c>
      <c r="C58" s="35">
        <f t="shared" si="0"/>
        <v>86.6</v>
      </c>
      <c r="D58" s="35" t="str">
        <f t="shared" si="1"/>
        <v>PASS</v>
      </c>
      <c r="E58" s="34" t="s">
        <v>8</v>
      </c>
      <c r="F58" s="34" t="s">
        <v>15</v>
      </c>
    </row>
    <row r="59" spans="1:6" x14ac:dyDescent="0.2">
      <c r="A59" s="34">
        <v>90</v>
      </c>
      <c r="B59" s="34">
        <v>80</v>
      </c>
      <c r="C59" s="35">
        <f t="shared" si="0"/>
        <v>84</v>
      </c>
      <c r="D59" s="35" t="str">
        <f t="shared" si="1"/>
        <v>PASS</v>
      </c>
      <c r="E59" s="34" t="s">
        <v>8</v>
      </c>
      <c r="F59" s="34" t="s">
        <v>15</v>
      </c>
    </row>
    <row r="60" spans="1:6" x14ac:dyDescent="0.2">
      <c r="A60" s="34">
        <v>100</v>
      </c>
      <c r="B60" s="34">
        <v>22</v>
      </c>
      <c r="C60" s="35">
        <f t="shared" si="0"/>
        <v>53.2</v>
      </c>
      <c r="D60" s="35" t="str">
        <f t="shared" si="1"/>
        <v>FAIL</v>
      </c>
      <c r="E60" s="34" t="s">
        <v>8</v>
      </c>
      <c r="F60" s="34" t="s">
        <v>15</v>
      </c>
    </row>
    <row r="61" spans="1:6" x14ac:dyDescent="0.2">
      <c r="A61" s="34">
        <v>100</v>
      </c>
      <c r="B61" s="34">
        <v>98</v>
      </c>
      <c r="C61" s="35">
        <f t="shared" si="0"/>
        <v>98.8</v>
      </c>
      <c r="D61" s="35" t="str">
        <f t="shared" si="1"/>
        <v>PASS</v>
      </c>
      <c r="E61" s="34" t="s">
        <v>7</v>
      </c>
      <c r="F61" s="34" t="s">
        <v>15</v>
      </c>
    </row>
    <row r="62" spans="1:6" x14ac:dyDescent="0.2">
      <c r="A62" s="34">
        <v>100</v>
      </c>
      <c r="B62" s="34">
        <v>48</v>
      </c>
      <c r="C62" s="35">
        <f t="shared" si="0"/>
        <v>68.8</v>
      </c>
      <c r="D62" s="35" t="str">
        <f t="shared" si="1"/>
        <v>PASS</v>
      </c>
      <c r="E62" s="34" t="s">
        <v>8</v>
      </c>
      <c r="F62" s="34" t="s">
        <v>15</v>
      </c>
    </row>
    <row r="63" spans="1:6" x14ac:dyDescent="0.2">
      <c r="A63" s="34">
        <v>90</v>
      </c>
      <c r="B63" s="34">
        <v>8</v>
      </c>
      <c r="C63" s="35">
        <f t="shared" si="0"/>
        <v>40.799999999999997</v>
      </c>
      <c r="D63" s="35" t="str">
        <f t="shared" si="1"/>
        <v>FAIL</v>
      </c>
      <c r="E63" s="34" t="s">
        <v>8</v>
      </c>
      <c r="F63" s="34" t="s">
        <v>15</v>
      </c>
    </row>
    <row r="64" spans="1:6" x14ac:dyDescent="0.2">
      <c r="A64" s="34">
        <v>38</v>
      </c>
      <c r="B64" s="34">
        <v>0</v>
      </c>
      <c r="C64" s="35">
        <f t="shared" si="0"/>
        <v>15.200000000000001</v>
      </c>
      <c r="D64" s="35" t="str">
        <f t="shared" si="1"/>
        <v>FAIL</v>
      </c>
      <c r="E64" s="34" t="s">
        <v>7</v>
      </c>
      <c r="F64" s="34" t="s">
        <v>15</v>
      </c>
    </row>
    <row r="65" spans="1:6" x14ac:dyDescent="0.2">
      <c r="A65" s="34">
        <v>41</v>
      </c>
      <c r="B65" s="34">
        <v>58</v>
      </c>
      <c r="C65" s="35">
        <f t="shared" si="0"/>
        <v>51.2</v>
      </c>
      <c r="D65" s="35" t="str">
        <f t="shared" si="1"/>
        <v>PASS</v>
      </c>
      <c r="E65" s="34" t="s">
        <v>8</v>
      </c>
      <c r="F65" s="34" t="s">
        <v>15</v>
      </c>
    </row>
    <row r="66" spans="1:6" x14ac:dyDescent="0.2">
      <c r="A66" s="34">
        <v>57</v>
      </c>
      <c r="B66" s="34">
        <v>11</v>
      </c>
      <c r="C66" s="35">
        <f t="shared" si="0"/>
        <v>29.4</v>
      </c>
      <c r="D66" s="35" t="str">
        <f t="shared" si="1"/>
        <v>FAIL</v>
      </c>
      <c r="E66" s="34" t="s">
        <v>8</v>
      </c>
      <c r="F66" s="34" t="s">
        <v>15</v>
      </c>
    </row>
    <row r="67" spans="1:6" x14ac:dyDescent="0.2">
      <c r="A67" s="34">
        <v>96</v>
      </c>
      <c r="B67" s="34">
        <v>71</v>
      </c>
      <c r="C67" s="35">
        <f t="shared" si="0"/>
        <v>81</v>
      </c>
      <c r="D67" s="35" t="str">
        <f t="shared" si="1"/>
        <v>PASS</v>
      </c>
      <c r="E67" s="34" t="s">
        <v>7</v>
      </c>
      <c r="F67" s="34" t="s">
        <v>15</v>
      </c>
    </row>
  </sheetData>
  <phoneticPr fontId="1" type="noConversion"/>
  <hyperlinks>
    <hyperlink ref="J10" location="CROSS_TABS_5" display="Cross tabs 6"/>
    <hyperlink ref="A1" location="CONTENTS!A1" display="CONTENTS"/>
    <hyperlink ref="H19" location="Sheet7!A1" display="PROCEED TO SHEET 7 (Vlookup function)"/>
    <hyperlink ref="H19:I19" location="Sheet7!A1" display="PROCEED TO SHEET7"/>
    <hyperlink ref="H19:J19" location="Sheet7!A1" display="PROCEED TO SHEET 7 (Vlookup function)"/>
  </hyperlinks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61"/>
  <sheetViews>
    <sheetView topLeftCell="A2" workbookViewId="0">
      <selection activeCell="D17" sqref="D17"/>
    </sheetView>
  </sheetViews>
  <sheetFormatPr defaultRowHeight="12.75" x14ac:dyDescent="0.2"/>
  <cols>
    <col min="1" max="1" width="14.28515625" customWidth="1"/>
    <col min="2" max="2" width="10.42578125" customWidth="1"/>
    <col min="3" max="3" width="12.85546875" customWidth="1"/>
    <col min="5" max="5" width="16.42578125" bestFit="1" customWidth="1"/>
    <col min="6" max="7" width="11" bestFit="1" customWidth="1"/>
    <col min="8" max="8" width="10.5703125" bestFit="1" customWidth="1"/>
    <col min="10" max="10" width="7.7109375" customWidth="1"/>
    <col min="11" max="11" width="14.140625" customWidth="1"/>
    <col min="12" max="12" width="13.28515625" customWidth="1"/>
    <col min="31" max="31" width="16.42578125" bestFit="1" customWidth="1"/>
    <col min="32" max="33" width="11" customWidth="1"/>
    <col min="34" max="34" width="10.5703125" customWidth="1"/>
    <col min="35" max="35" width="12.140625" bestFit="1" customWidth="1"/>
    <col min="36" max="36" width="6.7109375" customWidth="1"/>
    <col min="37" max="40" width="3.42578125" customWidth="1"/>
    <col min="41" max="41" width="7.140625" customWidth="1"/>
    <col min="42" max="42" width="10.5703125" bestFit="1" customWidth="1"/>
  </cols>
  <sheetData>
    <row r="1" spans="1:34" x14ac:dyDescent="0.2">
      <c r="A1" s="51" t="s">
        <v>124</v>
      </c>
      <c r="C1" s="57" t="s">
        <v>38</v>
      </c>
      <c r="D1" s="57"/>
    </row>
    <row r="3" spans="1:34" x14ac:dyDescent="0.2">
      <c r="B3" s="50" t="s">
        <v>123</v>
      </c>
      <c r="C3" s="39"/>
      <c r="D3" s="39"/>
      <c r="E3" s="39"/>
      <c r="F3" s="39"/>
      <c r="G3" s="39"/>
      <c r="H3" s="39"/>
      <c r="I3" s="39"/>
      <c r="J3" s="39"/>
      <c r="AA3" t="str">
        <f t="shared" ref="AA3:AA34" si="0">VLOOKUP(A12,QUART,2)</f>
        <v>Q2</v>
      </c>
      <c r="AB3">
        <f>IF(AA3=B12,1,0)</f>
        <v>0</v>
      </c>
      <c r="AC3">
        <f>SUM(AB3:AB52)</f>
        <v>0</v>
      </c>
      <c r="AE3" s="4" t="s">
        <v>37</v>
      </c>
      <c r="AF3" s="4" t="s">
        <v>6</v>
      </c>
      <c r="AG3" s="5"/>
      <c r="AH3" s="6"/>
    </row>
    <row r="4" spans="1:34" x14ac:dyDescent="0.2">
      <c r="B4" s="46" t="s">
        <v>108</v>
      </c>
      <c r="C4" s="39"/>
      <c r="D4" s="39"/>
      <c r="E4" s="39"/>
      <c r="F4" s="39"/>
      <c r="G4" s="39"/>
      <c r="H4" s="39"/>
      <c r="I4" s="39"/>
      <c r="J4" s="39"/>
      <c r="K4" s="39"/>
      <c r="L4" s="39"/>
      <c r="AA4" t="str">
        <f t="shared" si="0"/>
        <v>Q2</v>
      </c>
      <c r="AB4">
        <f t="shared" ref="AB4:AB52" si="1">IF(AA4=B13,1,0)</f>
        <v>0</v>
      </c>
      <c r="AE4" s="4" t="s">
        <v>36</v>
      </c>
      <c r="AF4" s="7" t="s">
        <v>8</v>
      </c>
      <c r="AG4" s="8" t="s">
        <v>7</v>
      </c>
      <c r="AH4" s="9" t="s">
        <v>11</v>
      </c>
    </row>
    <row r="5" spans="1:34" x14ac:dyDescent="0.2">
      <c r="B5" s="46" t="s">
        <v>92</v>
      </c>
      <c r="C5" s="39"/>
      <c r="D5" s="39"/>
      <c r="E5" s="39"/>
      <c r="F5" s="39"/>
      <c r="G5" s="39"/>
      <c r="H5" s="39"/>
      <c r="I5" s="39"/>
      <c r="J5" s="39"/>
      <c r="K5" s="39"/>
      <c r="L5" s="39"/>
      <c r="AA5" t="str">
        <f t="shared" si="0"/>
        <v>Q3</v>
      </c>
      <c r="AB5">
        <f t="shared" si="1"/>
        <v>0</v>
      </c>
      <c r="AE5" s="7" t="s">
        <v>32</v>
      </c>
      <c r="AF5" s="10">
        <v>7</v>
      </c>
      <c r="AG5" s="11">
        <v>6</v>
      </c>
      <c r="AH5" s="12">
        <v>13</v>
      </c>
    </row>
    <row r="6" spans="1:34" x14ac:dyDescent="0.2">
      <c r="B6" s="46" t="s">
        <v>89</v>
      </c>
      <c r="C6" s="39"/>
      <c r="D6" s="39"/>
      <c r="E6" s="39"/>
      <c r="F6" s="39"/>
      <c r="G6" s="39"/>
      <c r="H6" s="39"/>
      <c r="I6" s="39"/>
      <c r="J6" s="39"/>
      <c r="K6" s="39"/>
      <c r="L6" s="39"/>
      <c r="AA6" t="str">
        <f t="shared" si="0"/>
        <v>Q3</v>
      </c>
      <c r="AB6">
        <f t="shared" si="1"/>
        <v>0</v>
      </c>
      <c r="AC6" t="str">
        <f>IF(AC3=50,"CORRECT","")</f>
        <v/>
      </c>
      <c r="AE6" s="13" t="s">
        <v>33</v>
      </c>
      <c r="AF6" s="14">
        <v>8</v>
      </c>
      <c r="AG6" s="15">
        <v>4</v>
      </c>
      <c r="AH6" s="16">
        <v>12</v>
      </c>
    </row>
    <row r="7" spans="1:34" x14ac:dyDescent="0.2">
      <c r="B7" s="46" t="s">
        <v>90</v>
      </c>
      <c r="C7" s="39"/>
      <c r="D7" s="39"/>
      <c r="E7" s="39"/>
      <c r="F7" s="39"/>
      <c r="G7" s="39"/>
      <c r="H7" s="39"/>
      <c r="I7" s="39"/>
      <c r="J7" s="39"/>
      <c r="K7" s="39"/>
      <c r="L7" s="39"/>
      <c r="AA7" t="str">
        <f t="shared" si="0"/>
        <v>Q4</v>
      </c>
      <c r="AB7">
        <f t="shared" si="1"/>
        <v>0</v>
      </c>
      <c r="AE7" s="13" t="s">
        <v>34</v>
      </c>
      <c r="AF7" s="14">
        <v>8</v>
      </c>
      <c r="AG7" s="15">
        <v>4</v>
      </c>
      <c r="AH7" s="16">
        <v>12</v>
      </c>
    </row>
    <row r="8" spans="1:34" x14ac:dyDescent="0.2">
      <c r="B8" s="46" t="s">
        <v>93</v>
      </c>
      <c r="C8" s="39"/>
      <c r="D8" s="39"/>
      <c r="E8" s="39"/>
      <c r="F8" s="39"/>
      <c r="G8" s="39"/>
      <c r="H8" s="39"/>
      <c r="I8" s="39"/>
      <c r="J8" s="39"/>
      <c r="K8" s="39"/>
      <c r="L8" s="39"/>
      <c r="AA8" t="str">
        <f t="shared" si="0"/>
        <v>Q4</v>
      </c>
      <c r="AB8">
        <f t="shared" si="1"/>
        <v>0</v>
      </c>
      <c r="AE8" s="13" t="s">
        <v>35</v>
      </c>
      <c r="AF8" s="14">
        <v>6</v>
      </c>
      <c r="AG8" s="15">
        <v>7</v>
      </c>
      <c r="AH8" s="16">
        <v>13</v>
      </c>
    </row>
    <row r="9" spans="1:34" x14ac:dyDescent="0.2">
      <c r="A9" s="37" t="str">
        <f>AC6</f>
        <v/>
      </c>
      <c r="B9" s="46" t="s">
        <v>94</v>
      </c>
      <c r="C9" s="39"/>
      <c r="D9" s="39"/>
      <c r="E9" s="39"/>
      <c r="F9" s="39"/>
      <c r="G9" s="39"/>
      <c r="H9" s="39"/>
      <c r="I9" s="39"/>
      <c r="J9" s="39"/>
      <c r="K9" s="39"/>
      <c r="L9" s="39"/>
      <c r="AA9" t="str">
        <f t="shared" si="0"/>
        <v>Q4</v>
      </c>
      <c r="AB9">
        <f t="shared" si="1"/>
        <v>0</v>
      </c>
      <c r="AE9" s="17" t="s">
        <v>11</v>
      </c>
      <c r="AF9" s="18">
        <v>29</v>
      </c>
      <c r="AG9" s="19">
        <v>21</v>
      </c>
      <c r="AH9" s="20">
        <v>50</v>
      </c>
    </row>
    <row r="10" spans="1:34" x14ac:dyDescent="0.2">
      <c r="B10" s="46" t="s">
        <v>91</v>
      </c>
      <c r="C10" s="46"/>
      <c r="D10" s="46"/>
      <c r="E10" s="46"/>
      <c r="F10" s="46"/>
      <c r="G10" s="44"/>
      <c r="H10" s="44"/>
      <c r="I10" s="44"/>
      <c r="J10" s="44"/>
      <c r="K10" s="44"/>
      <c r="L10" s="44"/>
      <c r="AA10" t="str">
        <f t="shared" si="0"/>
        <v>Q1</v>
      </c>
      <c r="AB10">
        <f t="shared" si="1"/>
        <v>0</v>
      </c>
    </row>
    <row r="11" spans="1:34" x14ac:dyDescent="0.2">
      <c r="A11" s="34" t="s">
        <v>2</v>
      </c>
      <c r="B11" s="35" t="s">
        <v>36</v>
      </c>
      <c r="C11" s="34" t="s">
        <v>6</v>
      </c>
      <c r="D11" s="46" t="s">
        <v>158</v>
      </c>
      <c r="E11" s="39"/>
      <c r="F11" s="39"/>
      <c r="G11" s="39"/>
      <c r="H11" s="39"/>
      <c r="I11" s="39"/>
      <c r="J11" s="39"/>
      <c r="K11" s="39"/>
      <c r="L11" s="39"/>
      <c r="AA11" t="str">
        <f t="shared" si="0"/>
        <v>Q1</v>
      </c>
      <c r="AB11">
        <f t="shared" si="1"/>
        <v>0</v>
      </c>
    </row>
    <row r="12" spans="1:34" x14ac:dyDescent="0.2">
      <c r="A12" s="34">
        <v>45.6</v>
      </c>
      <c r="B12" s="35"/>
      <c r="C12" s="34" t="s">
        <v>7</v>
      </c>
      <c r="D12" s="46" t="s">
        <v>95</v>
      </c>
      <c r="E12" s="39"/>
      <c r="F12" s="39"/>
      <c r="G12" s="39"/>
      <c r="H12" s="39"/>
      <c r="I12" s="39"/>
      <c r="J12" s="39"/>
      <c r="K12" s="39"/>
      <c r="L12" s="39"/>
      <c r="AA12" t="str">
        <f t="shared" si="0"/>
        <v>Q3</v>
      </c>
      <c r="AB12">
        <f t="shared" si="1"/>
        <v>0</v>
      </c>
      <c r="AF12">
        <f>IF(GETPIVOTDATA("GENDER",$AE$3,"QUARTILE","Q1","GENDER","F")=F30,1,0)</f>
        <v>0</v>
      </c>
      <c r="AG12">
        <f>IF(GETPIVOTDATA("GENDER",$AE$3,"QUARTILE","Q1","GENDER","M")=G30,1,0)</f>
        <v>0</v>
      </c>
    </row>
    <row r="13" spans="1:34" x14ac:dyDescent="0.2">
      <c r="A13" s="34">
        <v>40.4</v>
      </c>
      <c r="B13" s="35"/>
      <c r="C13" s="34" t="s">
        <v>7</v>
      </c>
      <c r="D13" s="46" t="s">
        <v>159</v>
      </c>
      <c r="E13" s="39"/>
      <c r="F13" s="39"/>
      <c r="G13" s="39"/>
      <c r="H13" s="39"/>
      <c r="I13" s="39"/>
      <c r="J13" s="39"/>
      <c r="K13" s="39"/>
      <c r="L13" s="39"/>
      <c r="AA13" t="str">
        <f t="shared" si="0"/>
        <v>Q3</v>
      </c>
      <c r="AB13">
        <f t="shared" si="1"/>
        <v>0</v>
      </c>
      <c r="AF13">
        <f>IF(GETPIVOTDATA("GENDER",$AE$3,"QUARTILE","Q2","GENDER","F")=F31,1,0)</f>
        <v>0</v>
      </c>
      <c r="AG13">
        <f>IF(GETPIVOTDATA("GENDER",$AE$3,"QUARTILE","Q2","GENDER","M")=G31,1,0)</f>
        <v>0</v>
      </c>
    </row>
    <row r="14" spans="1:34" x14ac:dyDescent="0.2">
      <c r="A14" s="34">
        <v>55.8</v>
      </c>
      <c r="B14" s="35"/>
      <c r="C14" s="34" t="s">
        <v>8</v>
      </c>
      <c r="D14" s="46" t="s">
        <v>160</v>
      </c>
      <c r="E14" s="39"/>
      <c r="F14" s="39"/>
      <c r="G14" s="39"/>
      <c r="H14" s="39"/>
      <c r="I14" s="39"/>
      <c r="J14" s="39"/>
      <c r="K14" s="39"/>
      <c r="L14" s="39"/>
      <c r="AA14" t="str">
        <f t="shared" si="0"/>
        <v>Q1</v>
      </c>
      <c r="AB14">
        <f t="shared" si="1"/>
        <v>0</v>
      </c>
      <c r="AF14">
        <f>IF(GETPIVOTDATA("GENDER",$AE$3,"QUARTILE","Q3","GENDER","F")=F32,1,0)</f>
        <v>0</v>
      </c>
      <c r="AG14">
        <f>IF(GETPIVOTDATA("GENDER",$AE$3,"QUARTILE","Q3","GENDER","M")=G32,1,0)</f>
        <v>0</v>
      </c>
    </row>
    <row r="15" spans="1:34" x14ac:dyDescent="0.2">
      <c r="A15" s="34">
        <v>68.599999999999994</v>
      </c>
      <c r="B15" s="35"/>
      <c r="C15" s="34" t="s">
        <v>7</v>
      </c>
      <c r="D15" s="35">
        <v>0</v>
      </c>
      <c r="E15" s="35" t="s">
        <v>32</v>
      </c>
      <c r="AA15" t="str">
        <f t="shared" si="0"/>
        <v>Q4</v>
      </c>
      <c r="AB15">
        <f t="shared" si="1"/>
        <v>0</v>
      </c>
      <c r="AF15">
        <f>IF(GETPIVOTDATA("GENDER",$AE$3,"QUARTILE","Q4","GENDER","F")=F33,1,0)</f>
        <v>0</v>
      </c>
      <c r="AG15">
        <f>IF(GETPIVOTDATA("GENDER",$AE$3,"QUARTILE","Q4","GENDER","M")=G33,1,0)</f>
        <v>0</v>
      </c>
    </row>
    <row r="16" spans="1:34" x14ac:dyDescent="0.2">
      <c r="A16" s="34">
        <v>78.400000000000006</v>
      </c>
      <c r="B16" s="35"/>
      <c r="C16" s="34" t="s">
        <v>8</v>
      </c>
      <c r="D16" s="35">
        <f>QUARTILE(AGG,1)</f>
        <v>37.549999999999997</v>
      </c>
      <c r="E16" s="35" t="s">
        <v>33</v>
      </c>
      <c r="AA16" t="str">
        <f t="shared" si="0"/>
        <v>Q2</v>
      </c>
      <c r="AB16">
        <f t="shared" si="1"/>
        <v>0</v>
      </c>
    </row>
    <row r="17" spans="1:32" x14ac:dyDescent="0.2">
      <c r="A17" s="34">
        <v>89.6</v>
      </c>
      <c r="B17" s="35"/>
      <c r="C17" s="34" t="s">
        <v>8</v>
      </c>
      <c r="D17" s="35">
        <f>QUARTILE(AGG,2)</f>
        <v>55.099999999999994</v>
      </c>
      <c r="E17" s="35" t="s">
        <v>34</v>
      </c>
      <c r="F17" s="46" t="s">
        <v>161</v>
      </c>
      <c r="G17" s="39"/>
      <c r="H17" s="39"/>
      <c r="I17" s="39"/>
      <c r="J17" s="39"/>
      <c r="K17" s="39"/>
      <c r="L17" s="39"/>
      <c r="AA17" t="str">
        <f t="shared" si="0"/>
        <v>Q1</v>
      </c>
      <c r="AB17">
        <f t="shared" si="1"/>
        <v>0</v>
      </c>
      <c r="AF17" s="37" t="str">
        <f>IF((ISERR(AF12))+(SUM(AF12:AG15))&lt;&gt;8,"INCORRECT",IF(SUM(AF12:AG15)=8,"CORRECT",""))</f>
        <v>INCORRECT</v>
      </c>
    </row>
    <row r="18" spans="1:32" x14ac:dyDescent="0.2">
      <c r="A18" s="34">
        <v>92.8</v>
      </c>
      <c r="B18" s="35"/>
      <c r="C18" s="34" t="s">
        <v>8</v>
      </c>
      <c r="D18" s="35">
        <f>QUARTILE(AGG,3)</f>
        <v>74.849999999999994</v>
      </c>
      <c r="E18" s="35" t="s">
        <v>35</v>
      </c>
      <c r="F18" s="46" t="s">
        <v>96</v>
      </c>
      <c r="G18" s="39"/>
      <c r="H18" s="39"/>
      <c r="I18" s="39"/>
      <c r="J18" s="39"/>
      <c r="K18" s="39"/>
      <c r="L18" s="39"/>
      <c r="AA18" t="str">
        <f t="shared" si="0"/>
        <v>Q1</v>
      </c>
      <c r="AB18">
        <f t="shared" si="1"/>
        <v>0</v>
      </c>
    </row>
    <row r="19" spans="1:32" x14ac:dyDescent="0.2">
      <c r="A19" s="34">
        <v>29.2</v>
      </c>
      <c r="B19" s="35"/>
      <c r="C19" s="34" t="s">
        <v>7</v>
      </c>
      <c r="D19" s="39"/>
      <c r="E19" s="39"/>
      <c r="F19" s="46" t="s">
        <v>97</v>
      </c>
      <c r="G19" s="39"/>
      <c r="H19" s="39"/>
      <c r="I19" s="39"/>
      <c r="J19" s="39"/>
      <c r="K19" s="39"/>
      <c r="L19" s="39"/>
      <c r="AA19" t="str">
        <f t="shared" si="0"/>
        <v>Q4</v>
      </c>
      <c r="AB19">
        <f t="shared" si="1"/>
        <v>0</v>
      </c>
    </row>
    <row r="20" spans="1:32" x14ac:dyDescent="0.2">
      <c r="A20" s="34">
        <v>33.6</v>
      </c>
      <c r="B20" s="35"/>
      <c r="C20" s="34" t="s">
        <v>7</v>
      </c>
      <c r="D20" s="39"/>
      <c r="E20" s="39"/>
      <c r="F20" s="45" t="s">
        <v>162</v>
      </c>
      <c r="G20" s="39"/>
      <c r="H20" s="39"/>
      <c r="I20" s="39"/>
      <c r="J20" s="39"/>
      <c r="K20" s="39"/>
      <c r="L20" s="39"/>
      <c r="AA20" t="str">
        <f t="shared" si="0"/>
        <v>Q2</v>
      </c>
      <c r="AB20">
        <f t="shared" si="1"/>
        <v>0</v>
      </c>
    </row>
    <row r="21" spans="1:32" x14ac:dyDescent="0.2">
      <c r="A21" s="34">
        <v>74.400000000000006</v>
      </c>
      <c r="B21" s="35"/>
      <c r="C21" s="34" t="s">
        <v>8</v>
      </c>
      <c r="D21" s="39"/>
      <c r="E21" s="39"/>
      <c r="F21" s="46" t="s">
        <v>163</v>
      </c>
      <c r="G21" s="39"/>
      <c r="H21" s="39"/>
      <c r="I21" s="39"/>
      <c r="J21" s="39"/>
      <c r="K21" s="39"/>
      <c r="L21" s="39"/>
      <c r="AA21" t="str">
        <f t="shared" si="0"/>
        <v>Q2</v>
      </c>
      <c r="AB21">
        <f t="shared" si="1"/>
        <v>0</v>
      </c>
    </row>
    <row r="22" spans="1:32" x14ac:dyDescent="0.2">
      <c r="A22" s="34">
        <v>63.6</v>
      </c>
      <c r="B22" s="35"/>
      <c r="C22" s="34" t="s">
        <v>7</v>
      </c>
      <c r="D22" s="39"/>
      <c r="E22" s="46" t="s">
        <v>109</v>
      </c>
      <c r="F22" s="39"/>
      <c r="G22" s="39"/>
      <c r="H22" s="39"/>
      <c r="I22" s="39"/>
      <c r="J22" s="39"/>
      <c r="K22" s="39"/>
      <c r="L22" s="39"/>
      <c r="AA22" t="str">
        <f t="shared" si="0"/>
        <v>Q2</v>
      </c>
      <c r="AB22">
        <f t="shared" si="1"/>
        <v>0</v>
      </c>
    </row>
    <row r="23" spans="1:32" x14ac:dyDescent="0.2">
      <c r="A23" s="34">
        <v>18.399999999999999</v>
      </c>
      <c r="B23" s="35"/>
      <c r="C23" s="34" t="s">
        <v>8</v>
      </c>
      <c r="D23" s="39"/>
      <c r="E23" s="46" t="s">
        <v>98</v>
      </c>
      <c r="F23" s="39"/>
      <c r="G23" s="39"/>
      <c r="H23" s="39"/>
      <c r="I23" s="39"/>
      <c r="J23" s="39"/>
      <c r="K23" s="39"/>
      <c r="L23" s="39"/>
      <c r="AA23" t="str">
        <f t="shared" si="0"/>
        <v>Q3</v>
      </c>
      <c r="AB23">
        <f t="shared" si="1"/>
        <v>0</v>
      </c>
    </row>
    <row r="24" spans="1:32" x14ac:dyDescent="0.2">
      <c r="A24" s="34">
        <v>91.2</v>
      </c>
      <c r="B24" s="35"/>
      <c r="C24" s="34" t="s">
        <v>7</v>
      </c>
      <c r="D24" s="39"/>
      <c r="E24" s="46" t="s">
        <v>110</v>
      </c>
      <c r="F24" s="39"/>
      <c r="G24" s="39"/>
      <c r="H24" s="39"/>
      <c r="I24" s="39"/>
      <c r="J24" s="39"/>
      <c r="K24" s="39"/>
      <c r="L24" s="39"/>
      <c r="AA24" t="str">
        <f t="shared" si="0"/>
        <v>Q4</v>
      </c>
      <c r="AB24">
        <f t="shared" si="1"/>
        <v>0</v>
      </c>
    </row>
    <row r="25" spans="1:32" x14ac:dyDescent="0.2">
      <c r="A25" s="34">
        <v>54.4</v>
      </c>
      <c r="B25" s="35"/>
      <c r="C25" s="34" t="s">
        <v>8</v>
      </c>
      <c r="D25" s="39"/>
      <c r="E25" s="46" t="s">
        <v>164</v>
      </c>
      <c r="F25" s="39"/>
      <c r="G25" s="46" t="s">
        <v>111</v>
      </c>
      <c r="H25" s="39"/>
      <c r="I25" s="39"/>
      <c r="J25" s="39"/>
      <c r="K25" s="39"/>
      <c r="L25" s="39"/>
      <c r="AA25" t="str">
        <f t="shared" si="0"/>
        <v>Q4</v>
      </c>
      <c r="AB25">
        <f t="shared" si="1"/>
        <v>0</v>
      </c>
    </row>
    <row r="26" spans="1:32" x14ac:dyDescent="0.2">
      <c r="A26" s="34">
        <v>27.4</v>
      </c>
      <c r="B26" s="35"/>
      <c r="C26" s="34" t="s">
        <v>8</v>
      </c>
      <c r="D26" s="39"/>
      <c r="E26" s="39"/>
      <c r="F26" s="39"/>
      <c r="G26" s="39"/>
      <c r="H26" s="39"/>
      <c r="I26" s="39"/>
      <c r="J26" s="39"/>
      <c r="K26" s="51" t="s">
        <v>144</v>
      </c>
      <c r="L26" s="39"/>
      <c r="AA26" t="str">
        <f t="shared" si="0"/>
        <v>Q1</v>
      </c>
      <c r="AB26">
        <f t="shared" si="1"/>
        <v>0</v>
      </c>
    </row>
    <row r="27" spans="1:32" x14ac:dyDescent="0.2">
      <c r="A27" s="34">
        <v>19.600000000000001</v>
      </c>
      <c r="B27" s="35"/>
      <c r="C27" s="34" t="s">
        <v>8</v>
      </c>
      <c r="AA27" t="str">
        <f t="shared" si="0"/>
        <v>Q3</v>
      </c>
      <c r="AB27">
        <f t="shared" si="1"/>
        <v>0</v>
      </c>
    </row>
    <row r="28" spans="1:32" x14ac:dyDescent="0.2">
      <c r="A28" s="34">
        <v>75</v>
      </c>
      <c r="B28" s="35"/>
      <c r="C28" s="34" t="s">
        <v>7</v>
      </c>
      <c r="E28" s="48"/>
      <c r="F28" s="48"/>
      <c r="G28" s="48"/>
      <c r="H28" s="48"/>
      <c r="AA28" t="str">
        <f t="shared" si="0"/>
        <v>Q3</v>
      </c>
      <c r="AB28">
        <f t="shared" si="1"/>
        <v>0</v>
      </c>
    </row>
    <row r="29" spans="1:32" x14ac:dyDescent="0.2">
      <c r="A29" s="34">
        <v>52.6</v>
      </c>
      <c r="B29" s="35"/>
      <c r="C29" s="34" t="s">
        <v>8</v>
      </c>
      <c r="E29" s="48"/>
      <c r="F29" s="48"/>
      <c r="G29" s="48"/>
      <c r="H29" s="48"/>
      <c r="AA29" t="str">
        <f t="shared" si="0"/>
        <v>Q3</v>
      </c>
      <c r="AB29">
        <f t="shared" si="1"/>
        <v>0</v>
      </c>
    </row>
    <row r="30" spans="1:32" x14ac:dyDescent="0.2">
      <c r="A30" s="34">
        <v>54</v>
      </c>
      <c r="B30" s="35"/>
      <c r="C30" s="34" t="s">
        <v>8</v>
      </c>
      <c r="E30" s="48"/>
      <c r="F30" s="48"/>
      <c r="G30" s="48"/>
      <c r="H30" s="48"/>
      <c r="AA30" t="str">
        <f t="shared" si="0"/>
        <v>Q1</v>
      </c>
      <c r="AB30">
        <f t="shared" si="1"/>
        <v>0</v>
      </c>
    </row>
    <row r="31" spans="1:32" x14ac:dyDescent="0.2">
      <c r="A31" s="34">
        <v>44.2</v>
      </c>
      <c r="B31" s="35"/>
      <c r="C31" s="34" t="s">
        <v>8</v>
      </c>
      <c r="E31" s="48"/>
      <c r="F31" s="48"/>
      <c r="G31" s="48"/>
      <c r="H31" s="48"/>
      <c r="K31" s="22" t="str">
        <f>IF(ISBLANK(F30),"",AF17)</f>
        <v/>
      </c>
      <c r="AA31" t="str">
        <f t="shared" si="0"/>
        <v>Q3</v>
      </c>
      <c r="AB31">
        <f t="shared" si="1"/>
        <v>0</v>
      </c>
    </row>
    <row r="32" spans="1:32" x14ac:dyDescent="0.2">
      <c r="A32" s="34">
        <v>58.4</v>
      </c>
      <c r="B32" s="35"/>
      <c r="C32" s="34" t="s">
        <v>7</v>
      </c>
      <c r="E32" s="48"/>
      <c r="F32" s="48"/>
      <c r="G32" s="48"/>
      <c r="H32" s="48"/>
      <c r="AA32" t="str">
        <f t="shared" si="0"/>
        <v>Q1</v>
      </c>
      <c r="AB32">
        <f t="shared" si="1"/>
        <v>0</v>
      </c>
    </row>
    <row r="33" spans="1:28" x14ac:dyDescent="0.2">
      <c r="A33" s="34">
        <v>88.6</v>
      </c>
      <c r="B33" s="35"/>
      <c r="C33" s="34" t="s">
        <v>8</v>
      </c>
      <c r="E33" s="48"/>
      <c r="F33" s="48"/>
      <c r="G33" s="48"/>
      <c r="H33" s="48"/>
      <c r="AA33" t="str">
        <f t="shared" si="0"/>
        <v>Q3</v>
      </c>
      <c r="AB33">
        <f t="shared" si="1"/>
        <v>0</v>
      </c>
    </row>
    <row r="34" spans="1:28" x14ac:dyDescent="0.2">
      <c r="A34" s="34">
        <v>92.6</v>
      </c>
      <c r="B34" s="35"/>
      <c r="C34" s="34" t="s">
        <v>7</v>
      </c>
      <c r="E34" s="48"/>
      <c r="F34" s="48"/>
      <c r="G34" s="48"/>
      <c r="H34" s="48"/>
      <c r="AA34" t="str">
        <f t="shared" si="0"/>
        <v>Q4</v>
      </c>
      <c r="AB34">
        <f t="shared" si="1"/>
        <v>0</v>
      </c>
    </row>
    <row r="35" spans="1:28" x14ac:dyDescent="0.2">
      <c r="A35" s="34">
        <v>33.6</v>
      </c>
      <c r="B35" s="35"/>
      <c r="C35" s="34" t="s">
        <v>7</v>
      </c>
      <c r="E35" s="36"/>
      <c r="AA35" t="str">
        <f t="shared" ref="AA35:AA52" si="2">VLOOKUP(A44,QUART,2)</f>
        <v>Q3</v>
      </c>
      <c r="AB35">
        <f t="shared" si="1"/>
        <v>0</v>
      </c>
    </row>
    <row r="36" spans="1:28" x14ac:dyDescent="0.2">
      <c r="A36" s="34">
        <v>67</v>
      </c>
      <c r="B36" s="35"/>
      <c r="C36" s="34" t="s">
        <v>8</v>
      </c>
      <c r="AA36" t="str">
        <f t="shared" si="2"/>
        <v>Q1</v>
      </c>
      <c r="AB36">
        <f t="shared" si="1"/>
        <v>0</v>
      </c>
    </row>
    <row r="37" spans="1:28" x14ac:dyDescent="0.2">
      <c r="A37" s="34">
        <v>61.8</v>
      </c>
      <c r="B37" s="35"/>
      <c r="C37" s="34" t="s">
        <v>8</v>
      </c>
      <c r="AA37" t="str">
        <f t="shared" si="2"/>
        <v>Q2</v>
      </c>
      <c r="AB37">
        <f t="shared" si="1"/>
        <v>0</v>
      </c>
    </row>
    <row r="38" spans="1:28" x14ac:dyDescent="0.2">
      <c r="A38" s="34">
        <v>71.8</v>
      </c>
      <c r="B38" s="35"/>
      <c r="C38" s="34" t="s">
        <v>8</v>
      </c>
      <c r="AA38" t="str">
        <f t="shared" si="2"/>
        <v>Q2</v>
      </c>
      <c r="AB38">
        <f t="shared" si="1"/>
        <v>0</v>
      </c>
    </row>
    <row r="39" spans="1:28" x14ac:dyDescent="0.2">
      <c r="A39" s="34">
        <v>14</v>
      </c>
      <c r="B39" s="35"/>
      <c r="C39" s="34" t="s">
        <v>7</v>
      </c>
      <c r="AA39" t="str">
        <f t="shared" si="2"/>
        <v>Q2</v>
      </c>
      <c r="AB39">
        <f t="shared" si="1"/>
        <v>0</v>
      </c>
    </row>
    <row r="40" spans="1:28" x14ac:dyDescent="0.2">
      <c r="A40" s="34">
        <v>64.599999999999994</v>
      </c>
      <c r="B40" s="35"/>
      <c r="C40" s="34" t="s">
        <v>8</v>
      </c>
      <c r="AA40" t="str">
        <f t="shared" si="2"/>
        <v>Q2</v>
      </c>
      <c r="AB40">
        <f t="shared" si="1"/>
        <v>0</v>
      </c>
    </row>
    <row r="41" spans="1:28" x14ac:dyDescent="0.2">
      <c r="A41" s="34">
        <v>23</v>
      </c>
      <c r="B41" s="35"/>
      <c r="C41" s="34" t="s">
        <v>7</v>
      </c>
      <c r="AA41" t="str">
        <f t="shared" si="2"/>
        <v>Q1</v>
      </c>
      <c r="AB41">
        <f t="shared" si="1"/>
        <v>0</v>
      </c>
    </row>
    <row r="42" spans="1:28" x14ac:dyDescent="0.2">
      <c r="A42" s="34">
        <v>60</v>
      </c>
      <c r="B42" s="35"/>
      <c r="C42" s="34" t="s">
        <v>8</v>
      </c>
      <c r="AA42" t="str">
        <f t="shared" si="2"/>
        <v>Q4</v>
      </c>
      <c r="AB42">
        <f t="shared" si="1"/>
        <v>0</v>
      </c>
    </row>
    <row r="43" spans="1:28" x14ac:dyDescent="0.2">
      <c r="A43" s="34">
        <v>90.4</v>
      </c>
      <c r="B43" s="35"/>
      <c r="C43" s="34" t="s">
        <v>7</v>
      </c>
      <c r="AA43" t="str">
        <f t="shared" si="2"/>
        <v>Q4</v>
      </c>
      <c r="AB43">
        <f t="shared" si="1"/>
        <v>0</v>
      </c>
    </row>
    <row r="44" spans="1:28" x14ac:dyDescent="0.2">
      <c r="A44" s="34">
        <v>65.2</v>
      </c>
      <c r="B44" s="35"/>
      <c r="C44" s="34" t="s">
        <v>7</v>
      </c>
      <c r="AA44" t="str">
        <f t="shared" si="2"/>
        <v>Q4</v>
      </c>
      <c r="AB44">
        <f t="shared" si="1"/>
        <v>0</v>
      </c>
    </row>
    <row r="45" spans="1:28" x14ac:dyDescent="0.2">
      <c r="A45" s="34">
        <v>28.8</v>
      </c>
      <c r="B45" s="35"/>
      <c r="C45" s="34" t="s">
        <v>8</v>
      </c>
      <c r="AA45" t="str">
        <f t="shared" si="2"/>
        <v>Q2</v>
      </c>
      <c r="AB45">
        <f t="shared" si="1"/>
        <v>0</v>
      </c>
    </row>
    <row r="46" spans="1:28" x14ac:dyDescent="0.2">
      <c r="A46" s="34">
        <v>42</v>
      </c>
      <c r="B46" s="35"/>
      <c r="C46" s="34" t="s">
        <v>8</v>
      </c>
      <c r="AA46" t="str">
        <f t="shared" si="2"/>
        <v>Q4</v>
      </c>
      <c r="AB46">
        <f t="shared" si="1"/>
        <v>0</v>
      </c>
    </row>
    <row r="47" spans="1:28" x14ac:dyDescent="0.2">
      <c r="A47" s="34">
        <v>49.2</v>
      </c>
      <c r="B47" s="35"/>
      <c r="C47" s="34" t="s">
        <v>8</v>
      </c>
      <c r="AA47" t="str">
        <f t="shared" si="2"/>
        <v>Q3</v>
      </c>
      <c r="AB47">
        <f t="shared" si="1"/>
        <v>0</v>
      </c>
    </row>
    <row r="48" spans="1:28" x14ac:dyDescent="0.2">
      <c r="A48" s="34">
        <v>45</v>
      </c>
      <c r="B48" s="35"/>
      <c r="C48" s="34" t="s">
        <v>7</v>
      </c>
      <c r="AA48" t="str">
        <f t="shared" si="2"/>
        <v>Q1</v>
      </c>
      <c r="AB48">
        <f t="shared" si="1"/>
        <v>0</v>
      </c>
    </row>
    <row r="49" spans="1:28" x14ac:dyDescent="0.2">
      <c r="A49" s="34">
        <v>47.4</v>
      </c>
      <c r="B49" s="35"/>
      <c r="C49" s="34" t="s">
        <v>7</v>
      </c>
      <c r="AA49" t="str">
        <f t="shared" si="2"/>
        <v>Q1</v>
      </c>
      <c r="AB49">
        <f t="shared" si="1"/>
        <v>0</v>
      </c>
    </row>
    <row r="50" spans="1:28" x14ac:dyDescent="0.2">
      <c r="A50" s="34">
        <v>36.6</v>
      </c>
      <c r="B50" s="35"/>
      <c r="C50" s="34" t="s">
        <v>8</v>
      </c>
      <c r="AA50" t="str">
        <f t="shared" si="2"/>
        <v>Q2</v>
      </c>
      <c r="AB50">
        <f t="shared" si="1"/>
        <v>0</v>
      </c>
    </row>
    <row r="51" spans="1:28" x14ac:dyDescent="0.2">
      <c r="A51" s="34">
        <v>77.2</v>
      </c>
      <c r="B51" s="35"/>
      <c r="C51" s="34" t="s">
        <v>7</v>
      </c>
      <c r="AA51" t="str">
        <f t="shared" si="2"/>
        <v>Q1</v>
      </c>
      <c r="AB51">
        <f t="shared" si="1"/>
        <v>0</v>
      </c>
    </row>
    <row r="52" spans="1:28" x14ac:dyDescent="0.2">
      <c r="A52" s="34">
        <v>80.599999999999994</v>
      </c>
      <c r="B52" s="35"/>
      <c r="C52" s="34" t="s">
        <v>8</v>
      </c>
      <c r="AA52" t="str">
        <f t="shared" si="2"/>
        <v>Q4</v>
      </c>
      <c r="AB52">
        <f t="shared" si="1"/>
        <v>0</v>
      </c>
    </row>
    <row r="53" spans="1:28" x14ac:dyDescent="0.2">
      <c r="A53" s="34">
        <v>78</v>
      </c>
      <c r="B53" s="35"/>
      <c r="C53" s="34" t="s">
        <v>8</v>
      </c>
    </row>
    <row r="54" spans="1:28" x14ac:dyDescent="0.2">
      <c r="A54" s="34">
        <v>48.4</v>
      </c>
      <c r="B54" s="35"/>
      <c r="C54" s="34" t="s">
        <v>8</v>
      </c>
    </row>
    <row r="55" spans="1:28" x14ac:dyDescent="0.2">
      <c r="A55" s="34">
        <v>98</v>
      </c>
      <c r="B55" s="35"/>
      <c r="C55" s="34" t="s">
        <v>7</v>
      </c>
    </row>
    <row r="56" spans="1:28" x14ac:dyDescent="0.2">
      <c r="A56" s="34">
        <v>68.400000000000006</v>
      </c>
      <c r="B56" s="35"/>
      <c r="C56" s="34" t="s">
        <v>8</v>
      </c>
    </row>
    <row r="57" spans="1:28" x14ac:dyDescent="0.2">
      <c r="A57" s="34">
        <v>34.799999999999997</v>
      </c>
      <c r="B57" s="35"/>
      <c r="C57" s="34" t="s">
        <v>8</v>
      </c>
    </row>
    <row r="58" spans="1:28" x14ac:dyDescent="0.2">
      <c r="A58" s="34">
        <v>9.1999999999999993</v>
      </c>
      <c r="B58" s="35"/>
      <c r="C58" s="34" t="s">
        <v>7</v>
      </c>
    </row>
    <row r="59" spans="1:28" x14ac:dyDescent="0.2">
      <c r="A59" s="34">
        <v>45.2</v>
      </c>
      <c r="B59" s="35"/>
      <c r="C59" s="34" t="s">
        <v>8</v>
      </c>
    </row>
    <row r="60" spans="1:28" x14ac:dyDescent="0.2">
      <c r="A60" s="34">
        <v>23.4</v>
      </c>
      <c r="B60" s="35"/>
      <c r="C60" s="34" t="s">
        <v>8</v>
      </c>
    </row>
    <row r="61" spans="1:28" x14ac:dyDescent="0.2">
      <c r="A61" s="34">
        <v>75</v>
      </c>
      <c r="B61" s="35"/>
      <c r="C61" s="34" t="s">
        <v>7</v>
      </c>
    </row>
  </sheetData>
  <phoneticPr fontId="1" type="noConversion"/>
  <hyperlinks>
    <hyperlink ref="A1" location="CONTENTS!A1" display="CONTENTS"/>
    <hyperlink ref="K26" location="'Cross tabs7'!A1" display="Cross tabs 7"/>
  </hyperlinks>
  <pageMargins left="0.75" right="0.75" top="1" bottom="1" header="0.5" footer="0.5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"/>
  <sheetViews>
    <sheetView workbookViewId="0">
      <selection activeCell="C17" sqref="C17"/>
    </sheetView>
  </sheetViews>
  <sheetFormatPr defaultRowHeight="12.75" x14ac:dyDescent="0.2"/>
  <cols>
    <col min="1" max="1" width="15.28515625" style="1" customWidth="1"/>
    <col min="2" max="2" width="9.28515625" style="1" customWidth="1"/>
    <col min="3" max="3" width="8.85546875" style="1" customWidth="1"/>
    <col min="4" max="4" width="17.28515625" style="1" customWidth="1"/>
    <col min="5" max="5" width="11.140625" style="1" customWidth="1"/>
    <col min="7" max="7" width="16.42578125" bestFit="1" customWidth="1"/>
    <col min="8" max="9" width="11" bestFit="1" customWidth="1"/>
    <col min="10" max="10" width="10.5703125" bestFit="1" customWidth="1"/>
  </cols>
  <sheetData>
    <row r="1" spans="1:45" x14ac:dyDescent="0.2">
      <c r="A1" s="51" t="s">
        <v>124</v>
      </c>
      <c r="C1" s="2"/>
      <c r="AR1" t="e">
        <f>GETPIVOTDATA("VERDICT",Sheet1!$G$19,"VERDICT","FAIL","GENDER","F")</f>
        <v>#REF!</v>
      </c>
      <c r="AS1" t="e">
        <f>GETPIVOTDATA("VERDICT",Sheet1!$G$19,"VERDICT","PASS","GENDER","F")</f>
        <v>#REF!</v>
      </c>
    </row>
    <row r="2" spans="1:45" x14ac:dyDescent="0.2">
      <c r="A2" s="3"/>
      <c r="C2" s="2"/>
      <c r="D2" s="4" t="s">
        <v>10</v>
      </c>
      <c r="E2" s="4" t="s">
        <v>3</v>
      </c>
      <c r="F2" s="5"/>
      <c r="G2" s="6"/>
      <c r="AR2" t="e">
        <f>GETPIVOTDATA("VERDICT",Sheet1!$G$19,"VERDICT","FAIL","GENDER","M")</f>
        <v>#REF!</v>
      </c>
      <c r="AS2" t="e">
        <f>GETPIVOTDATA("VERDICT",Sheet1!$G$19,"VERDICT","PASS","GENDER","M")</f>
        <v>#REF!</v>
      </c>
    </row>
    <row r="3" spans="1:45" x14ac:dyDescent="0.2">
      <c r="C3" s="2"/>
      <c r="D3" s="4" t="s">
        <v>6</v>
      </c>
      <c r="E3" s="7" t="s">
        <v>5</v>
      </c>
      <c r="F3" s="8" t="s">
        <v>4</v>
      </c>
      <c r="G3" s="9" t="s">
        <v>11</v>
      </c>
    </row>
    <row r="4" spans="1:45" x14ac:dyDescent="0.2">
      <c r="C4" s="2"/>
      <c r="D4" s="7" t="s">
        <v>8</v>
      </c>
      <c r="E4" s="10">
        <v>14</v>
      </c>
      <c r="F4" s="11">
        <v>15</v>
      </c>
      <c r="G4" s="12">
        <v>29</v>
      </c>
      <c r="AR4" t="e">
        <f>IF(GETPIVOTDATA("VERDICT",$D$2,"VERDICT","FAIL","GENDER","F")=AR1,1,0)</f>
        <v>#REF!</v>
      </c>
      <c r="AS4" t="e">
        <f>IF(GETPIVOTDATA("VERDICT",$D$2,"VERDICT","PASS","GENDER","F")=AS1,1,0)</f>
        <v>#REF!</v>
      </c>
    </row>
    <row r="5" spans="1:45" x14ac:dyDescent="0.2">
      <c r="C5" s="2"/>
      <c r="D5" s="13" t="s">
        <v>7</v>
      </c>
      <c r="E5" s="14">
        <v>10</v>
      </c>
      <c r="F5" s="15">
        <v>11</v>
      </c>
      <c r="G5" s="16">
        <v>21</v>
      </c>
      <c r="AR5" t="e">
        <f>IF(GETPIVOTDATA("VERDICT",$D$2,"VERDICT","FAIL","GENDER","M")=AR2,1,0)</f>
        <v>#REF!</v>
      </c>
      <c r="AS5" t="e">
        <f>IF(GETPIVOTDATA("VERDICT",$D$2,"VERDICT","PASS","GENDER","M")=AS2,1,0)</f>
        <v>#REF!</v>
      </c>
    </row>
    <row r="6" spans="1:45" x14ac:dyDescent="0.2">
      <c r="C6" s="2"/>
      <c r="D6" s="17" t="s">
        <v>11</v>
      </c>
      <c r="E6" s="18">
        <v>24</v>
      </c>
      <c r="F6" s="19">
        <v>26</v>
      </c>
      <c r="G6" s="20">
        <v>50</v>
      </c>
      <c r="AR6">
        <f>IF(ISERR(AR1),0,SUM(AR4:AS5))</f>
        <v>0</v>
      </c>
    </row>
    <row r="7" spans="1:45" x14ac:dyDescent="0.2">
      <c r="C7" s="2"/>
      <c r="AR7" t="str">
        <f>IF(AR6=4,"CORRECT PROCEED TO SHEET2",IF(AR6=0,"","INCORRECT"))</f>
        <v/>
      </c>
    </row>
    <row r="8" spans="1:45" x14ac:dyDescent="0.2">
      <c r="C8" s="2"/>
    </row>
    <row r="9" spans="1:45" x14ac:dyDescent="0.2">
      <c r="C9" s="2"/>
    </row>
    <row r="10" spans="1:45" x14ac:dyDescent="0.2">
      <c r="C10" s="2"/>
    </row>
    <row r="11" spans="1:45" x14ac:dyDescent="0.2">
      <c r="A11" s="61" t="s">
        <v>131</v>
      </c>
      <c r="B11" s="61"/>
      <c r="C11" s="51"/>
      <c r="D11" s="51"/>
    </row>
    <row r="12" spans="1:45" x14ac:dyDescent="0.2">
      <c r="C12" s="2"/>
    </row>
    <row r="13" spans="1:45" x14ac:dyDescent="0.2">
      <c r="A13" s="2"/>
      <c r="C13" s="2"/>
      <c r="K13" s="21"/>
    </row>
    <row r="14" spans="1:45" x14ac:dyDescent="0.2">
      <c r="C14" s="2"/>
    </row>
    <row r="15" spans="1:45" x14ac:dyDescent="0.2">
      <c r="C15" s="2"/>
    </row>
    <row r="16" spans="1:45" x14ac:dyDescent="0.2">
      <c r="C16" s="2"/>
    </row>
  </sheetData>
  <phoneticPr fontId="1" type="noConversion"/>
  <hyperlinks>
    <hyperlink ref="A1" location="CONTENTS!A1" display="CONTENTS"/>
    <hyperlink ref="A11:D11" location="Sheet1!A1" display="Return to Two-way pivot tables (absolute count)"/>
  </hyperlinks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"/>
  <sheetViews>
    <sheetView workbookViewId="0"/>
  </sheetViews>
  <sheetFormatPr defaultRowHeight="12.75" x14ac:dyDescent="0.2"/>
  <cols>
    <col min="1" max="1" width="14.28515625" style="1" customWidth="1"/>
    <col min="2" max="2" width="9.28515625" style="1" customWidth="1"/>
    <col min="3" max="3" width="12.7109375" style="1" customWidth="1"/>
    <col min="4" max="4" width="17.28515625" style="1" customWidth="1"/>
    <col min="5" max="5" width="11.140625" style="1" customWidth="1"/>
    <col min="7" max="7" width="16.42578125" bestFit="1" customWidth="1"/>
    <col min="8" max="9" width="11" bestFit="1" customWidth="1"/>
    <col min="10" max="10" width="10.5703125" bestFit="1" customWidth="1"/>
  </cols>
  <sheetData>
    <row r="1" spans="1:45" x14ac:dyDescent="0.2">
      <c r="A1" s="51" t="s">
        <v>124</v>
      </c>
      <c r="C1" s="2"/>
      <c r="D1" s="4" t="s">
        <v>10</v>
      </c>
      <c r="E1" s="4" t="s">
        <v>3</v>
      </c>
      <c r="F1" s="5"/>
      <c r="G1" s="6"/>
      <c r="AR1">
        <f>GETPIVOTDATA("VERDICT",Sheet2!$G$19,"VERDICT","FAIL","GENDER","F")</f>
        <v>14</v>
      </c>
      <c r="AS1">
        <f>GETPIVOTDATA("VERDICT",Sheet2!$G$19,"VERDICT","PASS","GENDER","F")</f>
        <v>15</v>
      </c>
    </row>
    <row r="2" spans="1:45" x14ac:dyDescent="0.2">
      <c r="A2" s="3"/>
      <c r="C2" s="2"/>
      <c r="D2" s="4" t="s">
        <v>6</v>
      </c>
      <c r="E2" s="7" t="s">
        <v>5</v>
      </c>
      <c r="F2" s="8" t="s">
        <v>4</v>
      </c>
      <c r="G2" s="9" t="s">
        <v>11</v>
      </c>
      <c r="AR2">
        <f>GETPIVOTDATA("VERDICT",Sheet2!$G$19,"VERDICT","FAIL","GENDER","M")</f>
        <v>10</v>
      </c>
      <c r="AS2">
        <f>GETPIVOTDATA("VERDICT",Sheet2!$G$19,"VERDICT","PASS","GENDER","M")</f>
        <v>11</v>
      </c>
    </row>
    <row r="3" spans="1:45" x14ac:dyDescent="0.2">
      <c r="C3" s="2"/>
      <c r="D3" s="7" t="s">
        <v>8</v>
      </c>
      <c r="E3" s="23">
        <v>0.28000000000000003</v>
      </c>
      <c r="F3" s="24">
        <v>0.3</v>
      </c>
      <c r="G3" s="25">
        <v>0.57999999999999996</v>
      </c>
    </row>
    <row r="4" spans="1:45" x14ac:dyDescent="0.2">
      <c r="A4" s="62"/>
      <c r="C4" s="2"/>
      <c r="D4" s="13" t="s">
        <v>7</v>
      </c>
      <c r="E4" s="26">
        <v>0.2</v>
      </c>
      <c r="F4" s="27">
        <v>0.22</v>
      </c>
      <c r="G4" s="28">
        <v>0.42</v>
      </c>
      <c r="AR4">
        <f>IF(GETPIVOTDATA("VERDICT",$D$1,"VERDICT","FAIL","GENDER","F")=AR1,1,0)</f>
        <v>0</v>
      </c>
      <c r="AS4">
        <f>IF(GETPIVOTDATA("VERDICT",$D$1,"VERDICT","PASS","GENDER","F")=AS1,1,0)</f>
        <v>0</v>
      </c>
    </row>
    <row r="5" spans="1:45" x14ac:dyDescent="0.2">
      <c r="C5" s="2"/>
      <c r="D5" s="17" t="s">
        <v>11</v>
      </c>
      <c r="E5" s="29">
        <v>0.48</v>
      </c>
      <c r="F5" s="30">
        <v>0.52</v>
      </c>
      <c r="G5" s="31">
        <v>1</v>
      </c>
      <c r="AR5">
        <f>IF(GETPIVOTDATA("VERDICT",$D$1,"VERDICT","FAIL","GENDER","M")=AR2,1,0)</f>
        <v>0</v>
      </c>
      <c r="AS5">
        <f>IF(GETPIVOTDATA("VERDICT",$D$1,"VERDICT","PASS","GENDER","M")=AS2,1,0)</f>
        <v>0</v>
      </c>
    </row>
    <row r="6" spans="1:45" x14ac:dyDescent="0.2">
      <c r="C6" s="2"/>
      <c r="AR6">
        <f>IF(ISERR(AR1),0,SUM(AR4:AS5))</f>
        <v>0</v>
      </c>
    </row>
    <row r="7" spans="1:45" x14ac:dyDescent="0.2">
      <c r="C7" s="2"/>
      <c r="AR7" t="str">
        <f>IF(AR6=4,"CORRECT PROCEED TO SHEET3",IF(AR6=0,"","INCORRECT"))</f>
        <v/>
      </c>
    </row>
    <row r="8" spans="1:45" x14ac:dyDescent="0.2">
      <c r="C8" s="2"/>
    </row>
    <row r="9" spans="1:45" x14ac:dyDescent="0.2">
      <c r="C9" s="2"/>
    </row>
    <row r="10" spans="1:45" x14ac:dyDescent="0.2">
      <c r="C10" s="2"/>
    </row>
    <row r="11" spans="1:45" x14ac:dyDescent="0.2">
      <c r="A11" s="61" t="s">
        <v>132</v>
      </c>
      <c r="B11" s="51"/>
      <c r="C11" s="61"/>
      <c r="D11" s="51"/>
    </row>
    <row r="12" spans="1:45" x14ac:dyDescent="0.2">
      <c r="C12" s="2"/>
    </row>
    <row r="13" spans="1:45" x14ac:dyDescent="0.2">
      <c r="C13" s="2"/>
      <c r="K13" s="21"/>
    </row>
    <row r="14" spans="1:45" x14ac:dyDescent="0.2">
      <c r="C14" s="2"/>
    </row>
    <row r="15" spans="1:45" x14ac:dyDescent="0.2">
      <c r="C15" s="2"/>
    </row>
    <row r="16" spans="1:45" x14ac:dyDescent="0.2">
      <c r="C16" s="2"/>
    </row>
  </sheetData>
  <phoneticPr fontId="1" type="noConversion"/>
  <hyperlinks>
    <hyperlink ref="A1" location="CONTENTS!A1" display="CONTENTS"/>
    <hyperlink ref="A11:D11" location="Sheet2!A1" display="Return to Two-way pivot tables (percentage count)"/>
  </hyperlinks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98"/>
  <sheetViews>
    <sheetView workbookViewId="0">
      <selection activeCell="D14" sqref="D14"/>
    </sheetView>
  </sheetViews>
  <sheetFormatPr defaultRowHeight="12.75" x14ac:dyDescent="0.2"/>
  <cols>
    <col min="1" max="1" width="14" style="1" customWidth="1"/>
    <col min="2" max="2" width="9.28515625" style="1" customWidth="1"/>
    <col min="3" max="3" width="12.7109375" style="1" customWidth="1"/>
    <col min="4" max="4" width="23.140625" style="1" customWidth="1"/>
    <col min="5" max="5" width="11.140625" style="1" customWidth="1"/>
    <col min="7" max="7" width="22.28515625" customWidth="1"/>
    <col min="8" max="10" width="12" customWidth="1"/>
    <col min="11" max="13" width="12" bestFit="1" customWidth="1"/>
    <col min="14" max="14" width="10.5703125" bestFit="1" customWidth="1"/>
  </cols>
  <sheetData>
    <row r="1" spans="1:45" x14ac:dyDescent="0.2">
      <c r="A1" s="51" t="s">
        <v>124</v>
      </c>
      <c r="C1" s="2"/>
      <c r="D1" s="4" t="s">
        <v>12</v>
      </c>
      <c r="E1" s="4" t="s">
        <v>6</v>
      </c>
      <c r="F1" s="5"/>
      <c r="G1" s="6"/>
      <c r="AP1" t="e">
        <f>IF(AR1=AR4,1,0)</f>
        <v>#REF!</v>
      </c>
      <c r="AQ1" t="e">
        <f>IF(AS1=AS4,1,0)</f>
        <v>#REF!</v>
      </c>
      <c r="AR1" t="e">
        <f>GETPIVOTDATA("AGGREGATE",Sheet3!$G$19,"VERDICT","FAIL","GENDER","F")</f>
        <v>#REF!</v>
      </c>
      <c r="AS1" t="e">
        <f>GETPIVOTDATA("AGGREGATE",Sheet3!$G$19,"VERDICT","FAIL","GENDER","M")</f>
        <v>#REF!</v>
      </c>
    </row>
    <row r="2" spans="1:45" x14ac:dyDescent="0.2">
      <c r="A2" s="3"/>
      <c r="C2" s="2"/>
      <c r="D2" s="4" t="s">
        <v>3</v>
      </c>
      <c r="E2" s="7" t="s">
        <v>8</v>
      </c>
      <c r="F2" s="8" t="s">
        <v>7</v>
      </c>
      <c r="G2" s="9" t="s">
        <v>11</v>
      </c>
      <c r="AP2" t="e">
        <f>IF(AR2=AR5,1,0)</f>
        <v>#REF!</v>
      </c>
      <c r="AQ2" t="e">
        <f>IF(AS2=AS5,1,0)</f>
        <v>#REF!</v>
      </c>
      <c r="AR2" t="e">
        <f>GETPIVOTDATA("AGGREGATE",Sheet3!$G$19,"VERDICT","PASS","GENDER","F")</f>
        <v>#REF!</v>
      </c>
      <c r="AS2" t="e">
        <f>GETPIVOTDATA("AGGREGATE",Sheet3!$G$19,"VERDICT","PASS","GENDER","M")</f>
        <v>#REF!</v>
      </c>
    </row>
    <row r="3" spans="1:45" x14ac:dyDescent="0.2">
      <c r="C3" s="2"/>
      <c r="D3" s="7" t="s">
        <v>5</v>
      </c>
      <c r="E3" s="10">
        <v>38.799999999999997</v>
      </c>
      <c r="F3" s="11">
        <v>35.68</v>
      </c>
      <c r="G3" s="12">
        <v>37.5</v>
      </c>
    </row>
    <row r="4" spans="1:45" x14ac:dyDescent="0.2">
      <c r="A4" s="62"/>
      <c r="C4" s="2"/>
      <c r="D4" s="13" t="s">
        <v>4</v>
      </c>
      <c r="E4" s="14">
        <v>71.173333333333346</v>
      </c>
      <c r="F4" s="15">
        <v>74.490909090909085</v>
      </c>
      <c r="G4" s="16">
        <v>72.57692307692308</v>
      </c>
      <c r="AR4">
        <f>GETPIVOTDATA("AGGREGATE",D1,"VERDICT","FAIL","GENDER","F")</f>
        <v>38.799999999999997</v>
      </c>
      <c r="AS4">
        <f>GETPIVOTDATA("AGGREGATE",$D$1,"VERDICT","FAIL","GENDER","M")</f>
        <v>35.68</v>
      </c>
    </row>
    <row r="5" spans="1:45" x14ac:dyDescent="0.2">
      <c r="C5" s="2"/>
      <c r="D5" s="17" t="s">
        <v>11</v>
      </c>
      <c r="E5" s="18">
        <v>55.544827586206885</v>
      </c>
      <c r="F5" s="19">
        <v>56.009523809523813</v>
      </c>
      <c r="G5" s="20">
        <v>55.74</v>
      </c>
      <c r="AR5">
        <f>GETPIVOTDATA("AGGREGATE",$D$1,"VERDICT","PASS","GENDER","F")</f>
        <v>71.173333333333346</v>
      </c>
      <c r="AS5">
        <f>GETPIVOTDATA("AGGREGATE",$D$1,"VERDICT","PASS","GENDER","M")</f>
        <v>74.490909090909085</v>
      </c>
    </row>
    <row r="6" spans="1:45" x14ac:dyDescent="0.2">
      <c r="C6" s="2"/>
      <c r="AR6">
        <f>IF(ISERR(AR1),0,SUM(AP1:AQ2))</f>
        <v>0</v>
      </c>
    </row>
    <row r="7" spans="1:45" x14ac:dyDescent="0.2">
      <c r="C7" s="2"/>
      <c r="AR7" t="str">
        <f>IF(AR6=4,"CORRECT PROCEED TO SHEET4",IF(AR6=0,"","INCORRECT"))</f>
        <v/>
      </c>
    </row>
    <row r="8" spans="1:45" x14ac:dyDescent="0.2">
      <c r="C8" s="2"/>
    </row>
    <row r="9" spans="1:45" x14ac:dyDescent="0.2">
      <c r="C9" s="2"/>
    </row>
    <row r="10" spans="1:45" x14ac:dyDescent="0.2">
      <c r="C10" s="2"/>
    </row>
    <row r="11" spans="1:45" x14ac:dyDescent="0.2">
      <c r="A11" s="61" t="s">
        <v>133</v>
      </c>
      <c r="B11" s="51"/>
      <c r="C11" s="61"/>
      <c r="D11" s="51"/>
    </row>
    <row r="12" spans="1:45" x14ac:dyDescent="0.2">
      <c r="C12" s="2"/>
    </row>
    <row r="13" spans="1:45" x14ac:dyDescent="0.2">
      <c r="C13" s="2"/>
      <c r="K13" s="21"/>
    </row>
    <row r="14" spans="1:45" x14ac:dyDescent="0.2">
      <c r="C14" s="2"/>
    </row>
    <row r="15" spans="1:45" x14ac:dyDescent="0.2">
      <c r="A15"/>
      <c r="B15"/>
      <c r="C15"/>
      <c r="D15"/>
      <c r="E15"/>
    </row>
    <row r="16" spans="1:45" x14ac:dyDescent="0.2">
      <c r="A16"/>
      <c r="B16"/>
      <c r="C16"/>
      <c r="D16"/>
      <c r="E16"/>
    </row>
    <row r="17" spans="1:5" x14ac:dyDescent="0.2">
      <c r="A17"/>
      <c r="B17"/>
      <c r="C17"/>
      <c r="D17"/>
      <c r="E17"/>
    </row>
    <row r="18" spans="1:5" x14ac:dyDescent="0.2">
      <c r="A18"/>
      <c r="B18"/>
      <c r="C18"/>
      <c r="D18"/>
      <c r="E18"/>
    </row>
    <row r="19" spans="1:5" x14ac:dyDescent="0.2">
      <c r="A19"/>
      <c r="B19"/>
      <c r="C19"/>
      <c r="D19"/>
      <c r="E19"/>
    </row>
    <row r="20" spans="1:5" x14ac:dyDescent="0.2">
      <c r="A20"/>
      <c r="B20"/>
      <c r="C20"/>
      <c r="D20"/>
      <c r="E20"/>
    </row>
    <row r="21" spans="1:5" x14ac:dyDescent="0.2">
      <c r="A21"/>
      <c r="B21"/>
      <c r="C21"/>
      <c r="D21"/>
      <c r="E21"/>
    </row>
    <row r="22" spans="1:5" x14ac:dyDescent="0.2">
      <c r="A22"/>
      <c r="B22"/>
      <c r="C22"/>
      <c r="D22"/>
      <c r="E22"/>
    </row>
    <row r="23" spans="1:5" x14ac:dyDescent="0.2">
      <c r="A23"/>
      <c r="B23"/>
      <c r="C23"/>
      <c r="D23"/>
      <c r="E23"/>
    </row>
    <row r="24" spans="1:5" x14ac:dyDescent="0.2">
      <c r="A24"/>
      <c r="B24"/>
      <c r="C24"/>
      <c r="D24"/>
      <c r="E24"/>
    </row>
    <row r="25" spans="1:5" x14ac:dyDescent="0.2">
      <c r="A25"/>
      <c r="B25"/>
      <c r="C25"/>
      <c r="D25"/>
      <c r="E25"/>
    </row>
    <row r="26" spans="1:5" x14ac:dyDescent="0.2">
      <c r="A26"/>
      <c r="B26"/>
      <c r="C26"/>
      <c r="D26"/>
      <c r="E26"/>
    </row>
    <row r="27" spans="1:5" x14ac:dyDescent="0.2">
      <c r="A27"/>
      <c r="B27"/>
      <c r="C27"/>
      <c r="D27"/>
      <c r="E27"/>
    </row>
    <row r="28" spans="1:5" x14ac:dyDescent="0.2">
      <c r="A28"/>
      <c r="B28"/>
      <c r="C28"/>
      <c r="D28"/>
      <c r="E28"/>
    </row>
    <row r="29" spans="1:5" x14ac:dyDescent="0.2">
      <c r="A29"/>
      <c r="B29"/>
      <c r="C29"/>
      <c r="D29"/>
      <c r="E29"/>
    </row>
    <row r="30" spans="1:5" x14ac:dyDescent="0.2">
      <c r="A30"/>
      <c r="B30"/>
      <c r="C30"/>
      <c r="D30"/>
      <c r="E30"/>
    </row>
    <row r="31" spans="1:5" x14ac:dyDescent="0.2">
      <c r="A31"/>
      <c r="B31"/>
      <c r="C31"/>
      <c r="D31"/>
      <c r="E31"/>
    </row>
    <row r="32" spans="1:5" x14ac:dyDescent="0.2">
      <c r="A32"/>
      <c r="B32"/>
      <c r="C32"/>
      <c r="D32"/>
      <c r="E32"/>
    </row>
    <row r="33" spans="1:5" x14ac:dyDescent="0.2">
      <c r="A33"/>
      <c r="B33"/>
      <c r="C33"/>
      <c r="D33"/>
      <c r="E33"/>
    </row>
    <row r="34" spans="1:5" x14ac:dyDescent="0.2">
      <c r="A34"/>
      <c r="B34"/>
      <c r="C34"/>
      <c r="D34"/>
      <c r="E34"/>
    </row>
    <row r="35" spans="1:5" x14ac:dyDescent="0.2">
      <c r="A35"/>
      <c r="B35"/>
      <c r="C35"/>
      <c r="D35"/>
      <c r="E35"/>
    </row>
    <row r="36" spans="1:5" x14ac:dyDescent="0.2">
      <c r="A36"/>
      <c r="B36"/>
      <c r="C36"/>
      <c r="D36"/>
      <c r="E36"/>
    </row>
    <row r="37" spans="1:5" x14ac:dyDescent="0.2">
      <c r="A37"/>
      <c r="B37"/>
      <c r="C37"/>
      <c r="D37"/>
      <c r="E37"/>
    </row>
    <row r="38" spans="1:5" x14ac:dyDescent="0.2">
      <c r="A38"/>
      <c r="B38"/>
      <c r="C38"/>
      <c r="D38"/>
      <c r="E38"/>
    </row>
    <row r="39" spans="1:5" x14ac:dyDescent="0.2">
      <c r="A39"/>
      <c r="B39"/>
      <c r="C39"/>
      <c r="D39"/>
      <c r="E39"/>
    </row>
    <row r="40" spans="1:5" x14ac:dyDescent="0.2">
      <c r="A40"/>
      <c r="B40"/>
      <c r="C40"/>
      <c r="D40"/>
      <c r="E40"/>
    </row>
    <row r="41" spans="1:5" x14ac:dyDescent="0.2">
      <c r="A41"/>
      <c r="B41"/>
      <c r="C41"/>
      <c r="D41"/>
      <c r="E41"/>
    </row>
    <row r="42" spans="1:5" x14ac:dyDescent="0.2">
      <c r="A42"/>
      <c r="B42"/>
      <c r="C42"/>
      <c r="D42"/>
      <c r="E42"/>
    </row>
    <row r="43" spans="1:5" x14ac:dyDescent="0.2">
      <c r="A43"/>
      <c r="B43"/>
      <c r="C43"/>
      <c r="D43"/>
      <c r="E43"/>
    </row>
    <row r="44" spans="1:5" x14ac:dyDescent="0.2">
      <c r="A44"/>
      <c r="B44"/>
      <c r="C44"/>
      <c r="D44"/>
      <c r="E44"/>
    </row>
    <row r="45" spans="1:5" x14ac:dyDescent="0.2">
      <c r="A45"/>
      <c r="B45"/>
      <c r="C45"/>
      <c r="D45"/>
      <c r="E45"/>
    </row>
    <row r="46" spans="1:5" x14ac:dyDescent="0.2">
      <c r="A46"/>
      <c r="B46"/>
      <c r="C46"/>
      <c r="D46"/>
      <c r="E46"/>
    </row>
    <row r="47" spans="1:5" x14ac:dyDescent="0.2">
      <c r="A47"/>
      <c r="B47"/>
      <c r="C47"/>
      <c r="D47"/>
      <c r="E47"/>
    </row>
    <row r="48" spans="1:5" x14ac:dyDescent="0.2">
      <c r="A48"/>
      <c r="B48"/>
      <c r="C48"/>
      <c r="D48"/>
      <c r="E48"/>
    </row>
    <row r="49" spans="1:5" x14ac:dyDescent="0.2">
      <c r="A49"/>
      <c r="B49"/>
      <c r="C49"/>
      <c r="D49"/>
      <c r="E49"/>
    </row>
    <row r="50" spans="1:5" x14ac:dyDescent="0.2">
      <c r="A50"/>
      <c r="B50"/>
      <c r="C50"/>
      <c r="D50"/>
      <c r="E50"/>
    </row>
    <row r="51" spans="1:5" x14ac:dyDescent="0.2">
      <c r="A51"/>
      <c r="B51"/>
      <c r="C51"/>
      <c r="D51"/>
      <c r="E51"/>
    </row>
    <row r="52" spans="1:5" x14ac:dyDescent="0.2">
      <c r="A52"/>
      <c r="B52"/>
      <c r="C52"/>
      <c r="D52"/>
      <c r="E52"/>
    </row>
    <row r="53" spans="1:5" x14ac:dyDescent="0.2">
      <c r="A53"/>
      <c r="B53"/>
      <c r="C53"/>
      <c r="D53"/>
      <c r="E53"/>
    </row>
    <row r="54" spans="1:5" x14ac:dyDescent="0.2">
      <c r="A54"/>
      <c r="B54"/>
      <c r="C54"/>
      <c r="D54"/>
      <c r="E54"/>
    </row>
    <row r="55" spans="1:5" x14ac:dyDescent="0.2">
      <c r="A55"/>
      <c r="B55"/>
      <c r="C55"/>
      <c r="D55"/>
      <c r="E55"/>
    </row>
    <row r="56" spans="1:5" x14ac:dyDescent="0.2">
      <c r="A56"/>
      <c r="B56"/>
      <c r="C56"/>
      <c r="D56"/>
      <c r="E56"/>
    </row>
    <row r="57" spans="1:5" x14ac:dyDescent="0.2">
      <c r="A57"/>
      <c r="B57"/>
      <c r="C57"/>
      <c r="D57"/>
      <c r="E57"/>
    </row>
    <row r="58" spans="1:5" x14ac:dyDescent="0.2">
      <c r="A58"/>
      <c r="B58"/>
      <c r="C58"/>
      <c r="D58"/>
      <c r="E58"/>
    </row>
    <row r="59" spans="1:5" x14ac:dyDescent="0.2">
      <c r="A59"/>
      <c r="B59"/>
      <c r="C59"/>
      <c r="D59"/>
      <c r="E59"/>
    </row>
    <row r="60" spans="1:5" x14ac:dyDescent="0.2">
      <c r="A60"/>
      <c r="B60"/>
      <c r="C60"/>
      <c r="D60"/>
      <c r="E60"/>
    </row>
    <row r="61" spans="1:5" x14ac:dyDescent="0.2">
      <c r="A61"/>
      <c r="B61"/>
      <c r="C61"/>
      <c r="D61"/>
      <c r="E61"/>
    </row>
    <row r="62" spans="1:5" x14ac:dyDescent="0.2">
      <c r="A62"/>
      <c r="B62"/>
      <c r="C62"/>
      <c r="D62"/>
      <c r="E62"/>
    </row>
    <row r="63" spans="1:5" x14ac:dyDescent="0.2">
      <c r="A63"/>
      <c r="B63"/>
      <c r="C63"/>
      <c r="D63"/>
      <c r="E63"/>
    </row>
    <row r="64" spans="1:5" x14ac:dyDescent="0.2">
      <c r="A64"/>
      <c r="B64"/>
      <c r="C64"/>
      <c r="D64"/>
      <c r="E64"/>
    </row>
    <row r="65" spans="1:5" x14ac:dyDescent="0.2">
      <c r="A65"/>
      <c r="B65"/>
      <c r="C65"/>
      <c r="D65"/>
      <c r="E65"/>
    </row>
    <row r="66" spans="1:5" x14ac:dyDescent="0.2">
      <c r="A66"/>
      <c r="B66"/>
      <c r="C66"/>
      <c r="D66"/>
      <c r="E66"/>
    </row>
    <row r="67" spans="1:5" x14ac:dyDescent="0.2">
      <c r="A67"/>
      <c r="B67"/>
      <c r="C67"/>
      <c r="D67"/>
      <c r="E67"/>
    </row>
    <row r="68" spans="1:5" x14ac:dyDescent="0.2">
      <c r="A68"/>
      <c r="B68"/>
      <c r="C68"/>
      <c r="D68"/>
      <c r="E68"/>
    </row>
    <row r="69" spans="1:5" x14ac:dyDescent="0.2">
      <c r="A69"/>
      <c r="B69"/>
      <c r="C69"/>
      <c r="D69"/>
      <c r="E69"/>
    </row>
    <row r="70" spans="1:5" x14ac:dyDescent="0.2">
      <c r="A70"/>
      <c r="B70"/>
      <c r="C70"/>
      <c r="D70"/>
      <c r="E70"/>
    </row>
    <row r="71" spans="1:5" x14ac:dyDescent="0.2">
      <c r="A71"/>
      <c r="B71"/>
      <c r="C71"/>
      <c r="D71"/>
      <c r="E71"/>
    </row>
    <row r="72" spans="1:5" x14ac:dyDescent="0.2">
      <c r="A72"/>
      <c r="B72"/>
      <c r="C72"/>
      <c r="D72"/>
      <c r="E72"/>
    </row>
    <row r="73" spans="1:5" x14ac:dyDescent="0.2">
      <c r="A73"/>
      <c r="B73"/>
      <c r="C73"/>
      <c r="D73"/>
      <c r="E73"/>
    </row>
    <row r="74" spans="1:5" x14ac:dyDescent="0.2">
      <c r="A74"/>
      <c r="B74"/>
      <c r="C74"/>
      <c r="D74"/>
      <c r="E74"/>
    </row>
    <row r="75" spans="1:5" x14ac:dyDescent="0.2">
      <c r="A75"/>
      <c r="B75"/>
      <c r="C75"/>
      <c r="D75"/>
      <c r="E75"/>
    </row>
    <row r="76" spans="1:5" x14ac:dyDescent="0.2">
      <c r="A76"/>
      <c r="B76"/>
      <c r="C76"/>
      <c r="D76"/>
      <c r="E76"/>
    </row>
    <row r="77" spans="1:5" x14ac:dyDescent="0.2">
      <c r="A77"/>
      <c r="B77"/>
      <c r="C77"/>
      <c r="D77"/>
      <c r="E77"/>
    </row>
    <row r="78" spans="1:5" x14ac:dyDescent="0.2">
      <c r="A78"/>
      <c r="B78"/>
      <c r="C78"/>
      <c r="D78"/>
      <c r="E78"/>
    </row>
    <row r="79" spans="1:5" x14ac:dyDescent="0.2">
      <c r="A79"/>
      <c r="B79"/>
      <c r="C79"/>
      <c r="D79"/>
      <c r="E79"/>
    </row>
    <row r="80" spans="1:5" x14ac:dyDescent="0.2">
      <c r="A80"/>
      <c r="B80"/>
      <c r="C80"/>
      <c r="D80"/>
      <c r="E80"/>
    </row>
    <row r="81" spans="1:5" x14ac:dyDescent="0.2">
      <c r="A81"/>
      <c r="B81"/>
      <c r="C81"/>
      <c r="D81"/>
      <c r="E81"/>
    </row>
    <row r="82" spans="1:5" x14ac:dyDescent="0.2">
      <c r="A82"/>
      <c r="B82"/>
      <c r="C82"/>
      <c r="D82"/>
      <c r="E82"/>
    </row>
    <row r="83" spans="1:5" x14ac:dyDescent="0.2">
      <c r="A83"/>
      <c r="B83"/>
      <c r="C83"/>
      <c r="D83"/>
      <c r="E83"/>
    </row>
    <row r="84" spans="1:5" x14ac:dyDescent="0.2">
      <c r="A84"/>
      <c r="B84"/>
      <c r="C84"/>
      <c r="D84"/>
      <c r="E84"/>
    </row>
    <row r="85" spans="1:5" x14ac:dyDescent="0.2">
      <c r="A85"/>
      <c r="B85"/>
      <c r="C85"/>
      <c r="D85"/>
      <c r="E85"/>
    </row>
    <row r="86" spans="1:5" x14ac:dyDescent="0.2">
      <c r="A86"/>
      <c r="B86"/>
      <c r="C86"/>
      <c r="D86"/>
      <c r="E86"/>
    </row>
    <row r="87" spans="1:5" x14ac:dyDescent="0.2">
      <c r="A87"/>
      <c r="B87"/>
      <c r="C87"/>
      <c r="D87"/>
      <c r="E87"/>
    </row>
    <row r="88" spans="1:5" x14ac:dyDescent="0.2">
      <c r="A88"/>
      <c r="B88"/>
      <c r="C88"/>
      <c r="D88"/>
      <c r="E88"/>
    </row>
    <row r="89" spans="1:5" x14ac:dyDescent="0.2">
      <c r="A89"/>
      <c r="B89"/>
      <c r="C89"/>
      <c r="D89"/>
      <c r="E89"/>
    </row>
    <row r="90" spans="1:5" x14ac:dyDescent="0.2">
      <c r="A90"/>
      <c r="B90"/>
      <c r="C90"/>
      <c r="D90"/>
      <c r="E90"/>
    </row>
    <row r="91" spans="1:5" x14ac:dyDescent="0.2">
      <c r="A91"/>
      <c r="B91"/>
      <c r="C91"/>
      <c r="D91"/>
      <c r="E91"/>
    </row>
    <row r="92" spans="1:5" x14ac:dyDescent="0.2">
      <c r="A92"/>
      <c r="B92"/>
      <c r="C92"/>
      <c r="D92"/>
      <c r="E92"/>
    </row>
    <row r="93" spans="1:5" x14ac:dyDescent="0.2">
      <c r="A93"/>
      <c r="B93"/>
      <c r="C93"/>
      <c r="D93"/>
      <c r="E93"/>
    </row>
    <row r="94" spans="1:5" x14ac:dyDescent="0.2">
      <c r="A94"/>
      <c r="B94"/>
      <c r="C94"/>
      <c r="D94"/>
      <c r="E94"/>
    </row>
    <row r="95" spans="1:5" x14ac:dyDescent="0.2">
      <c r="A95"/>
      <c r="B95"/>
      <c r="C95"/>
      <c r="D95"/>
      <c r="E95"/>
    </row>
    <row r="96" spans="1:5" x14ac:dyDescent="0.2">
      <c r="A96"/>
      <c r="B96"/>
      <c r="C96"/>
      <c r="D96"/>
      <c r="E96"/>
    </row>
    <row r="97" spans="1:5" x14ac:dyDescent="0.2">
      <c r="A97"/>
      <c r="B97"/>
      <c r="C97"/>
      <c r="D97"/>
      <c r="E97"/>
    </row>
    <row r="98" spans="1:5" x14ac:dyDescent="0.2">
      <c r="A98"/>
      <c r="B98"/>
      <c r="C98"/>
      <c r="D98"/>
      <c r="E98"/>
    </row>
    <row r="99" spans="1:5" x14ac:dyDescent="0.2">
      <c r="A99"/>
      <c r="B99"/>
      <c r="C99"/>
      <c r="D99"/>
      <c r="E99"/>
    </row>
    <row r="100" spans="1:5" x14ac:dyDescent="0.2">
      <c r="A100"/>
      <c r="B100"/>
      <c r="C100"/>
      <c r="D100"/>
      <c r="E100"/>
    </row>
    <row r="101" spans="1:5" x14ac:dyDescent="0.2">
      <c r="A101"/>
      <c r="B101"/>
      <c r="C101"/>
      <c r="D101"/>
      <c r="E101"/>
    </row>
    <row r="102" spans="1:5" x14ac:dyDescent="0.2">
      <c r="A102"/>
      <c r="B102"/>
      <c r="C102"/>
      <c r="D102"/>
      <c r="E102"/>
    </row>
    <row r="103" spans="1:5" x14ac:dyDescent="0.2">
      <c r="A103"/>
      <c r="B103"/>
      <c r="C103"/>
      <c r="D103"/>
      <c r="E103"/>
    </row>
    <row r="104" spans="1:5" x14ac:dyDescent="0.2">
      <c r="A104"/>
      <c r="B104"/>
      <c r="C104"/>
      <c r="D104"/>
      <c r="E104"/>
    </row>
    <row r="105" spans="1:5" x14ac:dyDescent="0.2">
      <c r="A105"/>
      <c r="B105"/>
      <c r="C105"/>
      <c r="D105"/>
      <c r="E105"/>
    </row>
    <row r="106" spans="1:5" x14ac:dyDescent="0.2">
      <c r="A106"/>
      <c r="B106"/>
      <c r="C106"/>
      <c r="D106"/>
      <c r="E106"/>
    </row>
    <row r="107" spans="1:5" x14ac:dyDescent="0.2">
      <c r="A107"/>
      <c r="B107"/>
      <c r="C107"/>
      <c r="D107"/>
      <c r="E107"/>
    </row>
    <row r="108" spans="1:5" x14ac:dyDescent="0.2">
      <c r="A108"/>
      <c r="B108"/>
      <c r="C108"/>
      <c r="D108"/>
      <c r="E108"/>
    </row>
    <row r="109" spans="1:5" x14ac:dyDescent="0.2">
      <c r="A109"/>
      <c r="B109"/>
      <c r="C109"/>
      <c r="D109"/>
      <c r="E109"/>
    </row>
    <row r="110" spans="1:5" x14ac:dyDescent="0.2">
      <c r="A110"/>
      <c r="B110"/>
      <c r="C110"/>
      <c r="D110"/>
      <c r="E110"/>
    </row>
    <row r="111" spans="1:5" x14ac:dyDescent="0.2">
      <c r="A111"/>
      <c r="B111"/>
      <c r="C111"/>
      <c r="D111"/>
      <c r="E111"/>
    </row>
    <row r="112" spans="1:5" x14ac:dyDescent="0.2">
      <c r="A112"/>
      <c r="B112"/>
      <c r="C112"/>
      <c r="D112"/>
      <c r="E112"/>
    </row>
    <row r="113" spans="1:5" x14ac:dyDescent="0.2">
      <c r="A113"/>
      <c r="B113"/>
      <c r="C113"/>
      <c r="D113"/>
      <c r="E113"/>
    </row>
    <row r="114" spans="1:5" x14ac:dyDescent="0.2">
      <c r="A114"/>
      <c r="B114"/>
      <c r="C114"/>
      <c r="D114"/>
      <c r="E114"/>
    </row>
    <row r="115" spans="1:5" x14ac:dyDescent="0.2">
      <c r="A115"/>
      <c r="B115"/>
      <c r="C115"/>
      <c r="D115"/>
      <c r="E115"/>
    </row>
    <row r="116" spans="1:5" x14ac:dyDescent="0.2">
      <c r="A116"/>
      <c r="B116"/>
      <c r="C116"/>
      <c r="D116"/>
      <c r="E116"/>
    </row>
    <row r="117" spans="1:5" x14ac:dyDescent="0.2">
      <c r="A117"/>
      <c r="B117"/>
      <c r="C117"/>
      <c r="D117"/>
      <c r="E117"/>
    </row>
    <row r="118" spans="1:5" x14ac:dyDescent="0.2">
      <c r="A118"/>
      <c r="B118"/>
      <c r="C118"/>
      <c r="D118"/>
      <c r="E118"/>
    </row>
    <row r="119" spans="1:5" x14ac:dyDescent="0.2">
      <c r="A119"/>
      <c r="B119"/>
      <c r="C119"/>
      <c r="D119"/>
      <c r="E119"/>
    </row>
    <row r="120" spans="1:5" x14ac:dyDescent="0.2">
      <c r="A120"/>
      <c r="B120"/>
      <c r="C120"/>
      <c r="D120"/>
      <c r="E120"/>
    </row>
    <row r="121" spans="1:5" x14ac:dyDescent="0.2">
      <c r="A121"/>
      <c r="B121"/>
      <c r="C121"/>
      <c r="D121"/>
      <c r="E121"/>
    </row>
    <row r="122" spans="1:5" x14ac:dyDescent="0.2">
      <c r="A122"/>
      <c r="B122"/>
      <c r="C122"/>
      <c r="D122"/>
      <c r="E122"/>
    </row>
    <row r="123" spans="1:5" x14ac:dyDescent="0.2">
      <c r="A123"/>
      <c r="B123"/>
      <c r="C123"/>
      <c r="D123"/>
      <c r="E123"/>
    </row>
    <row r="124" spans="1:5" x14ac:dyDescent="0.2">
      <c r="A124"/>
      <c r="B124"/>
      <c r="C124"/>
      <c r="D124"/>
      <c r="E124"/>
    </row>
    <row r="125" spans="1:5" x14ac:dyDescent="0.2">
      <c r="A125"/>
      <c r="B125"/>
      <c r="C125"/>
      <c r="D125"/>
      <c r="E125"/>
    </row>
    <row r="126" spans="1:5" x14ac:dyDescent="0.2">
      <c r="A126"/>
      <c r="B126"/>
      <c r="C126"/>
      <c r="D126"/>
      <c r="E126"/>
    </row>
    <row r="127" spans="1:5" x14ac:dyDescent="0.2">
      <c r="A127"/>
      <c r="B127"/>
      <c r="C127"/>
      <c r="D127"/>
      <c r="E127"/>
    </row>
    <row r="128" spans="1:5" x14ac:dyDescent="0.2">
      <c r="A128"/>
      <c r="B128"/>
      <c r="C128"/>
      <c r="D128"/>
      <c r="E128"/>
    </row>
    <row r="129" spans="1:5" x14ac:dyDescent="0.2">
      <c r="A129"/>
      <c r="B129"/>
      <c r="C129"/>
      <c r="D129"/>
      <c r="E129"/>
    </row>
    <row r="130" spans="1:5" x14ac:dyDescent="0.2">
      <c r="A130"/>
      <c r="B130"/>
      <c r="C130"/>
      <c r="D130"/>
      <c r="E130"/>
    </row>
    <row r="131" spans="1:5" x14ac:dyDescent="0.2">
      <c r="A131"/>
      <c r="B131"/>
      <c r="C131"/>
      <c r="D131"/>
      <c r="E131"/>
    </row>
    <row r="132" spans="1:5" x14ac:dyDescent="0.2">
      <c r="A132"/>
      <c r="B132"/>
      <c r="C132"/>
      <c r="D132"/>
      <c r="E132"/>
    </row>
    <row r="133" spans="1:5" x14ac:dyDescent="0.2">
      <c r="A133"/>
      <c r="B133"/>
      <c r="C133"/>
      <c r="D133"/>
      <c r="E133"/>
    </row>
    <row r="134" spans="1:5" x14ac:dyDescent="0.2">
      <c r="A134"/>
      <c r="B134"/>
      <c r="C134"/>
      <c r="D134"/>
      <c r="E134"/>
    </row>
    <row r="135" spans="1:5" x14ac:dyDescent="0.2">
      <c r="A135"/>
      <c r="B135"/>
      <c r="C135"/>
      <c r="D135"/>
      <c r="E135"/>
    </row>
    <row r="136" spans="1:5" x14ac:dyDescent="0.2">
      <c r="A136"/>
      <c r="B136"/>
      <c r="C136"/>
      <c r="D136"/>
      <c r="E136"/>
    </row>
    <row r="137" spans="1:5" x14ac:dyDescent="0.2">
      <c r="A137"/>
      <c r="B137"/>
      <c r="C137"/>
      <c r="D137"/>
      <c r="E137"/>
    </row>
    <row r="138" spans="1:5" x14ac:dyDescent="0.2">
      <c r="A138"/>
      <c r="B138"/>
      <c r="C138"/>
      <c r="D138"/>
      <c r="E138"/>
    </row>
    <row r="139" spans="1:5" x14ac:dyDescent="0.2">
      <c r="A139"/>
      <c r="B139"/>
      <c r="C139"/>
      <c r="D139"/>
      <c r="E139"/>
    </row>
    <row r="140" spans="1:5" x14ac:dyDescent="0.2">
      <c r="A140"/>
      <c r="B140"/>
      <c r="C140"/>
      <c r="D140"/>
      <c r="E140"/>
    </row>
    <row r="141" spans="1:5" x14ac:dyDescent="0.2">
      <c r="A141"/>
      <c r="B141"/>
      <c r="C141"/>
      <c r="D141"/>
      <c r="E141"/>
    </row>
    <row r="142" spans="1:5" x14ac:dyDescent="0.2">
      <c r="A142"/>
      <c r="B142"/>
      <c r="C142"/>
      <c r="D142"/>
      <c r="E142"/>
    </row>
    <row r="143" spans="1:5" x14ac:dyDescent="0.2">
      <c r="A143"/>
      <c r="B143"/>
      <c r="C143"/>
      <c r="D143"/>
      <c r="E143"/>
    </row>
    <row r="144" spans="1:5" x14ac:dyDescent="0.2">
      <c r="A144"/>
      <c r="B144"/>
      <c r="C144"/>
      <c r="D144"/>
      <c r="E144"/>
    </row>
    <row r="145" spans="1:5" x14ac:dyDescent="0.2">
      <c r="A145"/>
      <c r="B145"/>
      <c r="C145"/>
      <c r="D145"/>
      <c r="E145"/>
    </row>
    <row r="146" spans="1:5" x14ac:dyDescent="0.2">
      <c r="A146"/>
      <c r="B146"/>
      <c r="C146"/>
      <c r="D146"/>
      <c r="E146"/>
    </row>
    <row r="147" spans="1:5" x14ac:dyDescent="0.2">
      <c r="A147"/>
      <c r="B147"/>
      <c r="C147"/>
      <c r="D147"/>
      <c r="E147"/>
    </row>
    <row r="148" spans="1:5" x14ac:dyDescent="0.2">
      <c r="A148"/>
      <c r="B148"/>
      <c r="C148"/>
      <c r="D148"/>
      <c r="E148"/>
    </row>
    <row r="149" spans="1:5" x14ac:dyDescent="0.2">
      <c r="A149"/>
      <c r="B149"/>
      <c r="C149"/>
      <c r="D149"/>
      <c r="E149"/>
    </row>
    <row r="150" spans="1:5" x14ac:dyDescent="0.2">
      <c r="A150"/>
      <c r="B150"/>
      <c r="C150"/>
      <c r="D150"/>
      <c r="E150"/>
    </row>
    <row r="151" spans="1:5" x14ac:dyDescent="0.2">
      <c r="A151"/>
      <c r="B151"/>
      <c r="C151"/>
      <c r="D151"/>
      <c r="E151"/>
    </row>
    <row r="152" spans="1:5" x14ac:dyDescent="0.2">
      <c r="A152"/>
      <c r="B152"/>
      <c r="C152"/>
      <c r="D152"/>
      <c r="E152"/>
    </row>
    <row r="153" spans="1:5" x14ac:dyDescent="0.2">
      <c r="A153"/>
      <c r="B153"/>
      <c r="C153"/>
      <c r="D153"/>
      <c r="E153"/>
    </row>
    <row r="154" spans="1:5" x14ac:dyDescent="0.2">
      <c r="A154"/>
      <c r="B154"/>
      <c r="C154"/>
      <c r="D154"/>
      <c r="E154"/>
    </row>
    <row r="155" spans="1:5" x14ac:dyDescent="0.2">
      <c r="A155"/>
      <c r="B155"/>
      <c r="C155"/>
      <c r="D155"/>
      <c r="E155"/>
    </row>
    <row r="156" spans="1:5" x14ac:dyDescent="0.2">
      <c r="A156"/>
      <c r="B156"/>
      <c r="C156"/>
      <c r="D156"/>
      <c r="E156"/>
    </row>
    <row r="157" spans="1:5" x14ac:dyDescent="0.2">
      <c r="A157"/>
      <c r="B157"/>
      <c r="C157"/>
      <c r="D157"/>
      <c r="E157"/>
    </row>
    <row r="158" spans="1:5" x14ac:dyDescent="0.2">
      <c r="A158"/>
      <c r="B158"/>
      <c r="C158"/>
      <c r="D158"/>
      <c r="E158"/>
    </row>
    <row r="159" spans="1:5" x14ac:dyDescent="0.2">
      <c r="A159"/>
      <c r="B159"/>
      <c r="C159"/>
      <c r="D159"/>
      <c r="E159"/>
    </row>
    <row r="160" spans="1:5" x14ac:dyDescent="0.2">
      <c r="A160"/>
      <c r="B160"/>
      <c r="C160"/>
      <c r="D160"/>
      <c r="E160"/>
    </row>
    <row r="161" spans="1:5" x14ac:dyDescent="0.2">
      <c r="A161"/>
      <c r="B161"/>
      <c r="C161"/>
      <c r="D161"/>
      <c r="E161"/>
    </row>
    <row r="162" spans="1:5" x14ac:dyDescent="0.2">
      <c r="A162"/>
      <c r="B162"/>
      <c r="C162"/>
      <c r="D162"/>
      <c r="E162"/>
    </row>
    <row r="163" spans="1:5" x14ac:dyDescent="0.2">
      <c r="A163"/>
      <c r="B163"/>
      <c r="C163"/>
      <c r="D163"/>
      <c r="E163"/>
    </row>
    <row r="164" spans="1:5" x14ac:dyDescent="0.2">
      <c r="A164"/>
      <c r="B164"/>
      <c r="C164"/>
      <c r="D164"/>
      <c r="E164"/>
    </row>
    <row r="165" spans="1:5" x14ac:dyDescent="0.2">
      <c r="A165"/>
      <c r="B165"/>
      <c r="C165"/>
      <c r="D165"/>
      <c r="E165"/>
    </row>
    <row r="166" spans="1:5" x14ac:dyDescent="0.2">
      <c r="A166"/>
      <c r="B166"/>
      <c r="C166"/>
      <c r="D166"/>
      <c r="E166"/>
    </row>
    <row r="167" spans="1:5" x14ac:dyDescent="0.2">
      <c r="A167"/>
      <c r="B167"/>
      <c r="C167"/>
      <c r="D167"/>
      <c r="E167"/>
    </row>
    <row r="168" spans="1:5" x14ac:dyDescent="0.2">
      <c r="A168"/>
      <c r="B168"/>
      <c r="C168"/>
      <c r="D168"/>
      <c r="E168"/>
    </row>
    <row r="169" spans="1:5" x14ac:dyDescent="0.2">
      <c r="A169"/>
      <c r="B169"/>
      <c r="C169"/>
      <c r="D169"/>
      <c r="E169"/>
    </row>
    <row r="170" spans="1:5" x14ac:dyDescent="0.2">
      <c r="A170"/>
      <c r="B170"/>
      <c r="C170"/>
      <c r="D170"/>
      <c r="E170"/>
    </row>
    <row r="171" spans="1:5" x14ac:dyDescent="0.2">
      <c r="A171"/>
      <c r="B171"/>
      <c r="C171"/>
      <c r="D171"/>
      <c r="E171"/>
    </row>
    <row r="172" spans="1:5" x14ac:dyDescent="0.2">
      <c r="A172"/>
      <c r="B172"/>
      <c r="C172"/>
      <c r="D172"/>
      <c r="E172"/>
    </row>
    <row r="173" spans="1:5" x14ac:dyDescent="0.2">
      <c r="A173"/>
      <c r="B173"/>
      <c r="C173"/>
      <c r="D173"/>
      <c r="E173"/>
    </row>
    <row r="174" spans="1:5" x14ac:dyDescent="0.2">
      <c r="A174"/>
      <c r="B174"/>
      <c r="C174"/>
      <c r="D174"/>
      <c r="E174"/>
    </row>
    <row r="175" spans="1:5" x14ac:dyDescent="0.2">
      <c r="A175"/>
      <c r="B175"/>
      <c r="C175"/>
      <c r="D175"/>
      <c r="E175"/>
    </row>
    <row r="176" spans="1:5" x14ac:dyDescent="0.2">
      <c r="A176"/>
      <c r="B176"/>
      <c r="C176"/>
      <c r="D176"/>
      <c r="E176"/>
    </row>
    <row r="177" spans="1:5" x14ac:dyDescent="0.2">
      <c r="A177"/>
      <c r="B177"/>
      <c r="C177"/>
      <c r="D177"/>
      <c r="E177"/>
    </row>
    <row r="178" spans="1:5" x14ac:dyDescent="0.2">
      <c r="A178"/>
      <c r="B178"/>
      <c r="C178"/>
      <c r="D178"/>
      <c r="E178"/>
    </row>
    <row r="179" spans="1:5" x14ac:dyDescent="0.2">
      <c r="A179"/>
      <c r="B179"/>
      <c r="C179"/>
      <c r="D179"/>
      <c r="E179"/>
    </row>
    <row r="180" spans="1:5" x14ac:dyDescent="0.2">
      <c r="A180"/>
      <c r="B180"/>
      <c r="C180"/>
      <c r="D180"/>
      <c r="E180"/>
    </row>
    <row r="181" spans="1:5" x14ac:dyDescent="0.2">
      <c r="A181"/>
      <c r="B181"/>
      <c r="C181"/>
      <c r="D181"/>
      <c r="E181"/>
    </row>
    <row r="182" spans="1:5" x14ac:dyDescent="0.2">
      <c r="A182"/>
      <c r="B182"/>
      <c r="C182"/>
      <c r="D182"/>
      <c r="E182"/>
    </row>
    <row r="183" spans="1:5" x14ac:dyDescent="0.2">
      <c r="A183"/>
      <c r="B183"/>
      <c r="C183"/>
      <c r="D183"/>
      <c r="E183"/>
    </row>
    <row r="184" spans="1:5" x14ac:dyDescent="0.2">
      <c r="A184"/>
      <c r="B184"/>
      <c r="C184"/>
      <c r="D184"/>
      <c r="E184"/>
    </row>
    <row r="185" spans="1:5" x14ac:dyDescent="0.2">
      <c r="A185"/>
      <c r="B185"/>
      <c r="C185"/>
      <c r="D185"/>
      <c r="E185"/>
    </row>
    <row r="186" spans="1:5" x14ac:dyDescent="0.2">
      <c r="A186"/>
      <c r="B186"/>
      <c r="C186"/>
      <c r="D186"/>
      <c r="E186"/>
    </row>
    <row r="187" spans="1:5" x14ac:dyDescent="0.2">
      <c r="A187"/>
      <c r="B187"/>
      <c r="C187"/>
      <c r="D187"/>
      <c r="E187"/>
    </row>
    <row r="188" spans="1:5" x14ac:dyDescent="0.2">
      <c r="A188"/>
      <c r="B188"/>
      <c r="C188"/>
      <c r="D188"/>
      <c r="E188"/>
    </row>
    <row r="189" spans="1:5" x14ac:dyDescent="0.2">
      <c r="A189"/>
      <c r="B189"/>
      <c r="C189"/>
      <c r="D189"/>
      <c r="E189"/>
    </row>
    <row r="190" spans="1:5" x14ac:dyDescent="0.2">
      <c r="A190"/>
      <c r="B190"/>
      <c r="C190"/>
      <c r="D190"/>
      <c r="E190"/>
    </row>
    <row r="191" spans="1:5" x14ac:dyDescent="0.2">
      <c r="A191"/>
      <c r="B191"/>
      <c r="C191"/>
      <c r="D191"/>
      <c r="E191"/>
    </row>
    <row r="192" spans="1:5" x14ac:dyDescent="0.2">
      <c r="A192"/>
      <c r="B192"/>
      <c r="C192"/>
      <c r="D192"/>
      <c r="E192"/>
    </row>
    <row r="193" spans="1:5" x14ac:dyDescent="0.2">
      <c r="A193"/>
      <c r="B193"/>
      <c r="C193"/>
      <c r="D193"/>
      <c r="E193"/>
    </row>
    <row r="194" spans="1:5" x14ac:dyDescent="0.2">
      <c r="A194"/>
      <c r="B194"/>
      <c r="C194"/>
      <c r="D194"/>
      <c r="E194"/>
    </row>
    <row r="195" spans="1:5" x14ac:dyDescent="0.2">
      <c r="A195"/>
      <c r="B195"/>
      <c r="C195"/>
      <c r="D195"/>
      <c r="E195"/>
    </row>
    <row r="196" spans="1:5" x14ac:dyDescent="0.2">
      <c r="A196"/>
      <c r="B196"/>
      <c r="C196"/>
      <c r="D196"/>
      <c r="E196"/>
    </row>
    <row r="197" spans="1:5" x14ac:dyDescent="0.2">
      <c r="A197"/>
      <c r="B197"/>
      <c r="C197"/>
      <c r="D197"/>
      <c r="E197"/>
    </row>
    <row r="198" spans="1:5" x14ac:dyDescent="0.2">
      <c r="A198"/>
      <c r="B198"/>
      <c r="C198"/>
      <c r="D198"/>
      <c r="E198"/>
    </row>
  </sheetData>
  <phoneticPr fontId="1" type="noConversion"/>
  <hyperlinks>
    <hyperlink ref="A1" location="CONTENTS!A1" display="CONTENTS"/>
    <hyperlink ref="A11:D11" location="Sheet3!A1" display="Return to Changing the type of statistic calculated in the table"/>
  </hyperlinks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1"/>
  <sheetViews>
    <sheetView workbookViewId="0">
      <selection activeCell="C14" sqref="C14"/>
    </sheetView>
  </sheetViews>
  <sheetFormatPr defaultRowHeight="12.75" x14ac:dyDescent="0.2"/>
  <cols>
    <col min="1" max="1" width="13.7109375" customWidth="1"/>
    <col min="3" max="3" width="12.7109375" customWidth="1"/>
    <col min="4" max="4" width="17.140625" customWidth="1"/>
    <col min="7" max="7" width="17.140625" customWidth="1"/>
    <col min="8" max="8" width="9.85546875" bestFit="1" customWidth="1"/>
    <col min="9" max="10" width="11" bestFit="1" customWidth="1"/>
    <col min="11" max="11" width="10.5703125" bestFit="1" customWidth="1"/>
  </cols>
  <sheetData>
    <row r="1" spans="1:22" x14ac:dyDescent="0.2">
      <c r="A1" s="51" t="s">
        <v>124</v>
      </c>
      <c r="D1" s="4" t="s">
        <v>10</v>
      </c>
      <c r="E1" s="5"/>
      <c r="F1" s="4" t="s">
        <v>3</v>
      </c>
      <c r="G1" s="5"/>
      <c r="H1" s="6"/>
      <c r="U1">
        <f>GETPIVOTDATA("VERDICT",$D$1,"VERDICT","FAIL","GENDER","F","GROUP","A")</f>
        <v>0.1</v>
      </c>
      <c r="V1">
        <f>GETPIVOTDATA("VERDICT",$D$1,"VERDICT","PASS","GENDER","F","GROUP","A")</f>
        <v>0.18</v>
      </c>
    </row>
    <row r="2" spans="1:22" x14ac:dyDescent="0.2">
      <c r="D2" s="4" t="s">
        <v>6</v>
      </c>
      <c r="E2" s="4" t="s">
        <v>13</v>
      </c>
      <c r="F2" s="7" t="s">
        <v>5</v>
      </c>
      <c r="G2" s="8" t="s">
        <v>4</v>
      </c>
      <c r="H2" s="9" t="s">
        <v>11</v>
      </c>
      <c r="U2">
        <f>GETPIVOTDATA("VERDICT",$D$1,"VERDICT","FAIL","GENDER","F","GROUP","B")</f>
        <v>0.18</v>
      </c>
      <c r="V2">
        <f>GETPIVOTDATA("VERDICT",$D$1,"VERDICT","PASS","GENDER","F","GROUP","B")</f>
        <v>0.12</v>
      </c>
    </row>
    <row r="3" spans="1:22" x14ac:dyDescent="0.2">
      <c r="D3" s="7" t="s">
        <v>8</v>
      </c>
      <c r="E3" s="7" t="s">
        <v>14</v>
      </c>
      <c r="F3" s="23">
        <v>0.1</v>
      </c>
      <c r="G3" s="24">
        <v>0.18</v>
      </c>
      <c r="H3" s="25">
        <v>0.28000000000000003</v>
      </c>
      <c r="U3">
        <f>GETPIVOTDATA("VERDICT",$D$1,"VERDICT","FAIL","GENDER","M","GROUP","A")</f>
        <v>0.1</v>
      </c>
      <c r="V3">
        <f>GETPIVOTDATA("VERDICT",$D$1,"VERDICT","PASS","GENDER","M","GROUP","A")</f>
        <v>0.12</v>
      </c>
    </row>
    <row r="4" spans="1:22" x14ac:dyDescent="0.2">
      <c r="A4" s="62"/>
      <c r="D4" s="32"/>
      <c r="E4" s="13" t="s">
        <v>15</v>
      </c>
      <c r="F4" s="26">
        <v>0.18</v>
      </c>
      <c r="G4" s="27">
        <v>0.12</v>
      </c>
      <c r="H4" s="28">
        <v>0.3</v>
      </c>
      <c r="U4">
        <f>GETPIVOTDATA("VERDICT",$D$1,"VERDICT","FAIL","GENDER","M","GROUP","B")</f>
        <v>0.1</v>
      </c>
      <c r="V4">
        <f>GETPIVOTDATA("VERDICT",$D$1,"VERDICT","PASS","GENDER","M","GROUP","B")</f>
        <v>0.1</v>
      </c>
    </row>
    <row r="5" spans="1:22" x14ac:dyDescent="0.2">
      <c r="D5" s="7" t="s">
        <v>16</v>
      </c>
      <c r="E5" s="5"/>
      <c r="F5" s="23">
        <v>0.28000000000000003</v>
      </c>
      <c r="G5" s="24">
        <v>0.3</v>
      </c>
      <c r="H5" s="25">
        <v>0.57999999999999996</v>
      </c>
      <c r="U5" t="e">
        <f>GETPIVOTDATA("VERDICT",Sheet4!$G$19,"VERDICT","FAIL","GENDER","F","GROUP","A")</f>
        <v>#REF!</v>
      </c>
      <c r="V5" t="e">
        <f>GETPIVOTDATA("VERDICT",Sheet4!$G$19,"VERDICT","PASS","GENDER","F","GROUP","A")</f>
        <v>#REF!</v>
      </c>
    </row>
    <row r="6" spans="1:22" x14ac:dyDescent="0.2">
      <c r="D6" s="7" t="s">
        <v>7</v>
      </c>
      <c r="E6" s="7" t="s">
        <v>14</v>
      </c>
      <c r="F6" s="23">
        <v>0.1</v>
      </c>
      <c r="G6" s="24">
        <v>0.12</v>
      </c>
      <c r="H6" s="25">
        <v>0.22</v>
      </c>
      <c r="U6" t="e">
        <f>GETPIVOTDATA("VERDICT",Sheet4!$G$19,"VERDICT","FAIL","GENDER","F","GROUP","B")</f>
        <v>#REF!</v>
      </c>
      <c r="V6" t="e">
        <f>GETPIVOTDATA("VERDICT",Sheet4!$G$19,"VERDICT","PASS","GENDER","F","GROUP","B")</f>
        <v>#REF!</v>
      </c>
    </row>
    <row r="7" spans="1:22" x14ac:dyDescent="0.2">
      <c r="D7" s="32"/>
      <c r="E7" s="13" t="s">
        <v>15</v>
      </c>
      <c r="F7" s="26">
        <v>0.1</v>
      </c>
      <c r="G7" s="27">
        <v>0.1</v>
      </c>
      <c r="H7" s="28">
        <v>0.2</v>
      </c>
      <c r="U7" t="e">
        <f>GETPIVOTDATA("VERDICT",Sheet4!$G$19,"VERDICT","FAIL","GENDER","M","GROUP","A")</f>
        <v>#REF!</v>
      </c>
      <c r="V7" t="e">
        <f>GETPIVOTDATA("VERDICT",Sheet4!$G$19,"VERDICT","PASS","GENDER","M","GROUP","A")</f>
        <v>#REF!</v>
      </c>
    </row>
    <row r="8" spans="1:22" x14ac:dyDescent="0.2">
      <c r="D8" s="7" t="s">
        <v>17</v>
      </c>
      <c r="E8" s="5"/>
      <c r="F8" s="23">
        <v>0.2</v>
      </c>
      <c r="G8" s="24">
        <v>0.22</v>
      </c>
      <c r="H8" s="25">
        <v>0.42</v>
      </c>
      <c r="U8" t="e">
        <f>GETPIVOTDATA("VERDICT",Sheet4!$G$19,"VERDICT","FAIL","GENDER","M","GROUP","B")</f>
        <v>#REF!</v>
      </c>
      <c r="V8" t="e">
        <f>GETPIVOTDATA("VERDICT",Sheet4!$G$19,"VERDICT","PASS","GENDER","M","GROUP","B")</f>
        <v>#REF!</v>
      </c>
    </row>
    <row r="9" spans="1:22" x14ac:dyDescent="0.2">
      <c r="D9" s="17" t="s">
        <v>11</v>
      </c>
      <c r="E9" s="33"/>
      <c r="F9" s="29">
        <v>0.48</v>
      </c>
      <c r="G9" s="30">
        <v>0.52</v>
      </c>
      <c r="H9" s="31">
        <v>1</v>
      </c>
      <c r="U9" t="e">
        <f t="shared" ref="U9:V12" si="0">IF(U1=U5,1,0)</f>
        <v>#REF!</v>
      </c>
      <c r="V9" t="e">
        <f t="shared" si="0"/>
        <v>#REF!</v>
      </c>
    </row>
    <row r="10" spans="1:22" x14ac:dyDescent="0.2">
      <c r="U10" t="e">
        <f t="shared" si="0"/>
        <v>#REF!</v>
      </c>
      <c r="V10" t="e">
        <f t="shared" si="0"/>
        <v>#REF!</v>
      </c>
    </row>
    <row r="11" spans="1:22" x14ac:dyDescent="0.2">
      <c r="U11" t="e">
        <f t="shared" si="0"/>
        <v>#REF!</v>
      </c>
      <c r="V11" t="e">
        <f t="shared" si="0"/>
        <v>#REF!</v>
      </c>
    </row>
    <row r="12" spans="1:22" x14ac:dyDescent="0.2">
      <c r="U12" t="e">
        <f t="shared" si="0"/>
        <v>#REF!</v>
      </c>
      <c r="V12" t="e">
        <f t="shared" si="0"/>
        <v>#REF!</v>
      </c>
    </row>
    <row r="13" spans="1:22" x14ac:dyDescent="0.2">
      <c r="U13">
        <f>IF(ISERR(U5),0,SUM(U9:V12))</f>
        <v>0</v>
      </c>
    </row>
    <row r="14" spans="1:22" x14ac:dyDescent="0.2">
      <c r="A14" s="61" t="s">
        <v>134</v>
      </c>
      <c r="B14" s="60"/>
      <c r="C14" s="60"/>
      <c r="U14" t="str">
        <f>IF(U13=8,"CORRECT PROCEED TO SHEET5",IF(U13=0,"","INCORRECT"))</f>
        <v/>
      </c>
    </row>
    <row r="17" spans="1:6" x14ac:dyDescent="0.2">
      <c r="A17" s="1"/>
      <c r="B17" s="1"/>
      <c r="C17" s="1"/>
      <c r="D17" s="1"/>
      <c r="E17" s="1"/>
      <c r="F17" s="1"/>
    </row>
    <row r="18" spans="1:6" x14ac:dyDescent="0.2">
      <c r="A18" s="1"/>
      <c r="B18" s="1"/>
      <c r="C18" s="1"/>
      <c r="D18" s="1"/>
      <c r="E18" s="1"/>
      <c r="F18" s="1"/>
    </row>
    <row r="19" spans="1:6" x14ac:dyDescent="0.2">
      <c r="A19" s="1"/>
      <c r="B19" s="1"/>
      <c r="C19" s="1"/>
      <c r="D19" s="1"/>
      <c r="E19" s="1"/>
      <c r="F19" s="1"/>
    </row>
    <row r="20" spans="1:6" x14ac:dyDescent="0.2">
      <c r="A20" s="1"/>
      <c r="B20" s="1"/>
      <c r="C20" s="1"/>
      <c r="D20" s="1"/>
      <c r="E20" s="1"/>
      <c r="F20" s="1"/>
    </row>
    <row r="21" spans="1:6" x14ac:dyDescent="0.2">
      <c r="A21" s="1"/>
      <c r="B21" s="1"/>
      <c r="C21" s="1"/>
      <c r="D21" s="1"/>
      <c r="E21" s="1"/>
      <c r="F21" s="1"/>
    </row>
    <row r="22" spans="1:6" x14ac:dyDescent="0.2">
      <c r="A22" s="1"/>
      <c r="B22" s="1"/>
      <c r="C22" s="1"/>
      <c r="D22" s="1"/>
      <c r="E22" s="1"/>
      <c r="F22" s="1"/>
    </row>
    <row r="23" spans="1:6" x14ac:dyDescent="0.2">
      <c r="A23" s="1"/>
      <c r="B23" s="1"/>
      <c r="C23" s="1"/>
      <c r="D23" s="1"/>
      <c r="E23" s="1"/>
      <c r="F23" s="1"/>
    </row>
    <row r="24" spans="1:6" x14ac:dyDescent="0.2">
      <c r="A24" s="1"/>
      <c r="B24" s="1"/>
      <c r="C24" s="1"/>
      <c r="D24" s="1"/>
      <c r="E24" s="1"/>
      <c r="F24" s="1"/>
    </row>
    <row r="25" spans="1:6" x14ac:dyDescent="0.2">
      <c r="A25" s="1"/>
      <c r="B25" s="1"/>
      <c r="C25" s="1"/>
      <c r="D25" s="1"/>
      <c r="E25" s="1"/>
      <c r="F25" s="1"/>
    </row>
    <row r="26" spans="1:6" x14ac:dyDescent="0.2">
      <c r="A26" s="1"/>
      <c r="B26" s="1"/>
      <c r="C26" s="1"/>
      <c r="D26" s="1"/>
      <c r="E26" s="1"/>
      <c r="F26" s="1"/>
    </row>
    <row r="27" spans="1:6" x14ac:dyDescent="0.2">
      <c r="A27" s="1"/>
      <c r="B27" s="1"/>
      <c r="C27" s="1"/>
      <c r="D27" s="1"/>
      <c r="E27" s="1"/>
      <c r="F27" s="1"/>
    </row>
    <row r="28" spans="1:6" x14ac:dyDescent="0.2">
      <c r="A28" s="1"/>
      <c r="B28" s="1"/>
      <c r="C28" s="1"/>
      <c r="D28" s="1"/>
      <c r="E28" s="1"/>
      <c r="F28" s="1"/>
    </row>
    <row r="29" spans="1:6" x14ac:dyDescent="0.2">
      <c r="A29" s="1"/>
      <c r="B29" s="1"/>
      <c r="C29" s="1"/>
      <c r="D29" s="1"/>
      <c r="E29" s="1"/>
      <c r="F29" s="1"/>
    </row>
    <row r="30" spans="1:6" x14ac:dyDescent="0.2">
      <c r="A30" s="1"/>
      <c r="B30" s="1"/>
      <c r="C30" s="1"/>
      <c r="D30" s="1"/>
      <c r="E30" s="1"/>
      <c r="F30" s="1"/>
    </row>
    <row r="31" spans="1:6" x14ac:dyDescent="0.2">
      <c r="A31" s="1"/>
      <c r="B31" s="1"/>
      <c r="C31" s="1"/>
      <c r="D31" s="1"/>
      <c r="E31" s="1"/>
      <c r="F31" s="1"/>
    </row>
    <row r="32" spans="1:6" x14ac:dyDescent="0.2">
      <c r="A32" s="1"/>
      <c r="B32" s="1"/>
      <c r="C32" s="1"/>
      <c r="D32" s="1"/>
      <c r="E32" s="1"/>
      <c r="F32" s="1"/>
    </row>
    <row r="33" spans="1:6" x14ac:dyDescent="0.2">
      <c r="A33" s="1"/>
      <c r="B33" s="1"/>
      <c r="C33" s="1"/>
      <c r="D33" s="1"/>
      <c r="E33" s="1"/>
      <c r="F33" s="1"/>
    </row>
    <row r="34" spans="1:6" x14ac:dyDescent="0.2">
      <c r="A34" s="1"/>
      <c r="B34" s="1"/>
      <c r="C34" s="1"/>
      <c r="D34" s="1"/>
      <c r="E34" s="1"/>
      <c r="F34" s="1"/>
    </row>
    <row r="35" spans="1:6" x14ac:dyDescent="0.2">
      <c r="A35" s="1"/>
      <c r="B35" s="1"/>
      <c r="C35" s="1"/>
      <c r="D35" s="1"/>
      <c r="E35" s="1"/>
      <c r="F35" s="1"/>
    </row>
    <row r="36" spans="1:6" x14ac:dyDescent="0.2">
      <c r="A36" s="1"/>
      <c r="B36" s="1"/>
      <c r="C36" s="1"/>
      <c r="D36" s="1"/>
      <c r="E36" s="1"/>
      <c r="F36" s="1"/>
    </row>
    <row r="37" spans="1:6" x14ac:dyDescent="0.2">
      <c r="A37" s="1"/>
      <c r="B37" s="1"/>
      <c r="C37" s="1"/>
      <c r="D37" s="1"/>
      <c r="E37" s="1"/>
      <c r="F37" s="1"/>
    </row>
    <row r="38" spans="1:6" x14ac:dyDescent="0.2">
      <c r="A38" s="1"/>
      <c r="B38" s="1"/>
      <c r="C38" s="1"/>
      <c r="D38" s="1"/>
      <c r="E38" s="1"/>
      <c r="F38" s="1"/>
    </row>
    <row r="39" spans="1:6" x14ac:dyDescent="0.2">
      <c r="A39" s="1"/>
      <c r="B39" s="1"/>
      <c r="C39" s="1"/>
      <c r="D39" s="1"/>
      <c r="E39" s="1"/>
      <c r="F39" s="1"/>
    </row>
    <row r="40" spans="1:6" x14ac:dyDescent="0.2">
      <c r="A40" s="1"/>
      <c r="B40" s="1"/>
      <c r="C40" s="1"/>
      <c r="D40" s="1"/>
      <c r="E40" s="1"/>
      <c r="F40" s="1"/>
    </row>
    <row r="41" spans="1:6" x14ac:dyDescent="0.2">
      <c r="A41" s="1"/>
      <c r="B41" s="1"/>
      <c r="C41" s="1"/>
      <c r="D41" s="1"/>
      <c r="E41" s="1"/>
      <c r="F41" s="1"/>
    </row>
    <row r="42" spans="1:6" x14ac:dyDescent="0.2">
      <c r="A42" s="1"/>
      <c r="B42" s="1"/>
      <c r="C42" s="1"/>
      <c r="D42" s="1"/>
      <c r="E42" s="1"/>
      <c r="F42" s="1"/>
    </row>
    <row r="43" spans="1:6" x14ac:dyDescent="0.2">
      <c r="A43" s="1"/>
      <c r="B43" s="1"/>
      <c r="C43" s="1"/>
      <c r="D43" s="1"/>
      <c r="E43" s="1"/>
      <c r="F43" s="1"/>
    </row>
    <row r="44" spans="1:6" x14ac:dyDescent="0.2">
      <c r="A44" s="1"/>
      <c r="B44" s="1"/>
      <c r="C44" s="1"/>
      <c r="D44" s="1"/>
      <c r="E44" s="1"/>
      <c r="F44" s="1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1"/>
      <c r="D46" s="1"/>
      <c r="E46" s="1"/>
      <c r="F46" s="1"/>
    </row>
    <row r="47" spans="1:6" x14ac:dyDescent="0.2">
      <c r="A47" s="1"/>
      <c r="B47" s="1"/>
      <c r="C47" s="1"/>
      <c r="D47" s="1"/>
      <c r="E47" s="1"/>
      <c r="F47" s="1"/>
    </row>
    <row r="48" spans="1:6" x14ac:dyDescent="0.2">
      <c r="A48" s="1"/>
      <c r="B48" s="1"/>
      <c r="C48" s="1"/>
      <c r="D48" s="1"/>
      <c r="E48" s="1"/>
      <c r="F48" s="1"/>
    </row>
    <row r="49" spans="1:6" x14ac:dyDescent="0.2">
      <c r="A49" s="1"/>
      <c r="B49" s="1"/>
      <c r="C49" s="1"/>
      <c r="D49" s="1"/>
      <c r="E49" s="1"/>
      <c r="F49" s="1"/>
    </row>
    <row r="50" spans="1:6" x14ac:dyDescent="0.2">
      <c r="A50" s="1"/>
      <c r="B50" s="1"/>
      <c r="C50" s="1"/>
      <c r="D50" s="1"/>
      <c r="E50" s="1"/>
      <c r="F50" s="1"/>
    </row>
    <row r="51" spans="1:6" x14ac:dyDescent="0.2">
      <c r="A51" s="1"/>
      <c r="B51" s="1"/>
      <c r="C51" s="1"/>
      <c r="D51" s="1"/>
      <c r="E51" s="1"/>
      <c r="F51" s="1"/>
    </row>
    <row r="52" spans="1:6" x14ac:dyDescent="0.2">
      <c r="A52" s="1"/>
      <c r="B52" s="1"/>
      <c r="C52" s="1"/>
      <c r="D52" s="1"/>
      <c r="E52" s="1"/>
      <c r="F52" s="1"/>
    </row>
    <row r="53" spans="1:6" x14ac:dyDescent="0.2">
      <c r="A53" s="1"/>
      <c r="B53" s="1"/>
      <c r="C53" s="1"/>
      <c r="D53" s="1"/>
      <c r="E53" s="1"/>
      <c r="F53" s="1"/>
    </row>
    <row r="54" spans="1:6" x14ac:dyDescent="0.2">
      <c r="A54" s="1"/>
      <c r="B54" s="1"/>
      <c r="C54" s="1"/>
      <c r="D54" s="1"/>
      <c r="E54" s="1"/>
      <c r="F54" s="1"/>
    </row>
    <row r="55" spans="1:6" x14ac:dyDescent="0.2">
      <c r="A55" s="1"/>
      <c r="B55" s="1"/>
      <c r="C55" s="1"/>
      <c r="D55" s="1"/>
      <c r="E55" s="1"/>
      <c r="F55" s="1"/>
    </row>
    <row r="56" spans="1:6" x14ac:dyDescent="0.2">
      <c r="A56" s="1"/>
      <c r="B56" s="1"/>
      <c r="C56" s="1"/>
      <c r="D56" s="1"/>
      <c r="E56" s="1"/>
      <c r="F56" s="1"/>
    </row>
    <row r="57" spans="1:6" x14ac:dyDescent="0.2">
      <c r="A57" s="1"/>
      <c r="B57" s="1"/>
      <c r="C57" s="1"/>
      <c r="D57" s="1"/>
      <c r="E57" s="1"/>
      <c r="F57" s="1"/>
    </row>
    <row r="58" spans="1:6" x14ac:dyDescent="0.2">
      <c r="A58" s="1"/>
      <c r="B58" s="1"/>
      <c r="C58" s="1"/>
      <c r="D58" s="1"/>
      <c r="E58" s="1"/>
      <c r="F58" s="1"/>
    </row>
    <row r="59" spans="1:6" x14ac:dyDescent="0.2">
      <c r="A59" s="1"/>
      <c r="B59" s="1"/>
      <c r="C59" s="1"/>
      <c r="D59" s="1"/>
      <c r="E59" s="1"/>
      <c r="F59" s="1"/>
    </row>
    <row r="60" spans="1:6" x14ac:dyDescent="0.2">
      <c r="A60" s="1"/>
      <c r="B60" s="1"/>
      <c r="C60" s="1"/>
      <c r="D60" s="1"/>
      <c r="E60" s="1"/>
      <c r="F60" s="1"/>
    </row>
    <row r="61" spans="1:6" x14ac:dyDescent="0.2">
      <c r="A61" s="1"/>
      <c r="B61" s="1"/>
      <c r="C61" s="1"/>
      <c r="D61" s="1"/>
      <c r="E61" s="1"/>
      <c r="F61" s="1"/>
    </row>
    <row r="62" spans="1:6" x14ac:dyDescent="0.2">
      <c r="A62" s="1"/>
      <c r="B62" s="1"/>
      <c r="C62" s="1"/>
      <c r="D62" s="1"/>
      <c r="E62" s="1"/>
      <c r="F62" s="1"/>
    </row>
    <row r="63" spans="1:6" x14ac:dyDescent="0.2">
      <c r="A63" s="1"/>
      <c r="B63" s="1"/>
      <c r="C63" s="1"/>
      <c r="D63" s="1"/>
      <c r="E63" s="1"/>
      <c r="F63" s="1"/>
    </row>
    <row r="64" spans="1:6" x14ac:dyDescent="0.2">
      <c r="A64" s="1"/>
      <c r="B64" s="1"/>
      <c r="C64" s="1"/>
      <c r="D64" s="1"/>
      <c r="E64" s="1"/>
      <c r="F64" s="1"/>
    </row>
    <row r="65" spans="1:6" x14ac:dyDescent="0.2">
      <c r="A65" s="1"/>
      <c r="B65" s="1"/>
      <c r="C65" s="1"/>
      <c r="D65" s="1"/>
      <c r="E65" s="1"/>
      <c r="F65" s="1"/>
    </row>
    <row r="66" spans="1:6" x14ac:dyDescent="0.2">
      <c r="A66" s="1"/>
      <c r="B66" s="1"/>
      <c r="C66" s="1"/>
      <c r="D66" s="1"/>
      <c r="E66" s="1"/>
      <c r="F66" s="1"/>
    </row>
    <row r="67" spans="1:6" x14ac:dyDescent="0.2">
      <c r="A67" s="1"/>
      <c r="B67" s="1"/>
      <c r="C67" s="1"/>
      <c r="D67" s="1"/>
      <c r="E67" s="1"/>
      <c r="F67" s="1"/>
    </row>
    <row r="68" spans="1:6" x14ac:dyDescent="0.2">
      <c r="F68" s="1"/>
    </row>
    <row r="69" spans="1:6" x14ac:dyDescent="0.2">
      <c r="F69" s="1"/>
    </row>
    <row r="70" spans="1:6" x14ac:dyDescent="0.2">
      <c r="F70" s="1"/>
    </row>
    <row r="71" spans="1:6" x14ac:dyDescent="0.2">
      <c r="F71" s="1"/>
    </row>
    <row r="72" spans="1:6" x14ac:dyDescent="0.2">
      <c r="F72" s="1"/>
    </row>
    <row r="73" spans="1:6" x14ac:dyDescent="0.2">
      <c r="F73" s="1"/>
    </row>
    <row r="74" spans="1:6" x14ac:dyDescent="0.2">
      <c r="F74" s="1"/>
    </row>
    <row r="75" spans="1:6" x14ac:dyDescent="0.2">
      <c r="F75" s="1"/>
    </row>
    <row r="76" spans="1:6" x14ac:dyDescent="0.2">
      <c r="F76" s="1"/>
    </row>
    <row r="77" spans="1:6" x14ac:dyDescent="0.2">
      <c r="F77" s="1"/>
    </row>
    <row r="78" spans="1:6" x14ac:dyDescent="0.2">
      <c r="F78" s="1"/>
    </row>
    <row r="79" spans="1:6" x14ac:dyDescent="0.2">
      <c r="F79" s="1"/>
    </row>
    <row r="80" spans="1:6" x14ac:dyDescent="0.2">
      <c r="F80" s="1"/>
    </row>
    <row r="81" spans="6:6" x14ac:dyDescent="0.2">
      <c r="F81" s="1"/>
    </row>
    <row r="82" spans="6:6" x14ac:dyDescent="0.2">
      <c r="F82" s="1"/>
    </row>
    <row r="83" spans="6:6" x14ac:dyDescent="0.2">
      <c r="F83" s="1"/>
    </row>
    <row r="84" spans="6:6" x14ac:dyDescent="0.2">
      <c r="F84" s="1"/>
    </row>
    <row r="85" spans="6:6" x14ac:dyDescent="0.2">
      <c r="F85" s="1"/>
    </row>
    <row r="86" spans="6:6" x14ac:dyDescent="0.2">
      <c r="F86" s="1"/>
    </row>
    <row r="87" spans="6:6" x14ac:dyDescent="0.2">
      <c r="F87" s="1"/>
    </row>
    <row r="88" spans="6:6" x14ac:dyDescent="0.2">
      <c r="F88" s="1"/>
    </row>
    <row r="89" spans="6:6" x14ac:dyDescent="0.2">
      <c r="F89" s="1"/>
    </row>
    <row r="90" spans="6:6" x14ac:dyDescent="0.2">
      <c r="F90" s="1"/>
    </row>
    <row r="91" spans="6:6" x14ac:dyDescent="0.2">
      <c r="F91" s="1"/>
    </row>
    <row r="92" spans="6:6" x14ac:dyDescent="0.2">
      <c r="F92" s="1"/>
    </row>
    <row r="93" spans="6:6" x14ac:dyDescent="0.2">
      <c r="F93" s="1"/>
    </row>
    <row r="94" spans="6:6" x14ac:dyDescent="0.2">
      <c r="F94" s="1"/>
    </row>
    <row r="95" spans="6:6" x14ac:dyDescent="0.2">
      <c r="F95" s="1"/>
    </row>
    <row r="96" spans="6:6" x14ac:dyDescent="0.2">
      <c r="F96" s="1"/>
    </row>
    <row r="97" spans="6:6" x14ac:dyDescent="0.2">
      <c r="F97" s="1"/>
    </row>
    <row r="98" spans="6:6" x14ac:dyDescent="0.2">
      <c r="F98" s="1"/>
    </row>
    <row r="99" spans="6:6" x14ac:dyDescent="0.2">
      <c r="F99" s="1"/>
    </row>
    <row r="100" spans="6:6" x14ac:dyDescent="0.2">
      <c r="F100" s="1"/>
    </row>
    <row r="101" spans="6:6" x14ac:dyDescent="0.2">
      <c r="F101" s="1"/>
    </row>
    <row r="102" spans="6:6" x14ac:dyDescent="0.2">
      <c r="F102" s="1"/>
    </row>
    <row r="103" spans="6:6" x14ac:dyDescent="0.2">
      <c r="F103" s="1"/>
    </row>
    <row r="104" spans="6:6" x14ac:dyDescent="0.2">
      <c r="F104" s="1"/>
    </row>
    <row r="105" spans="6:6" x14ac:dyDescent="0.2">
      <c r="F105" s="1"/>
    </row>
    <row r="106" spans="6:6" x14ac:dyDescent="0.2">
      <c r="F106" s="1"/>
    </row>
    <row r="107" spans="6:6" x14ac:dyDescent="0.2">
      <c r="F107" s="1"/>
    </row>
    <row r="108" spans="6:6" x14ac:dyDescent="0.2">
      <c r="F108" s="1"/>
    </row>
    <row r="109" spans="6:6" x14ac:dyDescent="0.2">
      <c r="F109" s="1"/>
    </row>
    <row r="110" spans="6:6" x14ac:dyDescent="0.2">
      <c r="F110" s="1"/>
    </row>
    <row r="111" spans="6:6" x14ac:dyDescent="0.2">
      <c r="F111" s="1"/>
    </row>
    <row r="112" spans="6:6" x14ac:dyDescent="0.2">
      <c r="F112" s="1"/>
    </row>
    <row r="113" spans="6:6" x14ac:dyDescent="0.2">
      <c r="F113" s="1"/>
    </row>
    <row r="114" spans="6:6" x14ac:dyDescent="0.2">
      <c r="F114" s="1"/>
    </row>
    <row r="115" spans="6:6" x14ac:dyDescent="0.2">
      <c r="F115" s="1"/>
    </row>
    <row r="116" spans="6:6" x14ac:dyDescent="0.2">
      <c r="F116" s="1"/>
    </row>
    <row r="117" spans="6:6" x14ac:dyDescent="0.2">
      <c r="F117" s="1"/>
    </row>
    <row r="118" spans="6:6" x14ac:dyDescent="0.2">
      <c r="F118" s="1"/>
    </row>
    <row r="119" spans="6:6" x14ac:dyDescent="0.2">
      <c r="F119" s="1"/>
    </row>
    <row r="120" spans="6:6" x14ac:dyDescent="0.2">
      <c r="F120" s="1"/>
    </row>
    <row r="121" spans="6:6" x14ac:dyDescent="0.2">
      <c r="F121" s="1"/>
    </row>
    <row r="122" spans="6:6" x14ac:dyDescent="0.2">
      <c r="F122" s="1"/>
    </row>
    <row r="123" spans="6:6" x14ac:dyDescent="0.2">
      <c r="F123" s="1"/>
    </row>
    <row r="124" spans="6:6" x14ac:dyDescent="0.2">
      <c r="F124" s="1"/>
    </row>
    <row r="125" spans="6:6" x14ac:dyDescent="0.2">
      <c r="F125" s="1"/>
    </row>
    <row r="126" spans="6:6" x14ac:dyDescent="0.2">
      <c r="F126" s="1"/>
    </row>
    <row r="127" spans="6:6" x14ac:dyDescent="0.2">
      <c r="F127" s="1"/>
    </row>
    <row r="128" spans="6:6" x14ac:dyDescent="0.2">
      <c r="F128" s="1"/>
    </row>
    <row r="129" spans="6:6" x14ac:dyDescent="0.2">
      <c r="F129" s="1"/>
    </row>
    <row r="130" spans="6:6" x14ac:dyDescent="0.2">
      <c r="F130" s="1"/>
    </row>
    <row r="131" spans="6:6" x14ac:dyDescent="0.2">
      <c r="F131" s="1"/>
    </row>
    <row r="132" spans="6:6" x14ac:dyDescent="0.2">
      <c r="F132" s="1"/>
    </row>
    <row r="133" spans="6:6" x14ac:dyDescent="0.2">
      <c r="F133" s="1"/>
    </row>
    <row r="134" spans="6:6" x14ac:dyDescent="0.2">
      <c r="F134" s="1"/>
    </row>
    <row r="135" spans="6:6" x14ac:dyDescent="0.2">
      <c r="F135" s="1"/>
    </row>
    <row r="136" spans="6:6" x14ac:dyDescent="0.2">
      <c r="F136" s="1"/>
    </row>
    <row r="137" spans="6:6" x14ac:dyDescent="0.2">
      <c r="F137" s="1"/>
    </row>
    <row r="138" spans="6:6" x14ac:dyDescent="0.2">
      <c r="F138" s="1"/>
    </row>
    <row r="139" spans="6:6" x14ac:dyDescent="0.2">
      <c r="F139" s="1"/>
    </row>
    <row r="140" spans="6:6" x14ac:dyDescent="0.2">
      <c r="F140" s="1"/>
    </row>
    <row r="141" spans="6:6" x14ac:dyDescent="0.2">
      <c r="F141" s="1"/>
    </row>
    <row r="142" spans="6:6" x14ac:dyDescent="0.2">
      <c r="F142" s="1"/>
    </row>
    <row r="143" spans="6:6" x14ac:dyDescent="0.2">
      <c r="F143" s="1"/>
    </row>
    <row r="144" spans="6:6" x14ac:dyDescent="0.2">
      <c r="F144" s="1"/>
    </row>
    <row r="145" spans="6:6" x14ac:dyDescent="0.2">
      <c r="F145" s="1"/>
    </row>
    <row r="146" spans="6:6" x14ac:dyDescent="0.2">
      <c r="F146" s="1"/>
    </row>
    <row r="147" spans="6:6" x14ac:dyDescent="0.2">
      <c r="F147" s="1"/>
    </row>
    <row r="148" spans="6:6" x14ac:dyDescent="0.2">
      <c r="F148" s="1"/>
    </row>
    <row r="149" spans="6:6" x14ac:dyDescent="0.2">
      <c r="F149" s="1"/>
    </row>
    <row r="150" spans="6:6" x14ac:dyDescent="0.2">
      <c r="F150" s="1"/>
    </row>
    <row r="151" spans="6:6" x14ac:dyDescent="0.2">
      <c r="F151" s="1"/>
    </row>
    <row r="152" spans="6:6" x14ac:dyDescent="0.2">
      <c r="F152" s="1"/>
    </row>
    <row r="153" spans="6:6" x14ac:dyDescent="0.2">
      <c r="F153" s="1"/>
    </row>
    <row r="154" spans="6:6" x14ac:dyDescent="0.2">
      <c r="F154" s="1"/>
    </row>
    <row r="155" spans="6:6" x14ac:dyDescent="0.2">
      <c r="F155" s="1"/>
    </row>
    <row r="156" spans="6:6" x14ac:dyDescent="0.2">
      <c r="F156" s="1"/>
    </row>
    <row r="157" spans="6:6" x14ac:dyDescent="0.2">
      <c r="F157" s="1"/>
    </row>
    <row r="158" spans="6:6" x14ac:dyDescent="0.2">
      <c r="F158" s="1"/>
    </row>
    <row r="159" spans="6:6" x14ac:dyDescent="0.2">
      <c r="F159" s="1"/>
    </row>
    <row r="160" spans="6:6" x14ac:dyDescent="0.2">
      <c r="F160" s="1"/>
    </row>
    <row r="161" spans="6:6" x14ac:dyDescent="0.2">
      <c r="F161" s="1"/>
    </row>
    <row r="162" spans="6:6" x14ac:dyDescent="0.2">
      <c r="F162" s="1"/>
    </row>
    <row r="163" spans="6:6" x14ac:dyDescent="0.2">
      <c r="F163" s="1"/>
    </row>
    <row r="164" spans="6:6" x14ac:dyDescent="0.2">
      <c r="F164" s="1"/>
    </row>
    <row r="165" spans="6:6" x14ac:dyDescent="0.2">
      <c r="F165" s="1"/>
    </row>
    <row r="166" spans="6:6" x14ac:dyDescent="0.2">
      <c r="F166" s="1"/>
    </row>
    <row r="167" spans="6:6" x14ac:dyDescent="0.2">
      <c r="F167" s="1"/>
    </row>
    <row r="168" spans="6:6" x14ac:dyDescent="0.2">
      <c r="F168" s="1"/>
    </row>
    <row r="169" spans="6:6" x14ac:dyDescent="0.2">
      <c r="F169" s="1"/>
    </row>
    <row r="170" spans="6:6" x14ac:dyDescent="0.2">
      <c r="F170" s="1"/>
    </row>
    <row r="171" spans="6:6" x14ac:dyDescent="0.2">
      <c r="F171" s="1"/>
    </row>
    <row r="172" spans="6:6" x14ac:dyDescent="0.2">
      <c r="F172" s="1"/>
    </row>
    <row r="173" spans="6:6" x14ac:dyDescent="0.2">
      <c r="F173" s="1"/>
    </row>
    <row r="174" spans="6:6" x14ac:dyDescent="0.2">
      <c r="F174" s="1"/>
    </row>
    <row r="175" spans="6:6" x14ac:dyDescent="0.2">
      <c r="F175" s="1"/>
    </row>
    <row r="176" spans="6:6" x14ac:dyDescent="0.2">
      <c r="F176" s="1"/>
    </row>
    <row r="177" spans="6:6" x14ac:dyDescent="0.2">
      <c r="F177" s="1"/>
    </row>
    <row r="178" spans="6:6" x14ac:dyDescent="0.2">
      <c r="F178" s="1"/>
    </row>
    <row r="179" spans="6:6" x14ac:dyDescent="0.2">
      <c r="F179" s="1"/>
    </row>
    <row r="180" spans="6:6" x14ac:dyDescent="0.2">
      <c r="F180" s="1"/>
    </row>
    <row r="181" spans="6:6" x14ac:dyDescent="0.2">
      <c r="F181" s="1"/>
    </row>
  </sheetData>
  <phoneticPr fontId="5" type="noConversion"/>
  <hyperlinks>
    <hyperlink ref="A1" location="CONTENTS!A1" display="CONTENTS"/>
    <hyperlink ref="A14:C14" location="Sheet4!A1" display="Return to Three-way pivot tables"/>
  </hyperlinks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1"/>
  <sheetViews>
    <sheetView workbookViewId="0">
      <selection activeCell="A14" sqref="A14"/>
    </sheetView>
  </sheetViews>
  <sheetFormatPr defaultRowHeight="12.75" x14ac:dyDescent="0.2"/>
  <cols>
    <col min="1" max="1" width="13.7109375" customWidth="1"/>
    <col min="2" max="2" width="10.42578125" customWidth="1"/>
    <col min="3" max="3" width="12.7109375" customWidth="1"/>
    <col min="4" max="4" width="17.7109375" customWidth="1"/>
    <col min="5" max="5" width="9.85546875" customWidth="1"/>
    <col min="6" max="6" width="11.42578125" customWidth="1"/>
    <col min="7" max="7" width="17.140625" customWidth="1"/>
    <col min="8" max="8" width="9.85546875" bestFit="1" customWidth="1"/>
    <col min="9" max="10" width="11" bestFit="1" customWidth="1"/>
    <col min="11" max="11" width="10.5703125" bestFit="1" customWidth="1"/>
  </cols>
  <sheetData>
    <row r="1" spans="1:22" x14ac:dyDescent="0.2">
      <c r="A1" s="51" t="s">
        <v>124</v>
      </c>
      <c r="D1" s="4" t="s">
        <v>10</v>
      </c>
      <c r="E1" s="5"/>
      <c r="F1" s="4" t="s">
        <v>3</v>
      </c>
      <c r="G1" s="5"/>
      <c r="H1" s="6"/>
      <c r="U1">
        <f>GETPIVOTDATA("VERDICT",$D$1,"VERDICT","FAIL","GENDER","F","GROUP","A")</f>
        <v>0.1</v>
      </c>
      <c r="V1">
        <f>GETPIVOTDATA("VERDICT",$D$1,"VERDICT","PASS","GENDER","F","GROUP","A")</f>
        <v>0.18</v>
      </c>
    </row>
    <row r="2" spans="1:22" x14ac:dyDescent="0.2">
      <c r="D2" s="4" t="s">
        <v>6</v>
      </c>
      <c r="E2" s="4" t="s">
        <v>13</v>
      </c>
      <c r="F2" s="7" t="s">
        <v>5</v>
      </c>
      <c r="G2" s="8" t="s">
        <v>4</v>
      </c>
      <c r="H2" s="9" t="s">
        <v>11</v>
      </c>
      <c r="U2">
        <f>GETPIVOTDATA("VERDICT",$D$1,"VERDICT","FAIL","GENDER","F","GROUP","B")</f>
        <v>0.16</v>
      </c>
      <c r="V2">
        <f>GETPIVOTDATA("VERDICT",$D$1,"VERDICT","PASS","GENDER","F","GROUP","B")</f>
        <v>0.14000000000000001</v>
      </c>
    </row>
    <row r="3" spans="1:22" x14ac:dyDescent="0.2">
      <c r="D3" s="7" t="s">
        <v>8</v>
      </c>
      <c r="E3" s="7" t="s">
        <v>14</v>
      </c>
      <c r="F3" s="23">
        <v>0.1</v>
      </c>
      <c r="G3" s="24">
        <v>0.18</v>
      </c>
      <c r="H3" s="25">
        <v>0.28000000000000003</v>
      </c>
      <c r="U3">
        <f>GETPIVOTDATA("VERDICT",$D$1,"VERDICT","FAIL","GENDER","M","GROUP","A")</f>
        <v>0.08</v>
      </c>
      <c r="V3">
        <f>GETPIVOTDATA("VERDICT",$D$1,"VERDICT","PASS","GENDER","M","GROUP","A")</f>
        <v>0.14000000000000001</v>
      </c>
    </row>
    <row r="4" spans="1:22" x14ac:dyDescent="0.2">
      <c r="A4" s="62"/>
      <c r="D4" s="32"/>
      <c r="E4" s="13" t="s">
        <v>15</v>
      </c>
      <c r="F4" s="26">
        <v>0.16</v>
      </c>
      <c r="G4" s="27">
        <v>0.14000000000000001</v>
      </c>
      <c r="H4" s="28">
        <v>0.3</v>
      </c>
      <c r="U4">
        <f>GETPIVOTDATA("VERDICT",$D$1,"VERDICT","FAIL","GENDER","M","GROUP","B")</f>
        <v>0.08</v>
      </c>
      <c r="V4">
        <f>GETPIVOTDATA("VERDICT",$D$1,"VERDICT","PASS","GENDER","M","GROUP","B")</f>
        <v>0.12</v>
      </c>
    </row>
    <row r="5" spans="1:22" x14ac:dyDescent="0.2">
      <c r="D5" s="7" t="s">
        <v>16</v>
      </c>
      <c r="E5" s="5"/>
      <c r="F5" s="23">
        <v>0.26</v>
      </c>
      <c r="G5" s="24">
        <v>0.32</v>
      </c>
      <c r="H5" s="25">
        <v>0.57999999999999996</v>
      </c>
      <c r="U5">
        <f>GETPIVOTDATA("VERDICT",Sheet5!$G$19,"VERDICT","FAIL","GENDER","F","GROUP","A")</f>
        <v>0.1</v>
      </c>
      <c r="V5">
        <f>GETPIVOTDATA("VERDICT",Sheet5!$G$19,"VERDICT","PASS","GENDER","F","GROUP","A")</f>
        <v>0.18</v>
      </c>
    </row>
    <row r="6" spans="1:22" x14ac:dyDescent="0.2">
      <c r="D6" s="7" t="s">
        <v>7</v>
      </c>
      <c r="E6" s="7" t="s">
        <v>14</v>
      </c>
      <c r="F6" s="23">
        <v>0.08</v>
      </c>
      <c r="G6" s="24">
        <v>0.14000000000000001</v>
      </c>
      <c r="H6" s="25">
        <v>0.22</v>
      </c>
      <c r="U6">
        <f>GETPIVOTDATA("VERDICT",Sheet5!$G$19,"VERDICT","FAIL","GENDER","F","GROUP","B")</f>
        <v>0.18</v>
      </c>
      <c r="V6">
        <f>GETPIVOTDATA("VERDICT",Sheet5!$G$19,"VERDICT","PASS","GENDER","F","GROUP","B")</f>
        <v>0.12</v>
      </c>
    </row>
    <row r="7" spans="1:22" x14ac:dyDescent="0.2">
      <c r="D7" s="32"/>
      <c r="E7" s="13" t="s">
        <v>15</v>
      </c>
      <c r="F7" s="26">
        <v>0.08</v>
      </c>
      <c r="G7" s="27">
        <v>0.12</v>
      </c>
      <c r="H7" s="28">
        <v>0.2</v>
      </c>
      <c r="U7">
        <f>GETPIVOTDATA("VERDICT",Sheet5!$G$19,"VERDICT","FAIL","GENDER","M","GROUP","A")</f>
        <v>0.1</v>
      </c>
      <c r="V7">
        <f>GETPIVOTDATA("VERDICT",Sheet5!$G$19,"VERDICT","PASS","GENDER","M","GROUP","A")</f>
        <v>0.12</v>
      </c>
    </row>
    <row r="8" spans="1:22" x14ac:dyDescent="0.2">
      <c r="D8" s="7" t="s">
        <v>17</v>
      </c>
      <c r="E8" s="5"/>
      <c r="F8" s="23">
        <v>0.16</v>
      </c>
      <c r="G8" s="24">
        <v>0.26</v>
      </c>
      <c r="H8" s="25">
        <v>0.42</v>
      </c>
      <c r="U8">
        <f>GETPIVOTDATA("VERDICT",Sheet5!$G$19,"VERDICT","FAIL","GENDER","M","GROUP","B")</f>
        <v>0.1</v>
      </c>
      <c r="V8">
        <f>GETPIVOTDATA("VERDICT",Sheet5!$G$19,"VERDICT","PASS","GENDER","M","GROUP","B")</f>
        <v>0.1</v>
      </c>
    </row>
    <row r="9" spans="1:22" x14ac:dyDescent="0.2">
      <c r="D9" s="17" t="s">
        <v>11</v>
      </c>
      <c r="E9" s="33"/>
      <c r="F9" s="29">
        <v>0.42</v>
      </c>
      <c r="G9" s="30">
        <v>0.57999999999999996</v>
      </c>
      <c r="H9" s="31">
        <v>1</v>
      </c>
      <c r="U9">
        <f t="shared" ref="U9:V12" si="0">IF(U1=U5,1,0)</f>
        <v>1</v>
      </c>
      <c r="V9">
        <f t="shared" si="0"/>
        <v>1</v>
      </c>
    </row>
    <row r="10" spans="1:22" x14ac:dyDescent="0.2">
      <c r="U10">
        <f t="shared" si="0"/>
        <v>0</v>
      </c>
      <c r="V10">
        <f t="shared" si="0"/>
        <v>0</v>
      </c>
    </row>
    <row r="11" spans="1:22" x14ac:dyDescent="0.2">
      <c r="U11">
        <f t="shared" si="0"/>
        <v>0</v>
      </c>
      <c r="V11">
        <f t="shared" si="0"/>
        <v>0</v>
      </c>
    </row>
    <row r="12" spans="1:22" x14ac:dyDescent="0.2">
      <c r="U12">
        <f t="shared" si="0"/>
        <v>0</v>
      </c>
      <c r="V12">
        <f t="shared" si="0"/>
        <v>0</v>
      </c>
    </row>
    <row r="13" spans="1:22" x14ac:dyDescent="0.2">
      <c r="U13">
        <f>IF(ISERR(U5),0,SUM(U9:V12))</f>
        <v>2</v>
      </c>
    </row>
    <row r="14" spans="1:22" x14ac:dyDescent="0.2">
      <c r="A14" s="61" t="s">
        <v>135</v>
      </c>
      <c r="B14" s="60"/>
      <c r="U14" t="str">
        <f>IF(U13=8,"CORRECT PROCEED TO SHEET6",IF(U13=0,"","INCORRECT"))</f>
        <v>INCORRECT</v>
      </c>
    </row>
    <row r="17" spans="1:6" x14ac:dyDescent="0.2">
      <c r="A17" s="1"/>
      <c r="B17" s="1"/>
      <c r="C17" s="1"/>
      <c r="D17" s="1"/>
      <c r="E17" s="1"/>
      <c r="F17" s="1"/>
    </row>
    <row r="18" spans="1:6" x14ac:dyDescent="0.2">
      <c r="A18" s="1"/>
      <c r="B18" s="1"/>
      <c r="C18" s="1"/>
      <c r="D18" s="1"/>
      <c r="E18" s="1"/>
      <c r="F18" s="1"/>
    </row>
    <row r="19" spans="1:6" x14ac:dyDescent="0.2">
      <c r="A19" s="1"/>
      <c r="B19" s="1"/>
      <c r="C19" s="1"/>
      <c r="D19" s="1"/>
      <c r="E19" s="1"/>
      <c r="F19" s="1"/>
    </row>
    <row r="20" spans="1:6" x14ac:dyDescent="0.2">
      <c r="A20" s="1"/>
      <c r="B20" s="1"/>
      <c r="C20" s="1"/>
      <c r="D20" s="1"/>
      <c r="E20" s="1"/>
      <c r="F20" s="1"/>
    </row>
    <row r="21" spans="1:6" x14ac:dyDescent="0.2">
      <c r="A21" s="1"/>
      <c r="B21" s="1"/>
      <c r="C21" s="1"/>
      <c r="D21" s="1"/>
      <c r="E21" s="1"/>
      <c r="F21" s="1"/>
    </row>
    <row r="22" spans="1:6" x14ac:dyDescent="0.2">
      <c r="A22" s="1"/>
      <c r="B22" s="1"/>
      <c r="C22" s="1"/>
      <c r="D22" s="1"/>
      <c r="E22" s="1"/>
      <c r="F22" s="1"/>
    </row>
    <row r="23" spans="1:6" x14ac:dyDescent="0.2">
      <c r="A23" s="1"/>
      <c r="B23" s="1"/>
      <c r="C23" s="1"/>
      <c r="D23" s="1"/>
      <c r="E23" s="1"/>
      <c r="F23" s="1"/>
    </row>
    <row r="24" spans="1:6" x14ac:dyDescent="0.2">
      <c r="A24" s="1"/>
      <c r="B24" s="1"/>
      <c r="C24" s="1"/>
      <c r="D24" s="1"/>
      <c r="E24" s="1"/>
      <c r="F24" s="1"/>
    </row>
    <row r="25" spans="1:6" x14ac:dyDescent="0.2">
      <c r="A25" s="1"/>
      <c r="B25" s="1"/>
      <c r="C25" s="1"/>
      <c r="D25" s="1"/>
      <c r="E25" s="1"/>
      <c r="F25" s="1"/>
    </row>
    <row r="26" spans="1:6" x14ac:dyDescent="0.2">
      <c r="A26" s="1"/>
      <c r="B26" s="1"/>
      <c r="C26" s="1"/>
      <c r="D26" s="1"/>
      <c r="E26" s="1"/>
      <c r="F26" s="1"/>
    </row>
    <row r="27" spans="1:6" x14ac:dyDescent="0.2">
      <c r="A27" s="1"/>
      <c r="B27" s="1"/>
      <c r="C27" s="1"/>
      <c r="D27" s="1"/>
      <c r="E27" s="1"/>
      <c r="F27" s="1"/>
    </row>
    <row r="28" spans="1:6" x14ac:dyDescent="0.2">
      <c r="A28" s="1"/>
      <c r="B28" s="1"/>
      <c r="C28" s="1"/>
      <c r="D28" s="1"/>
      <c r="E28" s="1"/>
      <c r="F28" s="1"/>
    </row>
    <row r="29" spans="1:6" x14ac:dyDescent="0.2">
      <c r="A29" s="1"/>
      <c r="B29" s="1"/>
      <c r="C29" s="1"/>
      <c r="D29" s="1"/>
      <c r="E29" s="1"/>
      <c r="F29" s="1"/>
    </row>
    <row r="30" spans="1:6" x14ac:dyDescent="0.2">
      <c r="A30" s="1"/>
      <c r="B30" s="1"/>
      <c r="C30" s="1"/>
      <c r="D30" s="1"/>
      <c r="E30" s="1"/>
      <c r="F30" s="1"/>
    </row>
    <row r="31" spans="1:6" x14ac:dyDescent="0.2">
      <c r="A31" s="1"/>
      <c r="B31" s="1"/>
      <c r="C31" s="1"/>
      <c r="D31" s="1"/>
      <c r="E31" s="1"/>
      <c r="F31" s="1"/>
    </row>
    <row r="32" spans="1:6" x14ac:dyDescent="0.2">
      <c r="A32" s="1"/>
      <c r="B32" s="1"/>
      <c r="C32" s="1"/>
      <c r="D32" s="1"/>
      <c r="E32" s="1"/>
      <c r="F32" s="1"/>
    </row>
    <row r="33" spans="1:6" x14ac:dyDescent="0.2">
      <c r="A33" s="1"/>
      <c r="B33" s="1"/>
      <c r="C33" s="1"/>
      <c r="D33" s="1"/>
      <c r="E33" s="1"/>
      <c r="F33" s="1"/>
    </row>
    <row r="34" spans="1:6" x14ac:dyDescent="0.2">
      <c r="A34" s="1"/>
      <c r="B34" s="1"/>
      <c r="C34" s="1"/>
      <c r="D34" s="1"/>
      <c r="E34" s="1"/>
      <c r="F34" s="1"/>
    </row>
    <row r="35" spans="1:6" x14ac:dyDescent="0.2">
      <c r="A35" s="1"/>
      <c r="B35" s="1"/>
      <c r="C35" s="1"/>
      <c r="D35" s="1"/>
      <c r="E35" s="1"/>
      <c r="F35" s="1"/>
    </row>
    <row r="36" spans="1:6" x14ac:dyDescent="0.2">
      <c r="A36" s="1"/>
      <c r="B36" s="1"/>
      <c r="C36" s="1"/>
      <c r="D36" s="1"/>
      <c r="E36" s="1"/>
      <c r="F36" s="1"/>
    </row>
    <row r="37" spans="1:6" x14ac:dyDescent="0.2">
      <c r="A37" s="1"/>
      <c r="B37" s="1"/>
      <c r="C37" s="1"/>
      <c r="D37" s="1"/>
      <c r="E37" s="1"/>
      <c r="F37" s="1"/>
    </row>
    <row r="38" spans="1:6" x14ac:dyDescent="0.2">
      <c r="A38" s="1"/>
      <c r="B38" s="1"/>
      <c r="C38" s="1"/>
      <c r="D38" s="1"/>
      <c r="E38" s="1"/>
      <c r="F38" s="1"/>
    </row>
    <row r="39" spans="1:6" x14ac:dyDescent="0.2">
      <c r="A39" s="1"/>
      <c r="B39" s="1"/>
      <c r="C39" s="1"/>
      <c r="D39" s="1"/>
      <c r="E39" s="1"/>
      <c r="F39" s="1"/>
    </row>
    <row r="40" spans="1:6" x14ac:dyDescent="0.2">
      <c r="A40" s="1"/>
      <c r="B40" s="1"/>
      <c r="C40" s="1"/>
      <c r="D40" s="1"/>
      <c r="E40" s="1"/>
      <c r="F40" s="1"/>
    </row>
    <row r="41" spans="1:6" x14ac:dyDescent="0.2">
      <c r="A41" s="1"/>
      <c r="B41" s="1"/>
      <c r="C41" s="1"/>
      <c r="D41" s="1"/>
      <c r="E41" s="1"/>
      <c r="F41" s="1"/>
    </row>
    <row r="42" spans="1:6" x14ac:dyDescent="0.2">
      <c r="A42" s="1"/>
      <c r="B42" s="1"/>
      <c r="C42" s="1"/>
      <c r="D42" s="1"/>
      <c r="E42" s="1"/>
      <c r="F42" s="1"/>
    </row>
    <row r="43" spans="1:6" x14ac:dyDescent="0.2">
      <c r="A43" s="1"/>
      <c r="B43" s="1"/>
      <c r="C43" s="1"/>
      <c r="D43" s="1"/>
      <c r="E43" s="1"/>
      <c r="F43" s="1"/>
    </row>
    <row r="44" spans="1:6" x14ac:dyDescent="0.2">
      <c r="A44" s="1"/>
      <c r="B44" s="1"/>
      <c r="C44" s="1"/>
      <c r="D44" s="1"/>
      <c r="E44" s="1"/>
      <c r="F44" s="1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1"/>
      <c r="D46" s="1"/>
      <c r="E46" s="1"/>
      <c r="F46" s="1"/>
    </row>
    <row r="47" spans="1:6" x14ac:dyDescent="0.2">
      <c r="A47" s="1"/>
      <c r="B47" s="1"/>
      <c r="C47" s="1"/>
      <c r="D47" s="1"/>
      <c r="E47" s="1"/>
      <c r="F47" s="1"/>
    </row>
    <row r="48" spans="1:6" x14ac:dyDescent="0.2">
      <c r="A48" s="1"/>
      <c r="B48" s="1"/>
      <c r="C48" s="1"/>
      <c r="D48" s="1"/>
      <c r="E48" s="1"/>
      <c r="F48" s="1"/>
    </row>
    <row r="49" spans="1:6" x14ac:dyDescent="0.2">
      <c r="A49" s="1"/>
      <c r="B49" s="1"/>
      <c r="C49" s="1"/>
      <c r="D49" s="1"/>
      <c r="E49" s="1"/>
      <c r="F49" s="1"/>
    </row>
    <row r="50" spans="1:6" x14ac:dyDescent="0.2">
      <c r="A50" s="1"/>
      <c r="B50" s="1"/>
      <c r="C50" s="1"/>
      <c r="D50" s="1"/>
      <c r="E50" s="1"/>
      <c r="F50" s="1"/>
    </row>
    <row r="51" spans="1:6" x14ac:dyDescent="0.2">
      <c r="A51" s="1"/>
      <c r="B51" s="1"/>
      <c r="C51" s="1"/>
      <c r="D51" s="1"/>
      <c r="E51" s="1"/>
      <c r="F51" s="1"/>
    </row>
    <row r="52" spans="1:6" x14ac:dyDescent="0.2">
      <c r="A52" s="1"/>
      <c r="B52" s="1"/>
      <c r="C52" s="1"/>
      <c r="D52" s="1"/>
      <c r="E52" s="1"/>
      <c r="F52" s="1"/>
    </row>
    <row r="53" spans="1:6" x14ac:dyDescent="0.2">
      <c r="A53" s="1"/>
      <c r="B53" s="1"/>
      <c r="C53" s="1"/>
      <c r="D53" s="1"/>
      <c r="E53" s="1"/>
      <c r="F53" s="1"/>
    </row>
    <row r="54" spans="1:6" x14ac:dyDescent="0.2">
      <c r="A54" s="1"/>
      <c r="B54" s="1"/>
      <c r="C54" s="1"/>
      <c r="D54" s="1"/>
      <c r="E54" s="1"/>
      <c r="F54" s="1"/>
    </row>
    <row r="55" spans="1:6" x14ac:dyDescent="0.2">
      <c r="A55" s="1"/>
      <c r="B55" s="1"/>
      <c r="C55" s="1"/>
      <c r="D55" s="1"/>
      <c r="E55" s="1"/>
      <c r="F55" s="1"/>
    </row>
    <row r="56" spans="1:6" x14ac:dyDescent="0.2">
      <c r="A56" s="1"/>
      <c r="B56" s="1"/>
      <c r="C56" s="1"/>
      <c r="D56" s="1"/>
      <c r="E56" s="1"/>
      <c r="F56" s="1"/>
    </row>
    <row r="57" spans="1:6" x14ac:dyDescent="0.2">
      <c r="A57" s="1"/>
      <c r="B57" s="1"/>
      <c r="C57" s="1"/>
      <c r="D57" s="1"/>
      <c r="E57" s="1"/>
      <c r="F57" s="1"/>
    </row>
    <row r="58" spans="1:6" x14ac:dyDescent="0.2">
      <c r="A58" s="1"/>
      <c r="B58" s="1"/>
      <c r="C58" s="1"/>
      <c r="D58" s="1"/>
      <c r="E58" s="1"/>
      <c r="F58" s="1"/>
    </row>
    <row r="59" spans="1:6" x14ac:dyDescent="0.2">
      <c r="A59" s="1"/>
      <c r="B59" s="1"/>
      <c r="C59" s="1"/>
      <c r="D59" s="1"/>
      <c r="E59" s="1"/>
      <c r="F59" s="1"/>
    </row>
    <row r="60" spans="1:6" x14ac:dyDescent="0.2">
      <c r="A60" s="1"/>
      <c r="B60" s="1"/>
      <c r="C60" s="1"/>
      <c r="D60" s="1"/>
      <c r="E60" s="1"/>
      <c r="F60" s="1"/>
    </row>
    <row r="61" spans="1:6" x14ac:dyDescent="0.2">
      <c r="A61" s="1"/>
      <c r="B61" s="1"/>
      <c r="C61" s="1"/>
      <c r="D61" s="1"/>
      <c r="E61" s="1"/>
      <c r="F61" s="1"/>
    </row>
    <row r="62" spans="1:6" x14ac:dyDescent="0.2">
      <c r="A62" s="1"/>
      <c r="B62" s="1"/>
      <c r="C62" s="1"/>
      <c r="D62" s="1"/>
      <c r="E62" s="1"/>
      <c r="F62" s="1"/>
    </row>
    <row r="63" spans="1:6" x14ac:dyDescent="0.2">
      <c r="A63" s="1"/>
      <c r="B63" s="1"/>
      <c r="C63" s="1"/>
      <c r="D63" s="1"/>
      <c r="E63" s="1"/>
      <c r="F63" s="1"/>
    </row>
    <row r="64" spans="1:6" x14ac:dyDescent="0.2">
      <c r="A64" s="1"/>
      <c r="B64" s="1"/>
      <c r="C64" s="1"/>
      <c r="D64" s="1"/>
      <c r="E64" s="1"/>
      <c r="F64" s="1"/>
    </row>
    <row r="65" spans="1:6" x14ac:dyDescent="0.2">
      <c r="A65" s="1"/>
      <c r="B65" s="1"/>
      <c r="C65" s="1"/>
      <c r="D65" s="1"/>
      <c r="E65" s="1"/>
      <c r="F65" s="1"/>
    </row>
    <row r="66" spans="1:6" x14ac:dyDescent="0.2">
      <c r="A66" s="1"/>
      <c r="B66" s="1"/>
      <c r="C66" s="1"/>
      <c r="D66" s="1"/>
      <c r="E66" s="1"/>
      <c r="F66" s="1"/>
    </row>
    <row r="67" spans="1:6" x14ac:dyDescent="0.2">
      <c r="A67" s="1"/>
      <c r="B67" s="1"/>
      <c r="C67" s="1"/>
      <c r="D67" s="1"/>
      <c r="E67" s="1"/>
      <c r="F67" s="1"/>
    </row>
    <row r="68" spans="1:6" x14ac:dyDescent="0.2">
      <c r="F68" s="1"/>
    </row>
    <row r="69" spans="1:6" x14ac:dyDescent="0.2">
      <c r="F69" s="1"/>
    </row>
    <row r="70" spans="1:6" x14ac:dyDescent="0.2">
      <c r="F70" s="1"/>
    </row>
    <row r="71" spans="1:6" x14ac:dyDescent="0.2">
      <c r="F71" s="1"/>
    </row>
    <row r="72" spans="1:6" x14ac:dyDescent="0.2">
      <c r="F72" s="1"/>
    </row>
    <row r="73" spans="1:6" x14ac:dyDescent="0.2">
      <c r="F73" s="1"/>
    </row>
    <row r="74" spans="1:6" x14ac:dyDescent="0.2">
      <c r="F74" s="1"/>
    </row>
    <row r="75" spans="1:6" x14ac:dyDescent="0.2">
      <c r="F75" s="1"/>
    </row>
    <row r="76" spans="1:6" x14ac:dyDescent="0.2">
      <c r="F76" s="1"/>
    </row>
    <row r="77" spans="1:6" x14ac:dyDescent="0.2">
      <c r="F77" s="1"/>
    </row>
    <row r="78" spans="1:6" x14ac:dyDescent="0.2">
      <c r="F78" s="1"/>
    </row>
    <row r="79" spans="1:6" x14ac:dyDescent="0.2">
      <c r="F79" s="1"/>
    </row>
    <row r="80" spans="1:6" x14ac:dyDescent="0.2">
      <c r="F80" s="1"/>
    </row>
    <row r="81" spans="6:6" x14ac:dyDescent="0.2">
      <c r="F81" s="1"/>
    </row>
    <row r="82" spans="6:6" x14ac:dyDescent="0.2">
      <c r="F82" s="1"/>
    </row>
    <row r="83" spans="6:6" x14ac:dyDescent="0.2">
      <c r="F83" s="1"/>
    </row>
    <row r="84" spans="6:6" x14ac:dyDescent="0.2">
      <c r="F84" s="1"/>
    </row>
    <row r="85" spans="6:6" x14ac:dyDescent="0.2">
      <c r="F85" s="1"/>
    </row>
    <row r="86" spans="6:6" x14ac:dyDescent="0.2">
      <c r="F86" s="1"/>
    </row>
    <row r="87" spans="6:6" x14ac:dyDescent="0.2">
      <c r="F87" s="1"/>
    </row>
    <row r="88" spans="6:6" x14ac:dyDescent="0.2">
      <c r="F88" s="1"/>
    </row>
    <row r="89" spans="6:6" x14ac:dyDescent="0.2">
      <c r="F89" s="1"/>
    </row>
    <row r="90" spans="6:6" x14ac:dyDescent="0.2">
      <c r="F90" s="1"/>
    </row>
    <row r="91" spans="6:6" x14ac:dyDescent="0.2">
      <c r="F91" s="1"/>
    </row>
    <row r="92" spans="6:6" x14ac:dyDescent="0.2">
      <c r="F92" s="1"/>
    </row>
    <row r="93" spans="6:6" x14ac:dyDescent="0.2">
      <c r="F93" s="1"/>
    </row>
    <row r="94" spans="6:6" x14ac:dyDescent="0.2">
      <c r="F94" s="1"/>
    </row>
    <row r="95" spans="6:6" x14ac:dyDescent="0.2">
      <c r="F95" s="1"/>
    </row>
    <row r="96" spans="6:6" x14ac:dyDescent="0.2">
      <c r="F96" s="1"/>
    </row>
    <row r="97" spans="6:6" x14ac:dyDescent="0.2">
      <c r="F97" s="1"/>
    </row>
    <row r="98" spans="6:6" x14ac:dyDescent="0.2">
      <c r="F98" s="1"/>
    </row>
    <row r="99" spans="6:6" x14ac:dyDescent="0.2">
      <c r="F99" s="1"/>
    </row>
    <row r="100" spans="6:6" x14ac:dyDescent="0.2">
      <c r="F100" s="1"/>
    </row>
    <row r="101" spans="6:6" x14ac:dyDescent="0.2">
      <c r="F101" s="1"/>
    </row>
    <row r="102" spans="6:6" x14ac:dyDescent="0.2">
      <c r="F102" s="1"/>
    </row>
    <row r="103" spans="6:6" x14ac:dyDescent="0.2">
      <c r="F103" s="1"/>
    </row>
    <row r="104" spans="6:6" x14ac:dyDescent="0.2">
      <c r="F104" s="1"/>
    </row>
    <row r="105" spans="6:6" x14ac:dyDescent="0.2">
      <c r="F105" s="1"/>
    </row>
    <row r="106" spans="6:6" x14ac:dyDescent="0.2">
      <c r="F106" s="1"/>
    </row>
    <row r="107" spans="6:6" x14ac:dyDescent="0.2">
      <c r="F107" s="1"/>
    </row>
    <row r="108" spans="6:6" x14ac:dyDescent="0.2">
      <c r="F108" s="1"/>
    </row>
    <row r="109" spans="6:6" x14ac:dyDescent="0.2">
      <c r="F109" s="1"/>
    </row>
    <row r="110" spans="6:6" x14ac:dyDescent="0.2">
      <c r="F110" s="1"/>
    </row>
    <row r="111" spans="6:6" x14ac:dyDescent="0.2">
      <c r="F111" s="1"/>
    </row>
    <row r="112" spans="6:6" x14ac:dyDescent="0.2">
      <c r="F112" s="1"/>
    </row>
    <row r="113" spans="6:6" x14ac:dyDescent="0.2">
      <c r="F113" s="1"/>
    </row>
    <row r="114" spans="6:6" x14ac:dyDescent="0.2">
      <c r="F114" s="1"/>
    </row>
    <row r="115" spans="6:6" x14ac:dyDescent="0.2">
      <c r="F115" s="1"/>
    </row>
    <row r="116" spans="6:6" x14ac:dyDescent="0.2">
      <c r="F116" s="1"/>
    </row>
    <row r="117" spans="6:6" x14ac:dyDescent="0.2">
      <c r="F117" s="1"/>
    </row>
    <row r="118" spans="6:6" x14ac:dyDescent="0.2">
      <c r="F118" s="1"/>
    </row>
    <row r="119" spans="6:6" x14ac:dyDescent="0.2">
      <c r="F119" s="1"/>
    </row>
    <row r="120" spans="6:6" x14ac:dyDescent="0.2">
      <c r="F120" s="1"/>
    </row>
    <row r="121" spans="6:6" x14ac:dyDescent="0.2">
      <c r="F121" s="1"/>
    </row>
    <row r="122" spans="6:6" x14ac:dyDescent="0.2">
      <c r="F122" s="1"/>
    </row>
    <row r="123" spans="6:6" x14ac:dyDescent="0.2">
      <c r="F123" s="1"/>
    </row>
    <row r="124" spans="6:6" x14ac:dyDescent="0.2">
      <c r="F124" s="1"/>
    </row>
    <row r="125" spans="6:6" x14ac:dyDescent="0.2">
      <c r="F125" s="1"/>
    </row>
    <row r="126" spans="6:6" x14ac:dyDescent="0.2">
      <c r="F126" s="1"/>
    </row>
    <row r="127" spans="6:6" x14ac:dyDescent="0.2">
      <c r="F127" s="1"/>
    </row>
    <row r="128" spans="6:6" x14ac:dyDescent="0.2">
      <c r="F128" s="1"/>
    </row>
    <row r="129" spans="6:6" x14ac:dyDescent="0.2">
      <c r="F129" s="1"/>
    </row>
    <row r="130" spans="6:6" x14ac:dyDescent="0.2">
      <c r="F130" s="1"/>
    </row>
    <row r="131" spans="6:6" x14ac:dyDescent="0.2">
      <c r="F131" s="1"/>
    </row>
    <row r="132" spans="6:6" x14ac:dyDescent="0.2">
      <c r="F132" s="1"/>
    </row>
    <row r="133" spans="6:6" x14ac:dyDescent="0.2">
      <c r="F133" s="1"/>
    </row>
    <row r="134" spans="6:6" x14ac:dyDescent="0.2">
      <c r="F134" s="1"/>
    </row>
    <row r="135" spans="6:6" x14ac:dyDescent="0.2">
      <c r="F135" s="1"/>
    </row>
    <row r="136" spans="6:6" x14ac:dyDescent="0.2">
      <c r="F136" s="1"/>
    </row>
    <row r="137" spans="6:6" x14ac:dyDescent="0.2">
      <c r="F137" s="1"/>
    </row>
    <row r="138" spans="6:6" x14ac:dyDescent="0.2">
      <c r="F138" s="1"/>
    </row>
    <row r="139" spans="6:6" x14ac:dyDescent="0.2">
      <c r="F139" s="1"/>
    </row>
    <row r="140" spans="6:6" x14ac:dyDescent="0.2">
      <c r="F140" s="1"/>
    </row>
    <row r="141" spans="6:6" x14ac:dyDescent="0.2">
      <c r="F141" s="1"/>
    </row>
    <row r="142" spans="6:6" x14ac:dyDescent="0.2">
      <c r="F142" s="1"/>
    </row>
    <row r="143" spans="6:6" x14ac:dyDescent="0.2">
      <c r="F143" s="1"/>
    </row>
    <row r="144" spans="6:6" x14ac:dyDescent="0.2">
      <c r="F144" s="1"/>
    </row>
    <row r="145" spans="6:6" x14ac:dyDescent="0.2">
      <c r="F145" s="1"/>
    </row>
    <row r="146" spans="6:6" x14ac:dyDescent="0.2">
      <c r="F146" s="1"/>
    </row>
    <row r="147" spans="6:6" x14ac:dyDescent="0.2">
      <c r="F147" s="1"/>
    </row>
    <row r="148" spans="6:6" x14ac:dyDescent="0.2">
      <c r="F148" s="1"/>
    </row>
    <row r="149" spans="6:6" x14ac:dyDescent="0.2">
      <c r="F149" s="1"/>
    </row>
    <row r="150" spans="6:6" x14ac:dyDescent="0.2">
      <c r="F150" s="1"/>
    </row>
    <row r="151" spans="6:6" x14ac:dyDescent="0.2">
      <c r="F151" s="1"/>
    </row>
    <row r="152" spans="6:6" x14ac:dyDescent="0.2">
      <c r="F152" s="1"/>
    </row>
    <row r="153" spans="6:6" x14ac:dyDescent="0.2">
      <c r="F153" s="1"/>
    </row>
    <row r="154" spans="6:6" x14ac:dyDescent="0.2">
      <c r="F154" s="1"/>
    </row>
    <row r="155" spans="6:6" x14ac:dyDescent="0.2">
      <c r="F155" s="1"/>
    </row>
    <row r="156" spans="6:6" x14ac:dyDescent="0.2">
      <c r="F156" s="1"/>
    </row>
    <row r="157" spans="6:6" x14ac:dyDescent="0.2">
      <c r="F157" s="1"/>
    </row>
    <row r="158" spans="6:6" x14ac:dyDescent="0.2">
      <c r="F158" s="1"/>
    </row>
    <row r="159" spans="6:6" x14ac:dyDescent="0.2">
      <c r="F159" s="1"/>
    </row>
    <row r="160" spans="6:6" x14ac:dyDescent="0.2">
      <c r="F160" s="1"/>
    </row>
    <row r="161" spans="6:6" x14ac:dyDescent="0.2">
      <c r="F161" s="1"/>
    </row>
    <row r="162" spans="6:6" x14ac:dyDescent="0.2">
      <c r="F162" s="1"/>
    </row>
    <row r="163" spans="6:6" x14ac:dyDescent="0.2">
      <c r="F163" s="1"/>
    </row>
    <row r="164" spans="6:6" x14ac:dyDescent="0.2">
      <c r="F164" s="1"/>
    </row>
    <row r="165" spans="6:6" x14ac:dyDescent="0.2">
      <c r="F165" s="1"/>
    </row>
    <row r="166" spans="6:6" x14ac:dyDescent="0.2">
      <c r="F166" s="1"/>
    </row>
    <row r="167" spans="6:6" x14ac:dyDescent="0.2">
      <c r="F167" s="1"/>
    </row>
    <row r="168" spans="6:6" x14ac:dyDescent="0.2">
      <c r="F168" s="1"/>
    </row>
    <row r="169" spans="6:6" x14ac:dyDescent="0.2">
      <c r="F169" s="1"/>
    </row>
    <row r="170" spans="6:6" x14ac:dyDescent="0.2">
      <c r="F170" s="1"/>
    </row>
    <row r="171" spans="6:6" x14ac:dyDescent="0.2">
      <c r="F171" s="1"/>
    </row>
    <row r="172" spans="6:6" x14ac:dyDescent="0.2">
      <c r="F172" s="1"/>
    </row>
    <row r="173" spans="6:6" x14ac:dyDescent="0.2">
      <c r="F173" s="1"/>
    </row>
    <row r="174" spans="6:6" x14ac:dyDescent="0.2">
      <c r="F174" s="1"/>
    </row>
    <row r="175" spans="6:6" x14ac:dyDescent="0.2">
      <c r="F175" s="1"/>
    </row>
    <row r="176" spans="6:6" x14ac:dyDescent="0.2">
      <c r="F176" s="1"/>
    </row>
    <row r="177" spans="6:6" x14ac:dyDescent="0.2">
      <c r="F177" s="1"/>
    </row>
    <row r="178" spans="6:6" x14ac:dyDescent="0.2">
      <c r="F178" s="1"/>
    </row>
    <row r="179" spans="6:6" x14ac:dyDescent="0.2">
      <c r="F179" s="1"/>
    </row>
    <row r="180" spans="6:6" x14ac:dyDescent="0.2">
      <c r="F180" s="1"/>
    </row>
    <row r="181" spans="6:6" x14ac:dyDescent="0.2">
      <c r="F181" s="1"/>
    </row>
  </sheetData>
  <phoneticPr fontId="5" type="noConversion"/>
  <hyperlinks>
    <hyperlink ref="A1" location="CONTENTS!A1" display="CONTENTS"/>
    <hyperlink ref="A14:B14" location="Sheet5!A1" display="Return to Refreshing data"/>
  </hyperlinks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7"/>
  <sheetViews>
    <sheetView workbookViewId="0">
      <selection activeCell="E22" sqref="E22"/>
    </sheetView>
  </sheetViews>
  <sheetFormatPr defaultRowHeight="12.75" x14ac:dyDescent="0.2"/>
  <cols>
    <col min="1" max="1" width="14.7109375" customWidth="1"/>
    <col min="3" max="3" width="13.42578125" customWidth="1"/>
    <col min="4" max="4" width="26.28515625" customWidth="1"/>
    <col min="5" max="5" width="23.5703125" customWidth="1"/>
    <col min="7" max="7" width="22.28515625" bestFit="1" customWidth="1"/>
    <col min="8" max="10" width="12" bestFit="1" customWidth="1"/>
  </cols>
  <sheetData>
    <row r="1" spans="1:19" x14ac:dyDescent="0.2">
      <c r="A1" s="51" t="s">
        <v>124</v>
      </c>
      <c r="D1" s="4" t="s">
        <v>12</v>
      </c>
      <c r="E1" s="4" t="s">
        <v>13</v>
      </c>
      <c r="F1" s="5"/>
      <c r="G1" s="6"/>
      <c r="R1">
        <f>GETPIVOTDATA("AGGREGATE",$D$1,"GENDER","F","GROUP","A")</f>
        <v>63.228571428571435</v>
      </c>
      <c r="S1">
        <f>GETPIVOTDATA("AGGREGATE",$D$1,"GENDER","F","GROUP","B")</f>
        <v>58.133333333333333</v>
      </c>
    </row>
    <row r="2" spans="1:19" x14ac:dyDescent="0.2">
      <c r="D2" s="4" t="s">
        <v>6</v>
      </c>
      <c r="E2" s="7" t="s">
        <v>14</v>
      </c>
      <c r="F2" s="8" t="s">
        <v>15</v>
      </c>
      <c r="G2" s="9" t="s">
        <v>11</v>
      </c>
      <c r="R2">
        <f>GETPIVOTDATA("AGGREGATE",$D$1,"GENDER","M","GROUP","A")</f>
        <v>62.381818181818183</v>
      </c>
      <c r="S2">
        <f>GETPIVOTDATA("AGGREGATE",$D$1,"GENDER","M","GROUP","B")</f>
        <v>59.24</v>
      </c>
    </row>
    <row r="3" spans="1:19" x14ac:dyDescent="0.2">
      <c r="D3" s="7" t="s">
        <v>8</v>
      </c>
      <c r="E3" s="10">
        <v>63.228571428571435</v>
      </c>
      <c r="F3" s="11">
        <v>58.133333333333333</v>
      </c>
      <c r="G3" s="12">
        <v>60.593103448275855</v>
      </c>
      <c r="R3" t="e">
        <f>GETPIVOTDATA("AGGREGATE",Sheet6!$G$16,"GENDER","F","GROUP","A")</f>
        <v>#REF!</v>
      </c>
      <c r="S3" t="e">
        <f>GETPIVOTDATA("AGGREGATE",Sheet6!$G$16,"GENDER","F","GROUP","B")</f>
        <v>#REF!</v>
      </c>
    </row>
    <row r="4" spans="1:19" x14ac:dyDescent="0.2">
      <c r="A4" s="62"/>
      <c r="D4" s="13" t="s">
        <v>7</v>
      </c>
      <c r="E4" s="14">
        <v>62.381818181818183</v>
      </c>
      <c r="F4" s="15">
        <v>59.24</v>
      </c>
      <c r="G4" s="16">
        <v>60.885714285714293</v>
      </c>
      <c r="R4" t="e">
        <f>GETPIVOTDATA("AGGREGATE",Sheet6!$G$16,"GENDER","M","GROUP","A")</f>
        <v>#REF!</v>
      </c>
      <c r="S4" t="e">
        <f>GETPIVOTDATA("AGGREGATE",Sheet6!$G$16,"GENDER","M","GROUP","B")</f>
        <v>#REF!</v>
      </c>
    </row>
    <row r="5" spans="1:19" x14ac:dyDescent="0.2">
      <c r="D5" s="17" t="s">
        <v>11</v>
      </c>
      <c r="E5" s="18">
        <v>62.855999999999987</v>
      </c>
      <c r="F5" s="19">
        <v>58.576000000000001</v>
      </c>
      <c r="G5" s="20">
        <v>60.716000000000001</v>
      </c>
      <c r="R5" t="e">
        <f>IF(R1=R3,1,0)</f>
        <v>#REF!</v>
      </c>
      <c r="S5" t="e">
        <f>IF(S1=S3,1,0)</f>
        <v>#REF!</v>
      </c>
    </row>
    <row r="6" spans="1:19" x14ac:dyDescent="0.2">
      <c r="R6" t="e">
        <f>IF(R2=R4,1,0)</f>
        <v>#REF!</v>
      </c>
      <c r="S6" t="e">
        <f>IF(S2=S4,1,0)</f>
        <v>#REF!</v>
      </c>
    </row>
    <row r="7" spans="1:19" x14ac:dyDescent="0.2">
      <c r="R7">
        <f>IF(ISERR(R3),0,SUM(R5:S6))</f>
        <v>0</v>
      </c>
    </row>
    <row r="8" spans="1:19" x14ac:dyDescent="0.2">
      <c r="D8" t="s">
        <v>29</v>
      </c>
      <c r="R8" t="str">
        <f>IF(R7=4,"CORRECT PROCEED TO SHEET7",IF(R7=0,"","INCORRECT"))</f>
        <v/>
      </c>
    </row>
    <row r="9" spans="1:19" x14ac:dyDescent="0.2">
      <c r="D9" s="41" t="s">
        <v>24</v>
      </c>
      <c r="E9" s="41">
        <f>GETPIVOTDATA("AGGREGATE",$D$1,"GENDER","F","GROUP","A")-GETPIVOTDATA("AGGREGATE",$D$1,"GENDER","F","GROUP","B")</f>
        <v>5.095238095238102</v>
      </c>
    </row>
    <row r="10" spans="1:19" x14ac:dyDescent="0.2">
      <c r="D10" s="41" t="s">
        <v>25</v>
      </c>
      <c r="E10" s="41">
        <f>GETPIVOTDATA("AGGREGATE",$D$1,"GENDER","M","GROUP","A")-GETPIVOTDATA("AGGREGATE",$D$1,"GENDER","M","GROUP","B")</f>
        <v>3.1418181818181807</v>
      </c>
    </row>
    <row r="11" spans="1:19" x14ac:dyDescent="0.2">
      <c r="D11" s="41" t="s">
        <v>26</v>
      </c>
      <c r="E11" s="41">
        <f>GETPIVOTDATA("AGGREGATE",$D$1,"GENDER","F","GROUP","A")-GETPIVOTDATA("AGGREGATE",$D$1,"GENDER","M","GROUP","A")</f>
        <v>0.84675324675325214</v>
      </c>
    </row>
    <row r="12" spans="1:19" x14ac:dyDescent="0.2">
      <c r="D12" s="41" t="s">
        <v>27</v>
      </c>
      <c r="E12" s="41">
        <f>GETPIVOTDATA("AGGREGATE",$D$1,"GENDER","F","GROUP","B")-GETPIVOTDATA("AGGREGATE",$D$1,"GENDER","M","GROUP","B")</f>
        <v>-1.1066666666666691</v>
      </c>
    </row>
    <row r="13" spans="1:19" x14ac:dyDescent="0.2">
      <c r="D13" s="41" t="s">
        <v>39</v>
      </c>
      <c r="E13" s="41">
        <f>GETPIVOTDATA("AGGREGATE",$D$1,"GENDER","F","GROUP","A")-GETPIVOTDATA("AGGREGATE",$D$1,"GENDER","M","GROUP","B")</f>
        <v>3.9885714285714329</v>
      </c>
    </row>
    <row r="14" spans="1:19" x14ac:dyDescent="0.2">
      <c r="D14" s="41" t="s">
        <v>28</v>
      </c>
      <c r="E14" s="41">
        <f>GETPIVOTDATA("AGGREGATE",$D$1,"GENDER","F","GROUP","B")-GETPIVOTDATA("AGGREGATE",$D$1,"GENDER","M","GROUP","A")</f>
        <v>-4.2484848484848499</v>
      </c>
    </row>
    <row r="15" spans="1:19" x14ac:dyDescent="0.2">
      <c r="D15" s="41" t="s">
        <v>30</v>
      </c>
      <c r="E15" s="41">
        <f>GETPIVOTDATA("AGGREGATE",$D$1,"GENDER","F")-GETPIVOTDATA("AGGREGATE",$D$1,"GENDER","M")</f>
        <v>-0.29261083743843841</v>
      </c>
    </row>
    <row r="16" spans="1:19" x14ac:dyDescent="0.2">
      <c r="D16" s="41" t="s">
        <v>31</v>
      </c>
      <c r="E16" s="41">
        <f>GETPIVOTDATA("AGGREGATE",$D$1,"GROUP","A")-GETPIVOTDATA("AGGREGATE",$D$1,"GROUP","B")</f>
        <v>4.2799999999999869</v>
      </c>
    </row>
    <row r="17" spans="1:6" x14ac:dyDescent="0.2">
      <c r="A17" s="1"/>
      <c r="B17" s="1"/>
      <c r="C17" s="1"/>
      <c r="D17" s="1"/>
      <c r="E17" s="1"/>
      <c r="F17" s="1"/>
    </row>
    <row r="18" spans="1:6" x14ac:dyDescent="0.2">
      <c r="A18" s="1"/>
      <c r="B18" s="1"/>
      <c r="C18" s="1"/>
      <c r="D18" s="1"/>
      <c r="E18" s="1"/>
      <c r="F18" s="1"/>
    </row>
    <row r="19" spans="1:6" x14ac:dyDescent="0.2">
      <c r="A19" s="1"/>
      <c r="B19" s="1"/>
      <c r="C19" s="1"/>
      <c r="D19" s="1"/>
      <c r="E19" s="1"/>
      <c r="F19" s="1"/>
    </row>
    <row r="20" spans="1:6" x14ac:dyDescent="0.2">
      <c r="A20" s="61" t="s">
        <v>136</v>
      </c>
      <c r="B20" s="51"/>
      <c r="C20" s="51"/>
      <c r="D20" s="1"/>
      <c r="E20" s="1"/>
      <c r="F20" s="1"/>
    </row>
    <row r="21" spans="1:6" x14ac:dyDescent="0.2">
      <c r="A21" s="1"/>
      <c r="B21" s="1"/>
      <c r="C21" s="1"/>
      <c r="D21" s="1"/>
      <c r="E21" s="1"/>
      <c r="F21" s="1"/>
    </row>
    <row r="22" spans="1:6" x14ac:dyDescent="0.2">
      <c r="A22" s="1"/>
      <c r="B22" s="1"/>
      <c r="C22" s="1"/>
      <c r="D22" s="1"/>
      <c r="E22" s="1"/>
      <c r="F22" s="1"/>
    </row>
    <row r="23" spans="1:6" x14ac:dyDescent="0.2">
      <c r="A23" s="1"/>
      <c r="B23" s="1"/>
      <c r="C23" s="1"/>
      <c r="D23" s="1"/>
      <c r="E23" s="1"/>
      <c r="F23" s="1"/>
    </row>
    <row r="24" spans="1:6" x14ac:dyDescent="0.2">
      <c r="A24" s="1"/>
      <c r="B24" s="1"/>
      <c r="C24" s="1"/>
      <c r="D24" s="1"/>
      <c r="E24" s="1"/>
      <c r="F24" s="1"/>
    </row>
    <row r="25" spans="1:6" x14ac:dyDescent="0.2">
      <c r="A25" s="1"/>
      <c r="B25" s="1"/>
      <c r="C25" s="1"/>
      <c r="D25" s="1"/>
      <c r="E25" s="1"/>
      <c r="F25" s="1"/>
    </row>
    <row r="26" spans="1:6" x14ac:dyDescent="0.2">
      <c r="A26" s="1"/>
      <c r="B26" s="1"/>
      <c r="C26" s="1"/>
      <c r="D26" s="1"/>
      <c r="E26" s="1"/>
      <c r="F26" s="1"/>
    </row>
    <row r="27" spans="1:6" x14ac:dyDescent="0.2">
      <c r="A27" s="1"/>
      <c r="B27" s="1"/>
      <c r="C27" s="1"/>
      <c r="D27" s="1"/>
      <c r="E27" s="1"/>
      <c r="F27" s="1"/>
    </row>
    <row r="28" spans="1:6" x14ac:dyDescent="0.2">
      <c r="A28" s="1"/>
      <c r="B28" s="1"/>
      <c r="C28" s="1"/>
      <c r="D28" s="1"/>
      <c r="E28" s="1"/>
      <c r="F28" s="1"/>
    </row>
    <row r="29" spans="1:6" x14ac:dyDescent="0.2">
      <c r="A29" s="1"/>
      <c r="B29" s="1"/>
      <c r="C29" s="1"/>
      <c r="D29" s="1"/>
      <c r="E29" s="1"/>
      <c r="F29" s="1"/>
    </row>
    <row r="30" spans="1:6" x14ac:dyDescent="0.2">
      <c r="A30" s="1"/>
      <c r="B30" s="1"/>
      <c r="C30" s="1"/>
      <c r="D30" s="1"/>
      <c r="E30" s="1"/>
      <c r="F30" s="1"/>
    </row>
    <row r="31" spans="1:6" x14ac:dyDescent="0.2">
      <c r="A31" s="1"/>
      <c r="B31" s="1"/>
      <c r="C31" s="1"/>
      <c r="D31" s="1"/>
      <c r="E31" s="1"/>
      <c r="F31" s="1"/>
    </row>
    <row r="32" spans="1:6" x14ac:dyDescent="0.2">
      <c r="A32" s="1"/>
      <c r="B32" s="1"/>
      <c r="C32" s="1"/>
      <c r="D32" s="1"/>
      <c r="E32" s="1"/>
      <c r="F32" s="1"/>
    </row>
    <row r="33" spans="1:6" x14ac:dyDescent="0.2">
      <c r="A33" s="1"/>
      <c r="B33" s="1"/>
      <c r="C33" s="1"/>
      <c r="D33" s="1"/>
      <c r="E33" s="1"/>
      <c r="F33" s="1"/>
    </row>
    <row r="34" spans="1:6" x14ac:dyDescent="0.2">
      <c r="A34" s="1"/>
      <c r="B34" s="1"/>
      <c r="C34" s="1"/>
      <c r="D34" s="1"/>
      <c r="E34" s="1"/>
      <c r="F34" s="1"/>
    </row>
    <row r="35" spans="1:6" x14ac:dyDescent="0.2">
      <c r="A35" s="1"/>
      <c r="B35" s="1"/>
      <c r="C35" s="1"/>
      <c r="D35" s="1"/>
      <c r="E35" s="1"/>
      <c r="F35" s="1"/>
    </row>
    <row r="36" spans="1:6" x14ac:dyDescent="0.2">
      <c r="A36" s="1"/>
      <c r="B36" s="1"/>
      <c r="C36" s="1"/>
      <c r="D36" s="1"/>
      <c r="E36" s="1"/>
      <c r="F36" s="1"/>
    </row>
    <row r="37" spans="1:6" x14ac:dyDescent="0.2">
      <c r="A37" s="1"/>
      <c r="B37" s="1"/>
      <c r="C37" s="1"/>
      <c r="D37" s="1"/>
      <c r="E37" s="1"/>
      <c r="F37" s="1"/>
    </row>
    <row r="38" spans="1:6" x14ac:dyDescent="0.2">
      <c r="A38" s="1"/>
      <c r="B38" s="1"/>
      <c r="C38" s="1"/>
      <c r="D38" s="1"/>
      <c r="E38" s="1"/>
      <c r="F38" s="1"/>
    </row>
    <row r="39" spans="1:6" x14ac:dyDescent="0.2">
      <c r="A39" s="1"/>
      <c r="B39" s="1"/>
      <c r="C39" s="1"/>
      <c r="D39" s="1"/>
      <c r="E39" s="1"/>
      <c r="F39" s="1"/>
    </row>
    <row r="40" spans="1:6" x14ac:dyDescent="0.2">
      <c r="A40" s="1"/>
      <c r="B40" s="1"/>
      <c r="C40" s="1"/>
      <c r="D40" s="1"/>
      <c r="E40" s="1"/>
      <c r="F40" s="1"/>
    </row>
    <row r="41" spans="1:6" x14ac:dyDescent="0.2">
      <c r="A41" s="1"/>
      <c r="B41" s="1"/>
      <c r="C41" s="1"/>
      <c r="D41" s="1"/>
      <c r="E41" s="1"/>
      <c r="F41" s="1"/>
    </row>
    <row r="42" spans="1:6" x14ac:dyDescent="0.2">
      <c r="A42" s="1"/>
      <c r="B42" s="1"/>
      <c r="C42" s="1"/>
      <c r="D42" s="1"/>
      <c r="E42" s="1"/>
      <c r="F42" s="1"/>
    </row>
    <row r="43" spans="1:6" x14ac:dyDescent="0.2">
      <c r="A43" s="1"/>
      <c r="B43" s="1"/>
      <c r="C43" s="1"/>
      <c r="D43" s="1"/>
      <c r="E43" s="1"/>
      <c r="F43" s="1"/>
    </row>
    <row r="44" spans="1:6" x14ac:dyDescent="0.2">
      <c r="A44" s="1"/>
      <c r="B44" s="1"/>
      <c r="C44" s="1"/>
      <c r="D44" s="1"/>
      <c r="E44" s="1"/>
      <c r="F44" s="1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1"/>
      <c r="D46" s="1"/>
      <c r="E46" s="1"/>
      <c r="F46" s="1"/>
    </row>
    <row r="47" spans="1:6" x14ac:dyDescent="0.2">
      <c r="A47" s="1"/>
      <c r="B47" s="1"/>
      <c r="C47" s="1"/>
      <c r="D47" s="1"/>
      <c r="E47" s="1"/>
      <c r="F47" s="1"/>
    </row>
    <row r="48" spans="1:6" x14ac:dyDescent="0.2">
      <c r="A48" s="1"/>
      <c r="B48" s="1"/>
      <c r="C48" s="1"/>
      <c r="D48" s="1"/>
      <c r="E48" s="1"/>
      <c r="F48" s="1"/>
    </row>
    <row r="49" spans="1:6" x14ac:dyDescent="0.2">
      <c r="A49" s="1"/>
      <c r="B49" s="1"/>
      <c r="C49" s="1"/>
      <c r="D49" s="1"/>
      <c r="E49" s="1"/>
      <c r="F49" s="1"/>
    </row>
    <row r="50" spans="1:6" x14ac:dyDescent="0.2">
      <c r="A50" s="1"/>
      <c r="B50" s="1"/>
      <c r="C50" s="1"/>
      <c r="D50" s="1"/>
      <c r="E50" s="1"/>
      <c r="F50" s="1"/>
    </row>
    <row r="51" spans="1:6" x14ac:dyDescent="0.2">
      <c r="A51" s="1"/>
      <c r="B51" s="1"/>
      <c r="C51" s="1"/>
      <c r="D51" s="1"/>
      <c r="E51" s="1"/>
      <c r="F51" s="1"/>
    </row>
    <row r="52" spans="1:6" x14ac:dyDescent="0.2">
      <c r="A52" s="1"/>
      <c r="B52" s="1"/>
      <c r="C52" s="1"/>
      <c r="D52" s="1"/>
      <c r="E52" s="1"/>
      <c r="F52" s="1"/>
    </row>
    <row r="53" spans="1:6" x14ac:dyDescent="0.2">
      <c r="A53" s="1"/>
      <c r="B53" s="1"/>
      <c r="C53" s="1"/>
      <c r="D53" s="1"/>
      <c r="E53" s="1"/>
      <c r="F53" s="1"/>
    </row>
    <row r="54" spans="1:6" x14ac:dyDescent="0.2">
      <c r="A54" s="1"/>
      <c r="B54" s="1"/>
      <c r="C54" s="1"/>
      <c r="D54" s="1"/>
      <c r="E54" s="1"/>
      <c r="F54" s="1"/>
    </row>
    <row r="55" spans="1:6" x14ac:dyDescent="0.2">
      <c r="A55" s="1"/>
      <c r="B55" s="1"/>
      <c r="C55" s="1"/>
      <c r="D55" s="1"/>
      <c r="E55" s="1"/>
      <c r="F55" s="1"/>
    </row>
    <row r="56" spans="1:6" x14ac:dyDescent="0.2">
      <c r="A56" s="1"/>
      <c r="B56" s="1"/>
      <c r="C56" s="1"/>
      <c r="D56" s="1"/>
      <c r="E56" s="1"/>
      <c r="F56" s="1"/>
    </row>
    <row r="57" spans="1:6" x14ac:dyDescent="0.2">
      <c r="A57" s="1"/>
      <c r="B57" s="1"/>
      <c r="C57" s="1"/>
      <c r="D57" s="1"/>
      <c r="E57" s="1"/>
      <c r="F57" s="1"/>
    </row>
    <row r="58" spans="1:6" x14ac:dyDescent="0.2">
      <c r="A58" s="1"/>
      <c r="B58" s="1"/>
      <c r="C58" s="1"/>
      <c r="D58" s="1"/>
      <c r="E58" s="1"/>
      <c r="F58" s="1"/>
    </row>
    <row r="59" spans="1:6" x14ac:dyDescent="0.2">
      <c r="A59" s="1"/>
      <c r="B59" s="1"/>
      <c r="C59" s="1"/>
      <c r="D59" s="1"/>
      <c r="E59" s="1"/>
      <c r="F59" s="1"/>
    </row>
    <row r="60" spans="1:6" x14ac:dyDescent="0.2">
      <c r="A60" s="1"/>
      <c r="B60" s="1"/>
      <c r="C60" s="1"/>
      <c r="D60" s="1"/>
      <c r="E60" s="1"/>
      <c r="F60" s="1"/>
    </row>
    <row r="61" spans="1:6" x14ac:dyDescent="0.2">
      <c r="A61" s="1"/>
      <c r="B61" s="1"/>
      <c r="C61" s="1"/>
      <c r="D61" s="1"/>
      <c r="E61" s="1"/>
      <c r="F61" s="1"/>
    </row>
    <row r="62" spans="1:6" x14ac:dyDescent="0.2">
      <c r="A62" s="1"/>
      <c r="B62" s="1"/>
      <c r="C62" s="1"/>
      <c r="D62" s="1"/>
      <c r="E62" s="1"/>
      <c r="F62" s="1"/>
    </row>
    <row r="63" spans="1:6" x14ac:dyDescent="0.2">
      <c r="A63" s="1"/>
      <c r="B63" s="1"/>
      <c r="C63" s="1"/>
      <c r="D63" s="1"/>
      <c r="E63" s="1"/>
      <c r="F63" s="1"/>
    </row>
    <row r="64" spans="1:6" x14ac:dyDescent="0.2">
      <c r="A64" s="1"/>
      <c r="B64" s="1"/>
      <c r="C64" s="1"/>
      <c r="D64" s="1"/>
      <c r="E64" s="1"/>
      <c r="F64" s="1"/>
    </row>
    <row r="65" spans="1:6" x14ac:dyDescent="0.2">
      <c r="A65" s="1"/>
      <c r="B65" s="1"/>
      <c r="C65" s="1"/>
      <c r="D65" s="1"/>
      <c r="E65" s="1"/>
      <c r="F65" s="1"/>
    </row>
    <row r="66" spans="1:6" x14ac:dyDescent="0.2">
      <c r="A66" s="1"/>
      <c r="B66" s="1"/>
      <c r="C66" s="1"/>
      <c r="D66" s="1"/>
      <c r="E66" s="1"/>
      <c r="F66" s="1"/>
    </row>
    <row r="67" spans="1:6" x14ac:dyDescent="0.2">
      <c r="A67" s="1"/>
      <c r="B67" s="1"/>
      <c r="C67" s="1"/>
      <c r="D67" s="1"/>
      <c r="E67" s="1"/>
      <c r="F67" s="1"/>
    </row>
  </sheetData>
  <phoneticPr fontId="1" type="noConversion"/>
  <hyperlinks>
    <hyperlink ref="A1" location="CONTENTS!A1" display="CONTENTS"/>
    <hyperlink ref="A20:C20" location="Sheet6!A1" display="Return to Further uses of pivot tables"/>
  </hyperlinks>
  <pageMargins left="0.75" right="0.75" top="1" bottom="1" header="0.5" footer="0.5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C21" sqref="C21"/>
    </sheetView>
  </sheetViews>
  <sheetFormatPr defaultRowHeight="12.75" x14ac:dyDescent="0.2"/>
  <cols>
    <col min="1" max="1" width="13.85546875" customWidth="1"/>
    <col min="2" max="2" width="11.28515625" customWidth="1"/>
    <col min="4" max="4" width="17.42578125" customWidth="1"/>
    <col min="5" max="5" width="12.5703125" customWidth="1"/>
    <col min="6" max="6" width="9.42578125" customWidth="1"/>
    <col min="7" max="7" width="13.28515625" customWidth="1"/>
  </cols>
  <sheetData>
    <row r="1" spans="1:7" x14ac:dyDescent="0.2">
      <c r="A1" s="51" t="s">
        <v>124</v>
      </c>
      <c r="D1" s="4" t="s">
        <v>37</v>
      </c>
      <c r="E1" s="4" t="s">
        <v>6</v>
      </c>
      <c r="F1" s="5"/>
      <c r="G1" s="6"/>
    </row>
    <row r="2" spans="1:7" x14ac:dyDescent="0.2">
      <c r="D2" s="4" t="s">
        <v>36</v>
      </c>
      <c r="E2" s="7" t="s">
        <v>8</v>
      </c>
      <c r="F2" s="8" t="s">
        <v>7</v>
      </c>
      <c r="G2" s="9" t="s">
        <v>11</v>
      </c>
    </row>
    <row r="3" spans="1:7" x14ac:dyDescent="0.2">
      <c r="D3" s="7" t="s">
        <v>32</v>
      </c>
      <c r="E3" s="10">
        <v>7</v>
      </c>
      <c r="F3" s="11">
        <v>6</v>
      </c>
      <c r="G3" s="12">
        <v>13</v>
      </c>
    </row>
    <row r="4" spans="1:7" x14ac:dyDescent="0.2">
      <c r="D4" s="13" t="s">
        <v>33</v>
      </c>
      <c r="E4" s="14">
        <v>8</v>
      </c>
      <c r="F4" s="15">
        <v>4</v>
      </c>
      <c r="G4" s="16">
        <v>12</v>
      </c>
    </row>
    <row r="5" spans="1:7" x14ac:dyDescent="0.2">
      <c r="D5" s="13" t="s">
        <v>34</v>
      </c>
      <c r="E5" s="14">
        <v>8</v>
      </c>
      <c r="F5" s="15">
        <v>4</v>
      </c>
      <c r="G5" s="16">
        <v>12</v>
      </c>
    </row>
    <row r="6" spans="1:7" x14ac:dyDescent="0.2">
      <c r="A6" s="62"/>
      <c r="D6" s="13" t="s">
        <v>35</v>
      </c>
      <c r="E6" s="14">
        <v>6</v>
      </c>
      <c r="F6" s="15">
        <v>7</v>
      </c>
      <c r="G6" s="16">
        <v>13</v>
      </c>
    </row>
    <row r="7" spans="1:7" x14ac:dyDescent="0.2">
      <c r="D7" s="17" t="s">
        <v>11</v>
      </c>
      <c r="E7" s="18">
        <v>29</v>
      </c>
      <c r="F7" s="19">
        <v>21</v>
      </c>
      <c r="G7" s="20">
        <v>50</v>
      </c>
    </row>
    <row r="12" spans="1:7" x14ac:dyDescent="0.2">
      <c r="A12" s="60" t="s">
        <v>137</v>
      </c>
      <c r="B12" s="60"/>
    </row>
  </sheetData>
  <phoneticPr fontId="1" type="noConversion"/>
  <hyperlinks>
    <hyperlink ref="A1" location="CONTENTS!A1" display="CONTENTS"/>
    <hyperlink ref="A12:B12" location="Sheet7!A1" display="Return to Vlookup function"/>
  </hyperlink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24</vt:i4>
      </vt:variant>
    </vt:vector>
  </HeadingPairs>
  <TitlesOfParts>
    <vt:vector size="39" baseType="lpstr">
      <vt:lpstr>CONTENTS</vt:lpstr>
      <vt:lpstr>Sheet1</vt:lpstr>
      <vt:lpstr>Sheet2</vt:lpstr>
      <vt:lpstr>Sheet3</vt:lpstr>
      <vt:lpstr>Sheet4</vt:lpstr>
      <vt:lpstr>Sheet5</vt:lpstr>
      <vt:lpstr>Sheet6</vt:lpstr>
      <vt:lpstr>Sheet7</vt:lpstr>
      <vt:lpstr>Cross tabs1</vt:lpstr>
      <vt:lpstr>Cross tabs2</vt:lpstr>
      <vt:lpstr>Cross tabs3</vt:lpstr>
      <vt:lpstr>Cross tabs4</vt:lpstr>
      <vt:lpstr>Cross tabs5</vt:lpstr>
      <vt:lpstr>Cross tabs6</vt:lpstr>
      <vt:lpstr>Cross tabs7</vt:lpstr>
      <vt:lpstr>AGG</vt:lpstr>
      <vt:lpstr>'Cross tabs2'!cross_tabs</vt:lpstr>
      <vt:lpstr>'Cross tabs3'!cross_tabs</vt:lpstr>
      <vt:lpstr>cross_tabs</vt:lpstr>
      <vt:lpstr>'Cross tabs3'!CROSS_TABS_1</vt:lpstr>
      <vt:lpstr>CROSS_TABS_1</vt:lpstr>
      <vt:lpstr>CROSS_TABS_2</vt:lpstr>
      <vt:lpstr>'Cross tabs5'!cross_tabs_3</vt:lpstr>
      <vt:lpstr>cross_tabs_3</vt:lpstr>
      <vt:lpstr>CROSS_TABS_4</vt:lpstr>
      <vt:lpstr>CROSS_TABS_5</vt:lpstr>
      <vt:lpstr>'Cross tabs1'!DATA1</vt:lpstr>
      <vt:lpstr>'Cross tabs2'!DATA1</vt:lpstr>
      <vt:lpstr>'Cross tabs3'!DATA1</vt:lpstr>
      <vt:lpstr>Sheet2!DATA1</vt:lpstr>
      <vt:lpstr>Sheet3!DATA1</vt:lpstr>
      <vt:lpstr>DATA1</vt:lpstr>
      <vt:lpstr>QUART</vt:lpstr>
      <vt:lpstr>RETURN_1</vt:lpstr>
      <vt:lpstr>return_2</vt:lpstr>
      <vt:lpstr>return_3</vt:lpstr>
      <vt:lpstr>RETURN_4</vt:lpstr>
      <vt:lpstr>RETURN_5</vt:lpstr>
      <vt:lpstr>RETURN_7</vt:lpstr>
    </vt:vector>
  </TitlesOfParts>
  <Company>GCU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Whigham</dc:creator>
  <cp:lastModifiedBy>GOODALL, Fiona</cp:lastModifiedBy>
  <dcterms:created xsi:type="dcterms:W3CDTF">2007-02-06T10:11:37Z</dcterms:created>
  <dcterms:modified xsi:type="dcterms:W3CDTF">2016-04-20T13:00:24Z</dcterms:modified>
</cp:coreProperties>
</file>