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MAC\Uni\Uni Third Year\Electric and Hybrid Propulsion Control\"/>
    </mc:Choice>
  </mc:AlternateContent>
  <bookViews>
    <workbookView xWindow="0" yWindow="465" windowWidth="25605" windowHeight="14265" tabRatio="500" activeTab="1"/>
  </bookViews>
  <sheets>
    <sheet name="Sheet1" sheetId="1" r:id="rId1"/>
    <sheet name="Sheet2" sheetId="2" r:id="rId2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M15" i="1" l="1"/>
  <c r="AE38" i="1"/>
  <c r="S112" i="1" l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S97" i="1"/>
  <c r="S96" i="1"/>
  <c r="S95" i="1"/>
  <c r="S94" i="1"/>
  <c r="S93" i="1"/>
  <c r="S92" i="1"/>
  <c r="S91" i="1"/>
  <c r="S90" i="1"/>
  <c r="S89" i="1"/>
  <c r="S88" i="1"/>
  <c r="S87" i="1"/>
  <c r="S86" i="1"/>
  <c r="S85" i="1"/>
  <c r="S84" i="1"/>
  <c r="S83" i="1"/>
  <c r="S82" i="1"/>
  <c r="S81" i="1"/>
  <c r="S80" i="1"/>
  <c r="S79" i="1"/>
  <c r="S78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S2" i="1"/>
  <c r="AA7" i="1" l="1"/>
  <c r="AA28" i="1" s="1"/>
  <c r="AA6" i="1" l="1"/>
  <c r="F112" i="1"/>
  <c r="H112" i="1"/>
  <c r="I112" i="1" s="1"/>
  <c r="V112" i="1" s="1"/>
  <c r="W112" i="1" s="1"/>
  <c r="F111" i="1"/>
  <c r="H111" i="1"/>
  <c r="I111" i="1"/>
  <c r="F110" i="1"/>
  <c r="H110" i="1"/>
  <c r="I110" i="1" s="1"/>
  <c r="F109" i="1"/>
  <c r="H109" i="1"/>
  <c r="I109" i="1" s="1"/>
  <c r="V109" i="1" s="1"/>
  <c r="W109" i="1" s="1"/>
  <c r="F108" i="1"/>
  <c r="H108" i="1"/>
  <c r="I108" i="1" s="1"/>
  <c r="V108" i="1" s="1"/>
  <c r="W108" i="1" s="1"/>
  <c r="F107" i="1"/>
  <c r="H107" i="1"/>
  <c r="I107" i="1"/>
  <c r="F106" i="1"/>
  <c r="H106" i="1"/>
  <c r="I106" i="1" s="1"/>
  <c r="V106" i="1" s="1"/>
  <c r="W106" i="1" s="1"/>
  <c r="C106" i="1"/>
  <c r="F105" i="1"/>
  <c r="H105" i="1"/>
  <c r="I105" i="1" s="1"/>
  <c r="V105" i="1" s="1"/>
  <c r="W105" i="1" s="1"/>
  <c r="F104" i="1"/>
  <c r="H104" i="1"/>
  <c r="I104" i="1" s="1"/>
  <c r="V104" i="1" s="1"/>
  <c r="W104" i="1" s="1"/>
  <c r="F103" i="1"/>
  <c r="H103" i="1"/>
  <c r="I103" i="1" s="1"/>
  <c r="V103" i="1" s="1"/>
  <c r="W103" i="1" s="1"/>
  <c r="F102" i="1"/>
  <c r="H102" i="1"/>
  <c r="I102" i="1" s="1"/>
  <c r="F101" i="1"/>
  <c r="H101" i="1"/>
  <c r="I101" i="1" s="1"/>
  <c r="V101" i="1" s="1"/>
  <c r="W101" i="1" s="1"/>
  <c r="F100" i="1"/>
  <c r="H100" i="1"/>
  <c r="I100" i="1" s="1"/>
  <c r="V100" i="1" s="1"/>
  <c r="W100" i="1" s="1"/>
  <c r="F99" i="1"/>
  <c r="H99" i="1"/>
  <c r="I99" i="1" s="1"/>
  <c r="V99" i="1" s="1"/>
  <c r="W99" i="1" s="1"/>
  <c r="F98" i="1"/>
  <c r="H98" i="1"/>
  <c r="I98" i="1" s="1"/>
  <c r="F97" i="1"/>
  <c r="H97" i="1"/>
  <c r="I97" i="1" s="1"/>
  <c r="V97" i="1" s="1"/>
  <c r="W97" i="1" s="1"/>
  <c r="F96" i="1"/>
  <c r="H96" i="1"/>
  <c r="I96" i="1" s="1"/>
  <c r="V96" i="1" s="1"/>
  <c r="W96" i="1" s="1"/>
  <c r="F95" i="1"/>
  <c r="H95" i="1"/>
  <c r="I95" i="1" s="1"/>
  <c r="V95" i="1" s="1"/>
  <c r="W95" i="1" s="1"/>
  <c r="F94" i="1"/>
  <c r="H94" i="1"/>
  <c r="I94" i="1" s="1"/>
  <c r="F93" i="1"/>
  <c r="H93" i="1"/>
  <c r="I93" i="1" s="1"/>
  <c r="V93" i="1" s="1"/>
  <c r="W93" i="1" s="1"/>
  <c r="F92" i="1"/>
  <c r="H92" i="1"/>
  <c r="I92" i="1" s="1"/>
  <c r="F91" i="1"/>
  <c r="H91" i="1"/>
  <c r="I91" i="1" s="1"/>
  <c r="V91" i="1" s="1"/>
  <c r="W91" i="1" s="1"/>
  <c r="F90" i="1"/>
  <c r="H90" i="1"/>
  <c r="I90" i="1" s="1"/>
  <c r="F89" i="1"/>
  <c r="H89" i="1"/>
  <c r="I89" i="1" s="1"/>
  <c r="V89" i="1" s="1"/>
  <c r="W89" i="1" s="1"/>
  <c r="F88" i="1"/>
  <c r="H88" i="1"/>
  <c r="I88" i="1" s="1"/>
  <c r="V88" i="1" s="1"/>
  <c r="W88" i="1" s="1"/>
  <c r="F87" i="1"/>
  <c r="H87" i="1"/>
  <c r="I87" i="1" s="1"/>
  <c r="F86" i="1"/>
  <c r="H86" i="1"/>
  <c r="I86" i="1" s="1"/>
  <c r="F85" i="1"/>
  <c r="H85" i="1"/>
  <c r="I85" i="1" s="1"/>
  <c r="V85" i="1" s="1"/>
  <c r="W85" i="1" s="1"/>
  <c r="F84" i="1"/>
  <c r="H84" i="1"/>
  <c r="I84" i="1" s="1"/>
  <c r="V84" i="1" s="1"/>
  <c r="W84" i="1" s="1"/>
  <c r="F83" i="1"/>
  <c r="H83" i="1"/>
  <c r="I83" i="1" s="1"/>
  <c r="F82" i="1"/>
  <c r="H82" i="1"/>
  <c r="I82" i="1" s="1"/>
  <c r="F81" i="1"/>
  <c r="H81" i="1"/>
  <c r="I81" i="1" s="1"/>
  <c r="V81" i="1" s="1"/>
  <c r="W81" i="1" s="1"/>
  <c r="F80" i="1"/>
  <c r="H80" i="1"/>
  <c r="I80" i="1" s="1"/>
  <c r="V80" i="1" s="1"/>
  <c r="W80" i="1" s="1"/>
  <c r="F79" i="1"/>
  <c r="H79" i="1"/>
  <c r="I79" i="1" s="1"/>
  <c r="V79" i="1" s="1"/>
  <c r="W79" i="1" s="1"/>
  <c r="F78" i="1"/>
  <c r="H78" i="1"/>
  <c r="I78" i="1" s="1"/>
  <c r="F77" i="1"/>
  <c r="H77" i="1"/>
  <c r="I77" i="1" s="1"/>
  <c r="V77" i="1" s="1"/>
  <c r="W77" i="1" s="1"/>
  <c r="F76" i="1"/>
  <c r="H76" i="1"/>
  <c r="I76" i="1" s="1"/>
  <c r="V76" i="1" s="1"/>
  <c r="W76" i="1" s="1"/>
  <c r="F75" i="1"/>
  <c r="H75" i="1"/>
  <c r="I75" i="1" s="1"/>
  <c r="V75" i="1" s="1"/>
  <c r="W75" i="1" s="1"/>
  <c r="F74" i="1"/>
  <c r="H74" i="1"/>
  <c r="I74" i="1" s="1"/>
  <c r="F73" i="1"/>
  <c r="H73" i="1"/>
  <c r="I73" i="1" s="1"/>
  <c r="V73" i="1" s="1"/>
  <c r="W73" i="1" s="1"/>
  <c r="F72" i="1"/>
  <c r="H72" i="1"/>
  <c r="I72" i="1" s="1"/>
  <c r="V72" i="1" s="1"/>
  <c r="W72" i="1" s="1"/>
  <c r="F71" i="1"/>
  <c r="H71" i="1"/>
  <c r="I71" i="1" s="1"/>
  <c r="V71" i="1" s="1"/>
  <c r="W71" i="1" s="1"/>
  <c r="F70" i="1"/>
  <c r="H70" i="1"/>
  <c r="I70" i="1" s="1"/>
  <c r="F69" i="1"/>
  <c r="H69" i="1"/>
  <c r="I69" i="1" s="1"/>
  <c r="V69" i="1" s="1"/>
  <c r="W69" i="1" s="1"/>
  <c r="F68" i="1"/>
  <c r="H68" i="1"/>
  <c r="I68" i="1" s="1"/>
  <c r="V68" i="1" s="1"/>
  <c r="W68" i="1" s="1"/>
  <c r="F67" i="1"/>
  <c r="H67" i="1"/>
  <c r="I67" i="1" s="1"/>
  <c r="V67" i="1" s="1"/>
  <c r="W67" i="1" s="1"/>
  <c r="F66" i="1"/>
  <c r="H66" i="1"/>
  <c r="I66" i="1" s="1"/>
  <c r="F65" i="1"/>
  <c r="H65" i="1"/>
  <c r="I65" i="1" s="1"/>
  <c r="V65" i="1" s="1"/>
  <c r="W65" i="1" s="1"/>
  <c r="F64" i="1"/>
  <c r="H64" i="1"/>
  <c r="I64" i="1" s="1"/>
  <c r="V64" i="1" s="1"/>
  <c r="W64" i="1" s="1"/>
  <c r="F63" i="1"/>
  <c r="H63" i="1"/>
  <c r="I63" i="1" s="1"/>
  <c r="F62" i="1"/>
  <c r="H62" i="1"/>
  <c r="I62" i="1" s="1"/>
  <c r="F61" i="1"/>
  <c r="H61" i="1"/>
  <c r="I61" i="1" s="1"/>
  <c r="V61" i="1" s="1"/>
  <c r="W61" i="1" s="1"/>
  <c r="F60" i="1"/>
  <c r="H60" i="1"/>
  <c r="I60" i="1" s="1"/>
  <c r="F59" i="1"/>
  <c r="H59" i="1"/>
  <c r="I59" i="1" s="1"/>
  <c r="V59" i="1" s="1"/>
  <c r="W59" i="1" s="1"/>
  <c r="F58" i="1"/>
  <c r="H58" i="1"/>
  <c r="I58" i="1" s="1"/>
  <c r="F57" i="1"/>
  <c r="H57" i="1"/>
  <c r="I57" i="1" s="1"/>
  <c r="V57" i="1" s="1"/>
  <c r="W57" i="1" s="1"/>
  <c r="F56" i="1"/>
  <c r="H56" i="1"/>
  <c r="I56" i="1" s="1"/>
  <c r="V56" i="1" s="1"/>
  <c r="W56" i="1" s="1"/>
  <c r="F55" i="1"/>
  <c r="H55" i="1"/>
  <c r="I55" i="1" s="1"/>
  <c r="F54" i="1"/>
  <c r="H54" i="1"/>
  <c r="I54" i="1" s="1"/>
  <c r="F53" i="1"/>
  <c r="H53" i="1"/>
  <c r="I53" i="1" s="1"/>
  <c r="V53" i="1" s="1"/>
  <c r="W53" i="1" s="1"/>
  <c r="F52" i="1"/>
  <c r="H52" i="1"/>
  <c r="I52" i="1" s="1"/>
  <c r="V52" i="1" s="1"/>
  <c r="W52" i="1" s="1"/>
  <c r="F51" i="1"/>
  <c r="H51" i="1"/>
  <c r="I51" i="1" s="1"/>
  <c r="F50" i="1"/>
  <c r="H50" i="1"/>
  <c r="I50" i="1" s="1"/>
  <c r="F49" i="1"/>
  <c r="H49" i="1"/>
  <c r="I49" i="1" s="1"/>
  <c r="V49" i="1" s="1"/>
  <c r="W49" i="1" s="1"/>
  <c r="F48" i="1"/>
  <c r="H48" i="1"/>
  <c r="I48" i="1" s="1"/>
  <c r="F47" i="1"/>
  <c r="H47" i="1"/>
  <c r="I47" i="1" s="1"/>
  <c r="V47" i="1" s="1"/>
  <c r="W47" i="1" s="1"/>
  <c r="F46" i="1"/>
  <c r="H46" i="1"/>
  <c r="I46" i="1" s="1"/>
  <c r="F45" i="1"/>
  <c r="H45" i="1"/>
  <c r="I45" i="1" s="1"/>
  <c r="F44" i="1"/>
  <c r="H44" i="1"/>
  <c r="I44" i="1" s="1"/>
  <c r="V44" i="1" s="1"/>
  <c r="W44" i="1" s="1"/>
  <c r="F43" i="1"/>
  <c r="H43" i="1"/>
  <c r="I43" i="1" s="1"/>
  <c r="F42" i="1"/>
  <c r="H42" i="1"/>
  <c r="I42" i="1" s="1"/>
  <c r="F41" i="1"/>
  <c r="H41" i="1"/>
  <c r="I41" i="1" s="1"/>
  <c r="V41" i="1" s="1"/>
  <c r="W41" i="1" s="1"/>
  <c r="F40" i="1"/>
  <c r="H40" i="1"/>
  <c r="I40" i="1" s="1"/>
  <c r="V40" i="1" s="1"/>
  <c r="W40" i="1" s="1"/>
  <c r="F39" i="1"/>
  <c r="H39" i="1"/>
  <c r="I39" i="1" s="1"/>
  <c r="F38" i="1"/>
  <c r="H38" i="1"/>
  <c r="I38" i="1" s="1"/>
  <c r="V38" i="1" s="1"/>
  <c r="W38" i="1" s="1"/>
  <c r="F37" i="1"/>
  <c r="H37" i="1"/>
  <c r="I37" i="1" s="1"/>
  <c r="V37" i="1" s="1"/>
  <c r="W37" i="1" s="1"/>
  <c r="F36" i="1"/>
  <c r="H36" i="1"/>
  <c r="I36" i="1" s="1"/>
  <c r="F35" i="1"/>
  <c r="H35" i="1"/>
  <c r="I35" i="1" s="1"/>
  <c r="F34" i="1"/>
  <c r="H34" i="1"/>
  <c r="I34" i="1" s="1"/>
  <c r="F33" i="1"/>
  <c r="H33" i="1"/>
  <c r="I33" i="1" s="1"/>
  <c r="F32" i="1"/>
  <c r="H32" i="1"/>
  <c r="I32" i="1" s="1"/>
  <c r="V32" i="1" s="1"/>
  <c r="W32" i="1" s="1"/>
  <c r="F31" i="1"/>
  <c r="H31" i="1"/>
  <c r="I31" i="1" s="1"/>
  <c r="V31" i="1" s="1"/>
  <c r="W31" i="1" s="1"/>
  <c r="F30" i="1"/>
  <c r="H30" i="1"/>
  <c r="I30" i="1" s="1"/>
  <c r="F29" i="1"/>
  <c r="H29" i="1"/>
  <c r="I29" i="1" s="1"/>
  <c r="V29" i="1" s="1"/>
  <c r="W29" i="1" s="1"/>
  <c r="F28" i="1"/>
  <c r="H28" i="1"/>
  <c r="I28" i="1" s="1"/>
  <c r="F27" i="1"/>
  <c r="H27" i="1"/>
  <c r="I27" i="1" s="1"/>
  <c r="V27" i="1" s="1"/>
  <c r="W27" i="1" s="1"/>
  <c r="F26" i="1"/>
  <c r="H26" i="1"/>
  <c r="I26" i="1" s="1"/>
  <c r="V26" i="1" s="1"/>
  <c r="W26" i="1" s="1"/>
  <c r="F25" i="1"/>
  <c r="H25" i="1"/>
  <c r="I25" i="1"/>
  <c r="V25" i="1" s="1"/>
  <c r="W25" i="1" s="1"/>
  <c r="F24" i="1"/>
  <c r="H24" i="1"/>
  <c r="I24" i="1" s="1"/>
  <c r="F23" i="1"/>
  <c r="H23" i="1"/>
  <c r="I23" i="1" s="1"/>
  <c r="V23" i="1" s="1"/>
  <c r="W23" i="1" s="1"/>
  <c r="F22" i="1"/>
  <c r="H22" i="1"/>
  <c r="I22" i="1" s="1"/>
  <c r="F21" i="1"/>
  <c r="H21" i="1"/>
  <c r="I21" i="1" s="1"/>
  <c r="V21" i="1" s="1"/>
  <c r="W21" i="1" s="1"/>
  <c r="F20" i="1"/>
  <c r="H20" i="1"/>
  <c r="I20" i="1" s="1"/>
  <c r="F19" i="1"/>
  <c r="H19" i="1"/>
  <c r="I19" i="1" s="1"/>
  <c r="F18" i="1"/>
  <c r="H18" i="1"/>
  <c r="I18" i="1" s="1"/>
  <c r="F17" i="1"/>
  <c r="H17" i="1"/>
  <c r="I17" i="1" s="1"/>
  <c r="V17" i="1" s="1"/>
  <c r="W17" i="1" s="1"/>
  <c r="F16" i="1"/>
  <c r="H16" i="1"/>
  <c r="I16" i="1" s="1"/>
  <c r="F15" i="1"/>
  <c r="H15" i="1"/>
  <c r="I15" i="1" s="1"/>
  <c r="V15" i="1" s="1"/>
  <c r="W15" i="1" s="1"/>
  <c r="F14" i="1"/>
  <c r="H14" i="1"/>
  <c r="I14" i="1" s="1"/>
  <c r="F13" i="1"/>
  <c r="H13" i="1"/>
  <c r="I13" i="1" s="1"/>
  <c r="F12" i="1"/>
  <c r="H12" i="1"/>
  <c r="I12" i="1" s="1"/>
  <c r="V12" i="1" s="1"/>
  <c r="W12" i="1" s="1"/>
  <c r="F11" i="1"/>
  <c r="H11" i="1"/>
  <c r="I11" i="1" s="1"/>
  <c r="V11" i="1" s="1"/>
  <c r="W11" i="1" s="1"/>
  <c r="F10" i="1"/>
  <c r="H10" i="1"/>
  <c r="I10" i="1" s="1"/>
  <c r="V10" i="1" s="1"/>
  <c r="W10" i="1" s="1"/>
  <c r="F9" i="1"/>
  <c r="H9" i="1"/>
  <c r="I9" i="1" s="1"/>
  <c r="V9" i="1" s="1"/>
  <c r="W9" i="1" s="1"/>
  <c r="F8" i="1"/>
  <c r="H8" i="1"/>
  <c r="I8" i="1" s="1"/>
  <c r="V8" i="1" s="1"/>
  <c r="W8" i="1" s="1"/>
  <c r="F7" i="1"/>
  <c r="H7" i="1"/>
  <c r="I7" i="1" s="1"/>
  <c r="V7" i="1" s="1"/>
  <c r="W7" i="1" s="1"/>
  <c r="F6" i="1"/>
  <c r="H6" i="1"/>
  <c r="I6" i="1" s="1"/>
  <c r="V6" i="1" s="1"/>
  <c r="W6" i="1" s="1"/>
  <c r="F5" i="1"/>
  <c r="H5" i="1"/>
  <c r="I5" i="1" s="1"/>
  <c r="V5" i="1" s="1"/>
  <c r="W5" i="1" s="1"/>
  <c r="F4" i="1"/>
  <c r="H4" i="1"/>
  <c r="I4" i="1" s="1"/>
  <c r="V4" i="1" s="1"/>
  <c r="W4" i="1" s="1"/>
  <c r="F3" i="1"/>
  <c r="H3" i="1"/>
  <c r="I3" i="1" s="1"/>
  <c r="H2" i="1"/>
  <c r="I2" i="1" s="1"/>
  <c r="V2" i="1" s="1"/>
  <c r="N89" i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63" i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37" i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2" i="1"/>
  <c r="N3" i="1" s="1"/>
  <c r="N4" i="1" s="1"/>
  <c r="N5" i="1" s="1"/>
  <c r="N6" i="1" s="1"/>
  <c r="N7" i="1" s="1"/>
  <c r="N8" i="1" s="1"/>
  <c r="N9" i="1" s="1"/>
  <c r="N10" i="1" s="1"/>
  <c r="N11" i="1" s="1"/>
  <c r="N12" i="1" s="1"/>
  <c r="N13" i="1" s="1"/>
  <c r="N14" i="1" s="1"/>
  <c r="AA14" i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M2" i="1"/>
  <c r="AA10" i="1"/>
  <c r="W2" i="1" l="1"/>
  <c r="K94" i="1"/>
  <c r="C36" i="1"/>
  <c r="V36" i="1"/>
  <c r="W36" i="1" s="1"/>
  <c r="C19" i="1"/>
  <c r="V19" i="1"/>
  <c r="W19" i="1" s="1"/>
  <c r="C58" i="1"/>
  <c r="L58" i="1" s="1"/>
  <c r="V58" i="1"/>
  <c r="W58" i="1" s="1"/>
  <c r="C66" i="1"/>
  <c r="L66" i="1" s="1"/>
  <c r="V66" i="1"/>
  <c r="W66" i="1" s="1"/>
  <c r="C74" i="1"/>
  <c r="V74" i="1"/>
  <c r="W74" i="1" s="1"/>
  <c r="C78" i="1"/>
  <c r="V78" i="1"/>
  <c r="W78" i="1" s="1"/>
  <c r="C86" i="1"/>
  <c r="L86" i="1" s="1"/>
  <c r="V86" i="1"/>
  <c r="W86" i="1" s="1"/>
  <c r="C90" i="1"/>
  <c r="L90" i="1" s="1"/>
  <c r="V90" i="1"/>
  <c r="W90" i="1" s="1"/>
  <c r="C98" i="1"/>
  <c r="V98" i="1"/>
  <c r="W98" i="1" s="1"/>
  <c r="C102" i="1"/>
  <c r="V102" i="1"/>
  <c r="W102" i="1" s="1"/>
  <c r="J39" i="1"/>
  <c r="M39" i="1" s="1"/>
  <c r="V39" i="1"/>
  <c r="W39" i="1" s="1"/>
  <c r="K104" i="1"/>
  <c r="C16" i="1"/>
  <c r="L16" i="1" s="1"/>
  <c r="V16" i="1"/>
  <c r="W16" i="1" s="1"/>
  <c r="C20" i="1"/>
  <c r="V20" i="1"/>
  <c r="W20" i="1" s="1"/>
  <c r="C24" i="1"/>
  <c r="V24" i="1"/>
  <c r="W24" i="1" s="1"/>
  <c r="C63" i="1"/>
  <c r="V63" i="1"/>
  <c r="W63" i="1" s="1"/>
  <c r="C83" i="1"/>
  <c r="L83" i="1" s="1"/>
  <c r="V83" i="1"/>
  <c r="W83" i="1" s="1"/>
  <c r="C87" i="1"/>
  <c r="V87" i="1"/>
  <c r="W87" i="1" s="1"/>
  <c r="C110" i="1"/>
  <c r="L110" i="1" s="1"/>
  <c r="O110" i="1" s="1"/>
  <c r="V110" i="1"/>
  <c r="W110" i="1" s="1"/>
  <c r="C48" i="1"/>
  <c r="V48" i="1"/>
  <c r="W48" i="1" s="1"/>
  <c r="C107" i="1"/>
  <c r="L107" i="1" s="1"/>
  <c r="V107" i="1"/>
  <c r="W107" i="1" s="1"/>
  <c r="C60" i="1"/>
  <c r="V60" i="1"/>
  <c r="W60" i="1" s="1"/>
  <c r="C92" i="1"/>
  <c r="L92" i="1" s="1"/>
  <c r="O92" i="1" s="1"/>
  <c r="V92" i="1"/>
  <c r="W92" i="1" s="1"/>
  <c r="C45" i="1"/>
  <c r="V45" i="1"/>
  <c r="W45" i="1" s="1"/>
  <c r="C14" i="1"/>
  <c r="V14" i="1"/>
  <c r="W14" i="1" s="1"/>
  <c r="C22" i="1"/>
  <c r="V22" i="1"/>
  <c r="W22" i="1" s="1"/>
  <c r="C111" i="1"/>
  <c r="L111" i="1" s="1"/>
  <c r="O111" i="1" s="1"/>
  <c r="V111" i="1"/>
  <c r="W111" i="1" s="1"/>
  <c r="J107" i="1"/>
  <c r="M107" i="1" s="1"/>
  <c r="C33" i="1"/>
  <c r="L33" i="1" s="1"/>
  <c r="V33" i="1"/>
  <c r="W33" i="1" s="1"/>
  <c r="C18" i="1"/>
  <c r="V18" i="1"/>
  <c r="W18" i="1" s="1"/>
  <c r="K50" i="1"/>
  <c r="C30" i="1"/>
  <c r="V30" i="1"/>
  <c r="W30" i="1" s="1"/>
  <c r="C34" i="1"/>
  <c r="V34" i="1"/>
  <c r="W34" i="1" s="1"/>
  <c r="C42" i="1"/>
  <c r="L42" i="1" s="1"/>
  <c r="V42" i="1"/>
  <c r="W42" i="1" s="1"/>
  <c r="C46" i="1"/>
  <c r="V46" i="1"/>
  <c r="W46" i="1" s="1"/>
  <c r="C50" i="1"/>
  <c r="L50" i="1" s="1"/>
  <c r="V50" i="1"/>
  <c r="W50" i="1" s="1"/>
  <c r="C54" i="1"/>
  <c r="V54" i="1"/>
  <c r="W54" i="1" s="1"/>
  <c r="C28" i="1"/>
  <c r="L28" i="1" s="1"/>
  <c r="V28" i="1"/>
  <c r="W28" i="1" s="1"/>
  <c r="C13" i="1"/>
  <c r="V13" i="1"/>
  <c r="W13" i="1" s="1"/>
  <c r="K3" i="1"/>
  <c r="V3" i="1"/>
  <c r="W3" i="1" s="1"/>
  <c r="C62" i="1"/>
  <c r="V62" i="1"/>
  <c r="W62" i="1" s="1"/>
  <c r="C70" i="1"/>
  <c r="L70" i="1" s="1"/>
  <c r="V70" i="1"/>
  <c r="W70" i="1" s="1"/>
  <c r="C82" i="1"/>
  <c r="V82" i="1"/>
  <c r="W82" i="1" s="1"/>
  <c r="C94" i="1"/>
  <c r="L94" i="1" s="1"/>
  <c r="O94" i="1" s="1"/>
  <c r="V94" i="1"/>
  <c r="W94" i="1" s="1"/>
  <c r="C35" i="1"/>
  <c r="V35" i="1"/>
  <c r="W35" i="1" s="1"/>
  <c r="C43" i="1"/>
  <c r="L43" i="1" s="1"/>
  <c r="V43" i="1"/>
  <c r="W43" i="1" s="1"/>
  <c r="C51" i="1"/>
  <c r="V51" i="1"/>
  <c r="W51" i="1" s="1"/>
  <c r="C55" i="1"/>
  <c r="L55" i="1" s="1"/>
  <c r="V55" i="1"/>
  <c r="W55" i="1" s="1"/>
  <c r="K41" i="1"/>
  <c r="K49" i="1"/>
  <c r="K6" i="1"/>
  <c r="K57" i="1"/>
  <c r="K69" i="1"/>
  <c r="K111" i="1"/>
  <c r="K2" i="1"/>
  <c r="O2" i="1" s="1"/>
  <c r="U2" i="1" s="1"/>
  <c r="K89" i="1"/>
  <c r="K106" i="1"/>
  <c r="K74" i="1"/>
  <c r="K70" i="1"/>
  <c r="C91" i="1"/>
  <c r="K91" i="1"/>
  <c r="C71" i="1"/>
  <c r="L71" i="1" s="1"/>
  <c r="J71" i="1"/>
  <c r="M71" i="1" s="1"/>
  <c r="K82" i="1"/>
  <c r="C99" i="1"/>
  <c r="L99" i="1" s="1"/>
  <c r="K99" i="1"/>
  <c r="C27" i="1"/>
  <c r="K27" i="1"/>
  <c r="K24" i="1"/>
  <c r="L35" i="1"/>
  <c r="K36" i="1"/>
  <c r="K86" i="1"/>
  <c r="K66" i="1"/>
  <c r="J12" i="1"/>
  <c r="M12" i="1" s="1"/>
  <c r="J77" i="1"/>
  <c r="M77" i="1" s="1"/>
  <c r="C103" i="1"/>
  <c r="L103" i="1" s="1"/>
  <c r="K103" i="1"/>
  <c r="C67" i="1"/>
  <c r="L67" i="1" s="1"/>
  <c r="K67" i="1"/>
  <c r="K98" i="1"/>
  <c r="J111" i="1"/>
  <c r="M111" i="1" s="1"/>
  <c r="L51" i="1"/>
  <c r="L87" i="1"/>
  <c r="K62" i="1"/>
  <c r="K46" i="1"/>
  <c r="J83" i="1"/>
  <c r="M83" i="1" s="1"/>
  <c r="L91" i="1"/>
  <c r="K110" i="1"/>
  <c r="J98" i="1"/>
  <c r="M98" i="1" s="1"/>
  <c r="K45" i="1"/>
  <c r="J34" i="1"/>
  <c r="M34" i="1" s="1"/>
  <c r="K4" i="1"/>
  <c r="C4" i="1"/>
  <c r="L4" i="1" s="1"/>
  <c r="C75" i="1"/>
  <c r="L75" i="1" s="1"/>
  <c r="J75" i="1"/>
  <c r="M75" i="1" s="1"/>
  <c r="C7" i="1"/>
  <c r="L7" i="1" s="1"/>
  <c r="K7" i="1"/>
  <c r="C15" i="1"/>
  <c r="J15" i="1"/>
  <c r="M15" i="1" s="1"/>
  <c r="K15" i="1"/>
  <c r="K77" i="1"/>
  <c r="J91" i="1"/>
  <c r="M91" i="1" s="1"/>
  <c r="J108" i="1"/>
  <c r="M108" i="1" s="1"/>
  <c r="J103" i="1"/>
  <c r="M103" i="1" s="1"/>
  <c r="J99" i="1"/>
  <c r="M99" i="1" s="1"/>
  <c r="K92" i="1"/>
  <c r="K90" i="1"/>
  <c r="K54" i="1"/>
  <c r="K48" i="1"/>
  <c r="J43" i="1"/>
  <c r="M43" i="1" s="1"/>
  <c r="J20" i="1"/>
  <c r="M20" i="1" s="1"/>
  <c r="K83" i="1"/>
  <c r="L63" i="1"/>
  <c r="K14" i="1"/>
  <c r="K107" i="1"/>
  <c r="K102" i="1"/>
  <c r="J92" i="1"/>
  <c r="M92" i="1" s="1"/>
  <c r="J63" i="1"/>
  <c r="M63" i="1" s="1"/>
  <c r="J51" i="1"/>
  <c r="M51" i="1" s="1"/>
  <c r="J47" i="1"/>
  <c r="M47" i="1" s="1"/>
  <c r="J28" i="1"/>
  <c r="M28" i="1" s="1"/>
  <c r="K18" i="1"/>
  <c r="K11" i="1"/>
  <c r="J27" i="1"/>
  <c r="M27" i="1" s="1"/>
  <c r="K61" i="1"/>
  <c r="C101" i="1"/>
  <c r="L101" i="1" s="1"/>
  <c r="K101" i="1"/>
  <c r="J102" i="1"/>
  <c r="M102" i="1" s="1"/>
  <c r="C23" i="1"/>
  <c r="J24" i="1"/>
  <c r="M24" i="1" s="1"/>
  <c r="K23" i="1"/>
  <c r="C79" i="1"/>
  <c r="K79" i="1"/>
  <c r="J79" i="1"/>
  <c r="M79" i="1" s="1"/>
  <c r="K8" i="1"/>
  <c r="C8" i="1"/>
  <c r="C65" i="1"/>
  <c r="K65" i="1"/>
  <c r="J66" i="1"/>
  <c r="M66" i="1" s="1"/>
  <c r="L79" i="1"/>
  <c r="C109" i="1"/>
  <c r="L109" i="1" s="1"/>
  <c r="K109" i="1"/>
  <c r="J110" i="1"/>
  <c r="M110" i="1" s="1"/>
  <c r="L8" i="1"/>
  <c r="C59" i="1"/>
  <c r="L59" i="1" s="1"/>
  <c r="J59" i="1"/>
  <c r="M59" i="1" s="1"/>
  <c r="C95" i="1"/>
  <c r="L95" i="1" s="1"/>
  <c r="J95" i="1"/>
  <c r="M95" i="1" s="1"/>
  <c r="K95" i="1"/>
  <c r="C105" i="1"/>
  <c r="L105" i="1" s="1"/>
  <c r="K105" i="1"/>
  <c r="J106" i="1"/>
  <c r="M106" i="1" s="1"/>
  <c r="K58" i="1"/>
  <c r="K42" i="1"/>
  <c r="K20" i="1"/>
  <c r="J8" i="1"/>
  <c r="M8" i="1" s="1"/>
  <c r="J16" i="1"/>
  <c r="M16" i="1" s="1"/>
  <c r="K34" i="1"/>
  <c r="K75" i="1"/>
  <c r="K33" i="1"/>
  <c r="J19" i="1"/>
  <c r="M19" i="1" s="1"/>
  <c r="L19" i="1"/>
  <c r="K53" i="1"/>
  <c r="K80" i="1"/>
  <c r="J55" i="1"/>
  <c r="M55" i="1" s="1"/>
  <c r="K30" i="1"/>
  <c r="K22" i="1"/>
  <c r="K19" i="1"/>
  <c r="K78" i="1"/>
  <c r="J36" i="1"/>
  <c r="M36" i="1" s="1"/>
  <c r="C73" i="1"/>
  <c r="K73" i="1"/>
  <c r="C89" i="1"/>
  <c r="L89" i="1" s="1"/>
  <c r="J89" i="1"/>
  <c r="M89" i="1" s="1"/>
  <c r="C96" i="1"/>
  <c r="L96" i="1" s="1"/>
  <c r="K96" i="1"/>
  <c r="J96" i="1"/>
  <c r="M96" i="1" s="1"/>
  <c r="J90" i="1"/>
  <c r="M90" i="1" s="1"/>
  <c r="C10" i="1"/>
  <c r="L10" i="1" s="1"/>
  <c r="K10" i="1"/>
  <c r="C12" i="1"/>
  <c r="L12" i="1" s="1"/>
  <c r="K12" i="1"/>
  <c r="J13" i="1"/>
  <c r="M13" i="1" s="1"/>
  <c r="C17" i="1"/>
  <c r="L17" i="1" s="1"/>
  <c r="J17" i="1"/>
  <c r="M17" i="1" s="1"/>
  <c r="K17" i="1"/>
  <c r="J18" i="1"/>
  <c r="M18" i="1" s="1"/>
  <c r="C29" i="1"/>
  <c r="L29" i="1" s="1"/>
  <c r="K29" i="1"/>
  <c r="J30" i="1"/>
  <c r="M30" i="1" s="1"/>
  <c r="J29" i="1"/>
  <c r="M29" i="1" s="1"/>
  <c r="C31" i="1"/>
  <c r="L31" i="1" s="1"/>
  <c r="K31" i="1"/>
  <c r="J31" i="1"/>
  <c r="M31" i="1" s="1"/>
  <c r="C47" i="1"/>
  <c r="L47" i="1" s="1"/>
  <c r="K47" i="1"/>
  <c r="J48" i="1"/>
  <c r="M48" i="1" s="1"/>
  <c r="C49" i="1"/>
  <c r="L49" i="1" s="1"/>
  <c r="J50" i="1"/>
  <c r="M50" i="1" s="1"/>
  <c r="J49" i="1"/>
  <c r="M49" i="1" s="1"/>
  <c r="C56" i="1"/>
  <c r="K56" i="1"/>
  <c r="C69" i="1"/>
  <c r="L69" i="1" s="1"/>
  <c r="J70" i="1"/>
  <c r="M70" i="1" s="1"/>
  <c r="C76" i="1"/>
  <c r="L76" i="1" s="1"/>
  <c r="J76" i="1"/>
  <c r="M76" i="1" s="1"/>
  <c r="C85" i="1"/>
  <c r="L85" i="1" s="1"/>
  <c r="K85" i="1"/>
  <c r="J86" i="1"/>
  <c r="M86" i="1" s="1"/>
  <c r="C53" i="1"/>
  <c r="J54" i="1"/>
  <c r="M54" i="1" s="1"/>
  <c r="C26" i="1"/>
  <c r="L26" i="1" s="1"/>
  <c r="K26" i="1"/>
  <c r="J26" i="1"/>
  <c r="M26" i="1" s="1"/>
  <c r="C40" i="1"/>
  <c r="L40" i="1" s="1"/>
  <c r="K40" i="1"/>
  <c r="J40" i="1"/>
  <c r="M40" i="1" s="1"/>
  <c r="L45" i="1"/>
  <c r="C52" i="1"/>
  <c r="L52" i="1" s="1"/>
  <c r="K52" i="1"/>
  <c r="C61" i="1"/>
  <c r="L61" i="1" s="1"/>
  <c r="J62" i="1"/>
  <c r="M62" i="1" s="1"/>
  <c r="C81" i="1"/>
  <c r="L81" i="1" s="1"/>
  <c r="J82" i="1"/>
  <c r="M82" i="1" s="1"/>
  <c r="J81" i="1"/>
  <c r="M81" i="1" s="1"/>
  <c r="K81" i="1"/>
  <c r="C97" i="1"/>
  <c r="L97" i="1" s="1"/>
  <c r="K97" i="1"/>
  <c r="C21" i="1"/>
  <c r="L21" i="1" s="1"/>
  <c r="J21" i="1"/>
  <c r="M21" i="1" s="1"/>
  <c r="J22" i="1"/>
  <c r="M22" i="1" s="1"/>
  <c r="C32" i="1"/>
  <c r="L32" i="1" s="1"/>
  <c r="K32" i="1"/>
  <c r="J33" i="1"/>
  <c r="M33" i="1" s="1"/>
  <c r="J32" i="1"/>
  <c r="M32" i="1" s="1"/>
  <c r="C41" i="1"/>
  <c r="L41" i="1" s="1"/>
  <c r="J42" i="1"/>
  <c r="M42" i="1" s="1"/>
  <c r="J41" i="1"/>
  <c r="M41" i="1" s="1"/>
  <c r="J74" i="1"/>
  <c r="M74" i="1" s="1"/>
  <c r="K60" i="1"/>
  <c r="K21" i="1"/>
  <c r="C11" i="1"/>
  <c r="L11" i="1" s="1"/>
  <c r="J11" i="1"/>
  <c r="M11" i="1" s="1"/>
  <c r="C25" i="1"/>
  <c r="L25" i="1" s="1"/>
  <c r="J25" i="1"/>
  <c r="M25" i="1" s="1"/>
  <c r="K25" i="1"/>
  <c r="C37" i="1"/>
  <c r="L37" i="1" s="1"/>
  <c r="K37" i="1"/>
  <c r="J38" i="1"/>
  <c r="M38" i="1" s="1"/>
  <c r="J37" i="1"/>
  <c r="M37" i="1" s="1"/>
  <c r="C39" i="1"/>
  <c r="K39" i="1"/>
  <c r="C44" i="1"/>
  <c r="L44" i="1" s="1"/>
  <c r="K44" i="1"/>
  <c r="C57" i="1"/>
  <c r="L57" i="1" s="1"/>
  <c r="J58" i="1"/>
  <c r="M58" i="1" s="1"/>
  <c r="C77" i="1"/>
  <c r="J78" i="1"/>
  <c r="M78" i="1" s="1"/>
  <c r="C93" i="1"/>
  <c r="L93" i="1" s="1"/>
  <c r="K93" i="1"/>
  <c r="J94" i="1"/>
  <c r="M94" i="1" s="1"/>
  <c r="C100" i="1"/>
  <c r="L100" i="1" s="1"/>
  <c r="J100" i="1"/>
  <c r="M100" i="1" s="1"/>
  <c r="K100" i="1"/>
  <c r="C104" i="1"/>
  <c r="L104" i="1" s="1"/>
  <c r="J104" i="1"/>
  <c r="M104" i="1" s="1"/>
  <c r="C108" i="1"/>
  <c r="L108" i="1" s="1"/>
  <c r="K108" i="1"/>
  <c r="C112" i="1"/>
  <c r="L112" i="1" s="1"/>
  <c r="J112" i="1"/>
  <c r="M112" i="1" s="1"/>
  <c r="K112" i="1"/>
  <c r="K63" i="1"/>
  <c r="K59" i="1"/>
  <c r="K55" i="1"/>
  <c r="K51" i="1"/>
  <c r="K43" i="1"/>
  <c r="J35" i="1"/>
  <c r="M35" i="1" s="1"/>
  <c r="K28" i="1"/>
  <c r="J87" i="1"/>
  <c r="M87" i="1" s="1"/>
  <c r="K71" i="1"/>
  <c r="L13" i="1"/>
  <c r="L27" i="1"/>
  <c r="L39" i="1"/>
  <c r="K13" i="1"/>
  <c r="K16" i="1"/>
  <c r="J46" i="1"/>
  <c r="M46" i="1" s="1"/>
  <c r="J14" i="1"/>
  <c r="M14" i="1" s="1"/>
  <c r="K35" i="1"/>
  <c r="J23" i="1"/>
  <c r="M23" i="1" s="1"/>
  <c r="K87" i="1"/>
  <c r="J67" i="1"/>
  <c r="M67" i="1" s="1"/>
  <c r="L14" i="1"/>
  <c r="L15" i="1"/>
  <c r="L23" i="1"/>
  <c r="N15" i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84" i="1"/>
  <c r="N85" i="1" s="1"/>
  <c r="N86" i="1" s="1"/>
  <c r="N87" i="1" s="1"/>
  <c r="N88" i="1" s="1"/>
  <c r="C5" i="1"/>
  <c r="J5" i="1"/>
  <c r="M5" i="1" s="1"/>
  <c r="C64" i="1"/>
  <c r="L64" i="1" s="1"/>
  <c r="J64" i="1"/>
  <c r="M64" i="1" s="1"/>
  <c r="J65" i="1"/>
  <c r="M65" i="1" s="1"/>
  <c r="K64" i="1"/>
  <c r="C68" i="1"/>
  <c r="L68" i="1" s="1"/>
  <c r="J68" i="1"/>
  <c r="M68" i="1" s="1"/>
  <c r="J69" i="1"/>
  <c r="M69" i="1" s="1"/>
  <c r="C72" i="1"/>
  <c r="L72" i="1" s="1"/>
  <c r="J72" i="1"/>
  <c r="M72" i="1" s="1"/>
  <c r="J73" i="1"/>
  <c r="M73" i="1" s="1"/>
  <c r="C80" i="1"/>
  <c r="L80" i="1" s="1"/>
  <c r="J80" i="1"/>
  <c r="M80" i="1" s="1"/>
  <c r="C84" i="1"/>
  <c r="L84" i="1" s="1"/>
  <c r="J84" i="1"/>
  <c r="M84" i="1" s="1"/>
  <c r="C88" i="1"/>
  <c r="L88" i="1" s="1"/>
  <c r="J88" i="1"/>
  <c r="M88" i="1" s="1"/>
  <c r="J3" i="1"/>
  <c r="M3" i="1" s="1"/>
  <c r="C9" i="1"/>
  <c r="L9" i="1" s="1"/>
  <c r="J9" i="1"/>
  <c r="M9" i="1" s="1"/>
  <c r="J10" i="1"/>
  <c r="M10" i="1" s="1"/>
  <c r="J61" i="1"/>
  <c r="M61" i="1" s="1"/>
  <c r="J60" i="1"/>
  <c r="M60" i="1" s="1"/>
  <c r="J57" i="1"/>
  <c r="M57" i="1" s="1"/>
  <c r="J56" i="1"/>
  <c r="M56" i="1" s="1"/>
  <c r="J53" i="1"/>
  <c r="M53" i="1" s="1"/>
  <c r="J52" i="1"/>
  <c r="M52" i="1" s="1"/>
  <c r="J45" i="1"/>
  <c r="M45" i="1" s="1"/>
  <c r="J44" i="1"/>
  <c r="M44" i="1" s="1"/>
  <c r="K9" i="1"/>
  <c r="K72" i="1"/>
  <c r="K68" i="1"/>
  <c r="K88" i="1"/>
  <c r="C6" i="1"/>
  <c r="J6" i="1"/>
  <c r="M6" i="1" s="1"/>
  <c r="J7" i="1"/>
  <c r="M7" i="1" s="1"/>
  <c r="C38" i="1"/>
  <c r="L38" i="1" s="1"/>
  <c r="K38" i="1"/>
  <c r="K76" i="1"/>
  <c r="J109" i="1"/>
  <c r="M109" i="1" s="1"/>
  <c r="J105" i="1"/>
  <c r="M105" i="1" s="1"/>
  <c r="J101" i="1"/>
  <c r="M101" i="1" s="1"/>
  <c r="J97" i="1"/>
  <c r="M97" i="1" s="1"/>
  <c r="J93" i="1"/>
  <c r="M93" i="1" s="1"/>
  <c r="K5" i="1"/>
  <c r="J85" i="1"/>
  <c r="M85" i="1" s="1"/>
  <c r="K84" i="1"/>
  <c r="C3" i="1"/>
  <c r="J4" i="1"/>
  <c r="M4" i="1" s="1"/>
  <c r="O4" i="1" s="1"/>
  <c r="L18" i="1"/>
  <c r="L22" i="1"/>
  <c r="L30" i="1"/>
  <c r="L34" i="1"/>
  <c r="L46" i="1"/>
  <c r="L54" i="1"/>
  <c r="L62" i="1"/>
  <c r="L74" i="1"/>
  <c r="L78" i="1"/>
  <c r="L82" i="1"/>
  <c r="L98" i="1"/>
  <c r="L102" i="1"/>
  <c r="O102" i="1" s="1"/>
  <c r="L106" i="1"/>
  <c r="O106" i="1" s="1"/>
  <c r="L20" i="1"/>
  <c r="L24" i="1"/>
  <c r="L36" i="1"/>
  <c r="L48" i="1"/>
  <c r="L56" i="1"/>
  <c r="L60" i="1"/>
  <c r="L53" i="1"/>
  <c r="L65" i="1"/>
  <c r="L73" i="1"/>
  <c r="L77" i="1"/>
  <c r="O77" i="1" s="1"/>
  <c r="O43" i="1" l="1"/>
  <c r="O90" i="1"/>
  <c r="O66" i="1"/>
  <c r="AA29" i="1"/>
  <c r="AA30" i="1"/>
  <c r="O55" i="1"/>
  <c r="P55" i="1" s="1"/>
  <c r="O98" i="1"/>
  <c r="U98" i="1" s="1"/>
  <c r="O75" i="1"/>
  <c r="P75" i="1" s="1"/>
  <c r="O91" i="1"/>
  <c r="U91" i="1" s="1"/>
  <c r="P2" i="1"/>
  <c r="O107" i="1"/>
  <c r="P107" i="1" s="1"/>
  <c r="O7" i="1"/>
  <c r="P7" i="1" s="1"/>
  <c r="P91" i="1"/>
  <c r="P110" i="1"/>
  <c r="U110" i="1"/>
  <c r="O15" i="1"/>
  <c r="P102" i="1"/>
  <c r="U102" i="1"/>
  <c r="P4" i="1"/>
  <c r="U4" i="1"/>
  <c r="P106" i="1"/>
  <c r="U106" i="1"/>
  <c r="P92" i="1"/>
  <c r="U92" i="1"/>
  <c r="P66" i="1"/>
  <c r="U66" i="1"/>
  <c r="P43" i="1"/>
  <c r="U43" i="1"/>
  <c r="P77" i="1"/>
  <c r="U77" i="1"/>
  <c r="O24" i="1"/>
  <c r="P90" i="1"/>
  <c r="U90" i="1"/>
  <c r="P111" i="1"/>
  <c r="U111" i="1"/>
  <c r="O48" i="1"/>
  <c r="P94" i="1"/>
  <c r="U94" i="1"/>
  <c r="O60" i="1"/>
  <c r="O29" i="1"/>
  <c r="O19" i="1"/>
  <c r="O83" i="1"/>
  <c r="O99" i="1"/>
  <c r="O93" i="1"/>
  <c r="O109" i="1"/>
  <c r="O67" i="1"/>
  <c r="O71" i="1"/>
  <c r="O103" i="1"/>
  <c r="O74" i="1"/>
  <c r="O22" i="1"/>
  <c r="O70" i="1"/>
  <c r="O58" i="1"/>
  <c r="O100" i="1"/>
  <c r="O14" i="1"/>
  <c r="O13" i="1"/>
  <c r="O73" i="1"/>
  <c r="O86" i="1"/>
  <c r="O54" i="1"/>
  <c r="O63" i="1"/>
  <c r="O53" i="1"/>
  <c r="O101" i="1"/>
  <c r="O16" i="1"/>
  <c r="O18" i="1"/>
  <c r="O76" i="1"/>
  <c r="O39" i="1"/>
  <c r="O51" i="1"/>
  <c r="O108" i="1"/>
  <c r="O81" i="1"/>
  <c r="O40" i="1"/>
  <c r="O12" i="1"/>
  <c r="O89" i="1"/>
  <c r="U89" i="1" s="1"/>
  <c r="O105" i="1"/>
  <c r="O95" i="1"/>
  <c r="O8" i="1"/>
  <c r="O11" i="1"/>
  <c r="O17" i="1"/>
  <c r="O65" i="1"/>
  <c r="O78" i="1"/>
  <c r="O46" i="1"/>
  <c r="O59" i="1"/>
  <c r="O104" i="1"/>
  <c r="O21" i="1"/>
  <c r="O61" i="1"/>
  <c r="O49" i="1"/>
  <c r="O41" i="1"/>
  <c r="O23" i="1"/>
  <c r="O28" i="1"/>
  <c r="O62" i="1"/>
  <c r="O42" i="1"/>
  <c r="O52" i="1"/>
  <c r="O79" i="1"/>
  <c r="O25" i="1"/>
  <c r="O112" i="1"/>
  <c r="O97" i="1"/>
  <c r="O96" i="1"/>
  <c r="O44" i="1"/>
  <c r="O56" i="1"/>
  <c r="O30" i="1"/>
  <c r="O80" i="1"/>
  <c r="O64" i="1"/>
  <c r="O27" i="1"/>
  <c r="O82" i="1"/>
  <c r="O50" i="1"/>
  <c r="O37" i="1"/>
  <c r="O45" i="1"/>
  <c r="O57" i="1"/>
  <c r="O20" i="1"/>
  <c r="O26" i="1"/>
  <c r="O10" i="1"/>
  <c r="O47" i="1"/>
  <c r="P89" i="1"/>
  <c r="O87" i="1"/>
  <c r="O68" i="1"/>
  <c r="O9" i="1"/>
  <c r="O84" i="1"/>
  <c r="O38" i="1"/>
  <c r="O72" i="1"/>
  <c r="O88" i="1"/>
  <c r="O85" i="1"/>
  <c r="O69" i="1"/>
  <c r="L3" i="1"/>
  <c r="O3" i="1" s="1"/>
  <c r="U3" i="1" s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L6" i="1"/>
  <c r="O6" i="1" s="1"/>
  <c r="L5" i="1"/>
  <c r="O5" i="1" s="1"/>
  <c r="N32" i="1"/>
  <c r="N33" i="1" s="1"/>
  <c r="O31" i="1"/>
  <c r="U75" i="1" l="1"/>
  <c r="U55" i="1"/>
  <c r="P98" i="1"/>
  <c r="U7" i="1"/>
  <c r="U107" i="1"/>
  <c r="P69" i="1"/>
  <c r="U69" i="1"/>
  <c r="P59" i="1"/>
  <c r="U59" i="1"/>
  <c r="P103" i="1"/>
  <c r="U103" i="1"/>
  <c r="P50" i="1"/>
  <c r="U50" i="1"/>
  <c r="P96" i="1"/>
  <c r="U96" i="1"/>
  <c r="P28" i="1"/>
  <c r="U28" i="1"/>
  <c r="P46" i="1"/>
  <c r="U46" i="1"/>
  <c r="P18" i="1"/>
  <c r="U18" i="1"/>
  <c r="P13" i="1"/>
  <c r="U13" i="1"/>
  <c r="P71" i="1"/>
  <c r="U71" i="1"/>
  <c r="P60" i="1"/>
  <c r="U60" i="1"/>
  <c r="P44" i="1"/>
  <c r="U44" i="1"/>
  <c r="P82" i="1"/>
  <c r="U82" i="1"/>
  <c r="P16" i="1"/>
  <c r="U16" i="1"/>
  <c r="P14" i="1"/>
  <c r="U14" i="1"/>
  <c r="P67" i="1"/>
  <c r="U67" i="1"/>
  <c r="P76" i="1"/>
  <c r="U76" i="1"/>
  <c r="P88" i="1"/>
  <c r="U88" i="1"/>
  <c r="P97" i="1"/>
  <c r="U97" i="1"/>
  <c r="P72" i="1"/>
  <c r="U72" i="1"/>
  <c r="P27" i="1"/>
  <c r="U27" i="1"/>
  <c r="P112" i="1"/>
  <c r="U112" i="1"/>
  <c r="P41" i="1"/>
  <c r="U41" i="1"/>
  <c r="P65" i="1"/>
  <c r="U65" i="1"/>
  <c r="P40" i="1"/>
  <c r="U40" i="1"/>
  <c r="P101" i="1"/>
  <c r="U101" i="1"/>
  <c r="P100" i="1"/>
  <c r="U100" i="1"/>
  <c r="P109" i="1"/>
  <c r="U109" i="1"/>
  <c r="P24" i="1"/>
  <c r="U24" i="1"/>
  <c r="P62" i="1"/>
  <c r="U62" i="1"/>
  <c r="P31" i="1"/>
  <c r="U31" i="1"/>
  <c r="P23" i="1"/>
  <c r="U23" i="1"/>
  <c r="P10" i="1"/>
  <c r="U10" i="1"/>
  <c r="P38" i="1"/>
  <c r="U38" i="1"/>
  <c r="P26" i="1"/>
  <c r="U26" i="1"/>
  <c r="P64" i="1"/>
  <c r="U64" i="1"/>
  <c r="P25" i="1"/>
  <c r="U25" i="1"/>
  <c r="P49" i="1"/>
  <c r="U49" i="1"/>
  <c r="P17" i="1"/>
  <c r="U17" i="1"/>
  <c r="P81" i="1"/>
  <c r="U81" i="1"/>
  <c r="P53" i="1"/>
  <c r="U53" i="1"/>
  <c r="P58" i="1"/>
  <c r="U58" i="1"/>
  <c r="P93" i="1"/>
  <c r="U93" i="1"/>
  <c r="P48" i="1"/>
  <c r="U48" i="1"/>
  <c r="P87" i="1"/>
  <c r="U87" i="1"/>
  <c r="P105" i="1"/>
  <c r="U105" i="1"/>
  <c r="P29" i="1"/>
  <c r="U29" i="1"/>
  <c r="P12" i="1"/>
  <c r="U12" i="1"/>
  <c r="P6" i="1"/>
  <c r="U6" i="1"/>
  <c r="P84" i="1"/>
  <c r="U84" i="1"/>
  <c r="P20" i="1"/>
  <c r="U20" i="1"/>
  <c r="P80" i="1"/>
  <c r="U80" i="1"/>
  <c r="P79" i="1"/>
  <c r="U79" i="1"/>
  <c r="P61" i="1"/>
  <c r="U61" i="1"/>
  <c r="P11" i="1"/>
  <c r="U11" i="1"/>
  <c r="P108" i="1"/>
  <c r="U108" i="1"/>
  <c r="P63" i="1"/>
  <c r="U63" i="1"/>
  <c r="P70" i="1"/>
  <c r="U70" i="1"/>
  <c r="P99" i="1"/>
  <c r="U99" i="1"/>
  <c r="P37" i="1"/>
  <c r="U37" i="1"/>
  <c r="P73" i="1"/>
  <c r="U73" i="1"/>
  <c r="P85" i="1"/>
  <c r="U85" i="1"/>
  <c r="P47" i="1"/>
  <c r="U47" i="1"/>
  <c r="P78" i="1"/>
  <c r="U78" i="1"/>
  <c r="P5" i="1"/>
  <c r="U5" i="1"/>
  <c r="P57" i="1"/>
  <c r="U57" i="1"/>
  <c r="P30" i="1"/>
  <c r="U30" i="1"/>
  <c r="P52" i="1"/>
  <c r="U52" i="1"/>
  <c r="P21" i="1"/>
  <c r="U21" i="1"/>
  <c r="P8" i="1"/>
  <c r="U8" i="1"/>
  <c r="P51" i="1"/>
  <c r="U51" i="1"/>
  <c r="P54" i="1"/>
  <c r="U54" i="1"/>
  <c r="P22" i="1"/>
  <c r="U22" i="1"/>
  <c r="P83" i="1"/>
  <c r="U83" i="1"/>
  <c r="P9" i="1"/>
  <c r="U9" i="1"/>
  <c r="P68" i="1"/>
  <c r="U68" i="1"/>
  <c r="P45" i="1"/>
  <c r="U45" i="1"/>
  <c r="P56" i="1"/>
  <c r="U56" i="1"/>
  <c r="P42" i="1"/>
  <c r="U42" i="1"/>
  <c r="P104" i="1"/>
  <c r="U104" i="1"/>
  <c r="P95" i="1"/>
  <c r="U95" i="1"/>
  <c r="P39" i="1"/>
  <c r="U39" i="1"/>
  <c r="P86" i="1"/>
  <c r="U86" i="1"/>
  <c r="P74" i="1"/>
  <c r="U74" i="1"/>
  <c r="P19" i="1"/>
  <c r="U19" i="1"/>
  <c r="P15" i="1"/>
  <c r="U15" i="1"/>
  <c r="AE15" i="1"/>
  <c r="AF15" i="1" s="1"/>
  <c r="AE14" i="1"/>
  <c r="AF14" i="1" s="1"/>
  <c r="AD15" i="1"/>
  <c r="O32" i="1"/>
  <c r="AE13" i="1"/>
  <c r="AF13" i="1" s="1"/>
  <c r="N34" i="1"/>
  <c r="O33" i="1"/>
  <c r="P3" i="1"/>
  <c r="T3" i="1" s="1"/>
  <c r="AD14" i="1"/>
  <c r="AD13" i="1"/>
  <c r="P33" i="1" l="1"/>
  <c r="U33" i="1"/>
  <c r="P32" i="1"/>
  <c r="U32" i="1"/>
  <c r="T4" i="1"/>
  <c r="N35" i="1"/>
  <c r="O34" i="1"/>
  <c r="U34" i="1" s="1"/>
  <c r="T5" i="1" l="1"/>
  <c r="P34" i="1"/>
  <c r="N36" i="1"/>
  <c r="O36" i="1" s="1"/>
  <c r="O35" i="1"/>
  <c r="U35" i="1" s="1"/>
  <c r="T6" i="1" l="1"/>
  <c r="P36" i="1"/>
  <c r="U36" i="1"/>
  <c r="AA24" i="1" s="1"/>
  <c r="P35" i="1"/>
  <c r="AD12" i="1"/>
  <c r="AA18" i="1"/>
  <c r="AA17" i="1"/>
  <c r="AA20" i="1"/>
  <c r="T7" i="1" l="1"/>
  <c r="AA19" i="1"/>
  <c r="AE12" i="1"/>
  <c r="AF12" i="1" s="1"/>
  <c r="T8" i="1" l="1"/>
  <c r="T9" i="1" l="1"/>
  <c r="T10" i="1" l="1"/>
  <c r="T11" i="1" l="1"/>
  <c r="T12" i="1" l="1"/>
  <c r="T13" i="1" l="1"/>
  <c r="T14" i="1" l="1"/>
  <c r="T15" i="1" l="1"/>
  <c r="T16" i="1" l="1"/>
  <c r="T17" i="1" l="1"/>
  <c r="T18" i="1" l="1"/>
  <c r="T19" i="1" l="1"/>
  <c r="T20" i="1" l="1"/>
  <c r="T21" i="1" l="1"/>
  <c r="T22" i="1" l="1"/>
  <c r="T23" i="1" l="1"/>
  <c r="T24" i="1" l="1"/>
  <c r="T25" i="1" l="1"/>
  <c r="T26" i="1" l="1"/>
  <c r="T27" i="1" l="1"/>
  <c r="T28" i="1" l="1"/>
  <c r="T29" i="1" l="1"/>
  <c r="T30" i="1" l="1"/>
  <c r="T31" i="1" l="1"/>
  <c r="T32" i="1" l="1"/>
  <c r="T33" i="1" l="1"/>
  <c r="T34" i="1" l="1"/>
  <c r="T35" i="1" l="1"/>
  <c r="T36" i="1" l="1"/>
  <c r="T37" i="1" l="1"/>
  <c r="T38" i="1" l="1"/>
  <c r="T39" i="1" l="1"/>
  <c r="T40" i="1" l="1"/>
  <c r="T41" i="1" l="1"/>
  <c r="T42" i="1" l="1"/>
  <c r="T43" i="1" l="1"/>
  <c r="T44" i="1" l="1"/>
  <c r="T45" i="1" l="1"/>
  <c r="T46" i="1" l="1"/>
  <c r="T47" i="1" l="1"/>
  <c r="T48" i="1" l="1"/>
  <c r="T49" i="1" l="1"/>
  <c r="T50" i="1" l="1"/>
  <c r="T51" i="1" l="1"/>
  <c r="T52" i="1" l="1"/>
  <c r="T53" i="1" l="1"/>
  <c r="T54" i="1" l="1"/>
  <c r="T55" i="1" l="1"/>
  <c r="T56" i="1" l="1"/>
  <c r="T57" i="1" l="1"/>
  <c r="T58" i="1" l="1"/>
  <c r="T59" i="1" l="1"/>
  <c r="T60" i="1" l="1"/>
  <c r="T61" i="1" l="1"/>
  <c r="T62" i="1" l="1"/>
  <c r="T63" i="1" l="1"/>
  <c r="T64" i="1" l="1"/>
  <c r="T65" i="1" l="1"/>
  <c r="T66" i="1" l="1"/>
  <c r="T67" i="1" l="1"/>
  <c r="T68" i="1" l="1"/>
  <c r="T69" i="1" l="1"/>
  <c r="T70" i="1" l="1"/>
  <c r="T71" i="1" l="1"/>
  <c r="T72" i="1" l="1"/>
  <c r="T73" i="1" l="1"/>
  <c r="T74" i="1" l="1"/>
  <c r="T75" i="1" l="1"/>
  <c r="T76" i="1" l="1"/>
  <c r="T77" i="1" l="1"/>
  <c r="T78" i="1" l="1"/>
  <c r="T79" i="1" l="1"/>
  <c r="T80" i="1" l="1"/>
  <c r="T81" i="1" l="1"/>
  <c r="T82" i="1" l="1"/>
  <c r="T83" i="1" l="1"/>
  <c r="T84" i="1" l="1"/>
  <c r="T85" i="1" l="1"/>
  <c r="T86" i="1" l="1"/>
  <c r="T87" i="1" l="1"/>
  <c r="T88" i="1" l="1"/>
  <c r="T89" i="1" l="1"/>
  <c r="T90" i="1" l="1"/>
  <c r="T91" i="1" l="1"/>
  <c r="T92" i="1" l="1"/>
  <c r="T93" i="1" l="1"/>
  <c r="T94" i="1" l="1"/>
  <c r="T95" i="1" l="1"/>
  <c r="T96" i="1" l="1"/>
  <c r="T97" i="1" l="1"/>
  <c r="T98" i="1" l="1"/>
  <c r="T99" i="1" l="1"/>
  <c r="T100" i="1" l="1"/>
  <c r="T101" i="1" l="1"/>
  <c r="T102" i="1" l="1"/>
  <c r="T103" i="1" l="1"/>
  <c r="T104" i="1" l="1"/>
  <c r="T105" i="1" l="1"/>
  <c r="T106" i="1" l="1"/>
  <c r="T107" i="1" l="1"/>
  <c r="T108" i="1" l="1"/>
  <c r="T109" i="1" l="1"/>
  <c r="T110" i="1" l="1"/>
  <c r="T111" i="1" l="1"/>
  <c r="T112" i="1" l="1"/>
  <c r="AA25" i="1" l="1"/>
</calcChain>
</file>

<file path=xl/sharedStrings.xml><?xml version="1.0" encoding="utf-8"?>
<sst xmlns="http://schemas.openxmlformats.org/spreadsheetml/2006/main" count="216" uniqueCount="96">
  <si>
    <t>Time (s)</t>
  </si>
  <si>
    <t>Velocity (m/s)</t>
  </si>
  <si>
    <t>Aerodynamic Resistance (N)</t>
  </si>
  <si>
    <t>Gradient Resistance (N)</t>
  </si>
  <si>
    <t>Acceleration Resistance (N)</t>
  </si>
  <si>
    <t>Rolling Resistance (N)</t>
  </si>
  <si>
    <t>Total Resistance (N)</t>
  </si>
  <si>
    <t>Gradient Height (m)</t>
  </si>
  <si>
    <t>Sections</t>
  </si>
  <si>
    <t>WET GRASS</t>
  </si>
  <si>
    <t>Mass of Buggy (kg)</t>
  </si>
  <si>
    <t>Mass of Driver (kg)</t>
  </si>
  <si>
    <t>Mass of Passenger (kg)</t>
  </si>
  <si>
    <t>Total Mass (kg)</t>
  </si>
  <si>
    <t xml:space="preserve">Coefficient of Drag </t>
  </si>
  <si>
    <t>Maximum Velocity (m/s)</t>
  </si>
  <si>
    <t>Maximum Velocity (Km/h)</t>
  </si>
  <si>
    <t xml:space="preserve">Terrain </t>
  </si>
  <si>
    <t>Rolling Resistance Coefficient</t>
  </si>
  <si>
    <t>Wet Grass Field</t>
  </si>
  <si>
    <t>Gravel Track</t>
  </si>
  <si>
    <t>Soft Loose Soil</t>
  </si>
  <si>
    <t>Acceleration (m/s²)</t>
  </si>
  <si>
    <t>Distance (m)</t>
  </si>
  <si>
    <t xml:space="preserve">Air Density </t>
  </si>
  <si>
    <t>Vehcile speed (mph)</t>
  </si>
  <si>
    <t>Maximum Speed (mph)</t>
  </si>
  <si>
    <t>Velocity (km/h)</t>
  </si>
  <si>
    <t>Power (W)</t>
  </si>
  <si>
    <t>Average Power (W)</t>
  </si>
  <si>
    <t>Maximum Power (W)</t>
  </si>
  <si>
    <t>Maximum Total Resistance (N)</t>
  </si>
  <si>
    <t>Average Total Resistance (N)</t>
  </si>
  <si>
    <t>Area (m²)</t>
  </si>
  <si>
    <t>Total Distance (m)</t>
  </si>
  <si>
    <t>Change in Gradient (m)</t>
  </si>
  <si>
    <t xml:space="preserve">Section 1 </t>
  </si>
  <si>
    <t>section 2</t>
  </si>
  <si>
    <t>section 3</t>
  </si>
  <si>
    <t>section 4</t>
  </si>
  <si>
    <t>Average power (W)</t>
  </si>
  <si>
    <t>Average resistance (N)</t>
  </si>
  <si>
    <t>Average Power (KW)</t>
  </si>
  <si>
    <t>Power without negative (W)</t>
  </si>
  <si>
    <t>https://www.tayna.co.uk/car-batteries/varta/b33/</t>
  </si>
  <si>
    <t>45AH@12V</t>
  </si>
  <si>
    <t>540 J/s</t>
  </si>
  <si>
    <t>Total energy in battery</t>
  </si>
  <si>
    <t>1944000J</t>
  </si>
  <si>
    <t>1.944MJ</t>
  </si>
  <si>
    <t>Torque at Wheels (Nm)</t>
  </si>
  <si>
    <t>Wheel Radius (m)</t>
  </si>
  <si>
    <t xml:space="preserve">Max Torque (Nm) </t>
  </si>
  <si>
    <t>Energy drawn from Battery (Joules)</t>
  </si>
  <si>
    <t>Max drawn from battery Joules</t>
  </si>
  <si>
    <t>Speed (RPM)</t>
  </si>
  <si>
    <t xml:space="preserve">Circumferance </t>
  </si>
  <si>
    <t>Energy in/out to battery (Joules)</t>
  </si>
  <si>
    <t>540 Joules/s</t>
  </si>
  <si>
    <t>Capacity</t>
  </si>
  <si>
    <t>Drainage</t>
  </si>
  <si>
    <t xml:space="preserve">Total amount of Energy </t>
  </si>
  <si>
    <t>1.94MJ</t>
  </si>
  <si>
    <t>Maximum drawn from Battery</t>
  </si>
  <si>
    <t>0.0453MJ</t>
  </si>
  <si>
    <t>Costings</t>
  </si>
  <si>
    <t>Product</t>
  </si>
  <si>
    <t>Quantity</t>
  </si>
  <si>
    <t>Cost</t>
  </si>
  <si>
    <t>Battery</t>
  </si>
  <si>
    <t>Voltage</t>
  </si>
  <si>
    <t>48V</t>
  </si>
  <si>
    <t>Peak Power</t>
  </si>
  <si>
    <t>21hp/15Kw</t>
  </si>
  <si>
    <t>Average Power for each section of duty cycle</t>
  </si>
  <si>
    <t>2.35 - 5.43Kw</t>
  </si>
  <si>
    <t xml:space="preserve">Average Power </t>
  </si>
  <si>
    <t>4.26Kw</t>
  </si>
  <si>
    <t>Maximum power required</t>
  </si>
  <si>
    <t>10.45Kw</t>
  </si>
  <si>
    <t>Motor</t>
  </si>
  <si>
    <t>Motor Effieciency</t>
  </si>
  <si>
    <t>Max Speed</t>
  </si>
  <si>
    <t>Motor speed 6.5:1 final drive ratio</t>
  </si>
  <si>
    <t xml:space="preserve">Maximum speed of Motor </t>
  </si>
  <si>
    <t>Max speed</t>
  </si>
  <si>
    <t>Maximum speed of wheels</t>
  </si>
  <si>
    <t>443.27 rpm</t>
  </si>
  <si>
    <t>3700 rpm</t>
  </si>
  <si>
    <t xml:space="preserve">Final drive Ratio </t>
  </si>
  <si>
    <t>6.5:1</t>
  </si>
  <si>
    <t>Max speed of Motor with ratio</t>
  </si>
  <si>
    <t>2881.24 rpm</t>
  </si>
  <si>
    <t>Honda EG5500 Genset</t>
  </si>
  <si>
    <t>BRUSA DMC514 EV AC inverter</t>
  </si>
  <si>
    <t>ME1004 Drive Kit (Motor and Controller)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</si>
</sst>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7">
    <xf numFmtId="0" fontId="0" fillId="0" borderId="0" xfId="0"/>
    <xf numFmtId="2" fontId="0" fillId="0" borderId="0" xfId="0" applyNumberFormat="1"/>
    <xf numFmtId="2" fontId="1" fillId="0" borderId="5" xfId="0" applyNumberFormat="1" applyFont="1" applyBorder="1"/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1" fillId="2" borderId="1" xfId="0" applyNumberFormat="1" applyFont="1" applyFill="1" applyBorder="1" applyAlignment="1">
      <alignment horizontal="center" wrapText="1"/>
    </xf>
    <xf numFmtId="2" fontId="0" fillId="0" borderId="0" xfId="0" applyNumberFormat="1" applyBorder="1" applyAlignment="1">
      <alignment horizontal="center"/>
    </xf>
    <xf numFmtId="2" fontId="1" fillId="2" borderId="4" xfId="0" applyNumberFormat="1" applyFont="1" applyFill="1" applyBorder="1" applyAlignment="1">
      <alignment horizontal="center" wrapText="1"/>
    </xf>
    <xf numFmtId="2" fontId="0" fillId="0" borderId="5" xfId="0" applyNumberFormat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1" fillId="2" borderId="6" xfId="0" applyNumberFormat="1" applyFont="1" applyFill="1" applyBorder="1" applyAlignment="1">
      <alignment horizontal="center" wrapText="1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1" fillId="3" borderId="4" xfId="0" applyNumberFormat="1" applyFont="1" applyFill="1" applyBorder="1" applyAlignment="1">
      <alignment horizontal="center"/>
    </xf>
    <xf numFmtId="2" fontId="1" fillId="3" borderId="6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2" fontId="1" fillId="4" borderId="4" xfId="0" applyNumberFormat="1" applyFont="1" applyFill="1" applyBorder="1" applyAlignment="1">
      <alignment horizontal="center"/>
    </xf>
    <xf numFmtId="2" fontId="1" fillId="4" borderId="6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1" fillId="2" borderId="4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1" fillId="0" borderId="1" xfId="0" applyNumberFormat="1" applyFont="1" applyBorder="1"/>
    <xf numFmtId="2" fontId="1" fillId="0" borderId="3" xfId="0" applyNumberFormat="1" applyFont="1" applyBorder="1"/>
    <xf numFmtId="2" fontId="0" fillId="2" borderId="0" xfId="0" applyNumberFormat="1" applyFill="1" applyBorder="1"/>
    <xf numFmtId="2" fontId="1" fillId="0" borderId="4" xfId="0" applyNumberFormat="1" applyFont="1" applyBorder="1"/>
    <xf numFmtId="2" fontId="0" fillId="3" borderId="0" xfId="0" applyNumberFormat="1" applyFill="1" applyBorder="1"/>
    <xf numFmtId="2" fontId="1" fillId="4" borderId="0" xfId="0" applyNumberFormat="1" applyFont="1" applyFill="1" applyBorder="1"/>
    <xf numFmtId="2" fontId="1" fillId="0" borderId="4" xfId="0" applyNumberFormat="1" applyFont="1" applyFill="1" applyBorder="1"/>
    <xf numFmtId="2" fontId="1" fillId="0" borderId="6" xfId="0" applyNumberFormat="1" applyFont="1" applyFill="1" applyBorder="1"/>
    <xf numFmtId="2" fontId="1" fillId="0" borderId="8" xfId="0" applyNumberFormat="1" applyFont="1" applyBorder="1"/>
    <xf numFmtId="2" fontId="1" fillId="2" borderId="6" xfId="0" applyNumberFormat="1" applyFont="1" applyFill="1" applyBorder="1" applyAlignment="1">
      <alignment horizontal="center"/>
    </xf>
    <xf numFmtId="2" fontId="1" fillId="0" borderId="6" xfId="0" applyNumberFormat="1" applyFont="1" applyBorder="1"/>
    <xf numFmtId="2" fontId="1" fillId="0" borderId="1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2" fontId="0" fillId="0" borderId="1" xfId="0" applyNumberFormat="1" applyBorder="1"/>
    <xf numFmtId="0" fontId="0" fillId="0" borderId="2" xfId="0" applyBorder="1"/>
    <xf numFmtId="0" fontId="0" fillId="0" borderId="3" xfId="0" applyBorder="1"/>
    <xf numFmtId="2" fontId="0" fillId="0" borderId="4" xfId="0" applyNumberFormat="1" applyBorder="1"/>
    <xf numFmtId="0" fontId="0" fillId="0" borderId="5" xfId="0" applyBorder="1"/>
    <xf numFmtId="2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" fontId="2" fillId="0" borderId="0" xfId="11" applyNumberFormat="1"/>
    <xf numFmtId="2" fontId="1" fillId="0" borderId="0" xfId="0" applyNumberFormat="1" applyFont="1"/>
    <xf numFmtId="2" fontId="0" fillId="0" borderId="6" xfId="0" applyNumberFormat="1" applyBorder="1"/>
    <xf numFmtId="0" fontId="0" fillId="0" borderId="8" xfId="0" applyBorder="1"/>
    <xf numFmtId="2" fontId="2" fillId="0" borderId="0" xfId="11" applyNumberFormat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Fill="1" applyBorder="1"/>
    <xf numFmtId="2" fontId="0" fillId="0" borderId="4" xfId="0" applyNumberFormat="1" applyFill="1" applyBorder="1"/>
    <xf numFmtId="0" fontId="0" fillId="0" borderId="6" xfId="0" applyFill="1" applyBorder="1"/>
    <xf numFmtId="0" fontId="0" fillId="0" borderId="11" xfId="0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13" xfId="0" applyNumberFormat="1" applyBorder="1"/>
    <xf numFmtId="2" fontId="0" fillId="0" borderId="13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2" fontId="1" fillId="0" borderId="13" xfId="0" applyNumberFormat="1" applyFont="1" applyBorder="1" applyAlignment="1">
      <alignment horizontal="center"/>
    </xf>
  </cellXfs>
  <cellStyles count="12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Power Requirement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 Requirement</c:v>
          </c:tx>
          <c:marker>
            <c:symbol val="none"/>
          </c:marker>
          <c:val>
            <c:numRef>
              <c:f>Sheet1!$Q$2:$Q$112</c:f>
              <c:numCache>
                <c:formatCode>0.00</c:formatCode>
                <c:ptCount val="111"/>
                <c:pt idx="0">
                  <c:v>0</c:v>
                </c:pt>
                <c:pt idx="1">
                  <c:v>1249.8682867341392</c:v>
                </c:pt>
                <c:pt idx="2">
                  <c:v>2519.9596272064468</c:v>
                </c:pt>
                <c:pt idx="3">
                  <c:v>3830.4970751550914</c:v>
                </c:pt>
                <c:pt idx="4">
                  <c:v>6715.7900559429354</c:v>
                </c:pt>
                <c:pt idx="5">
                  <c:v>5453.7562121377659</c:v>
                </c:pt>
                <c:pt idx="6">
                  <c:v>6316.7427346643262</c:v>
                </c:pt>
                <c:pt idx="7">
                  <c:v>7230.6613925314578</c:v>
                </c:pt>
                <c:pt idx="8">
                  <c:v>8201.5042016615789</c:v>
                </c:pt>
                <c:pt idx="9">
                  <c:v>6950.0767666914553</c:v>
                </c:pt>
                <c:pt idx="10">
                  <c:v>7395.1921903227894</c:v>
                </c:pt>
                <c:pt idx="11">
                  <c:v>7857.5346597310991</c:v>
                </c:pt>
                <c:pt idx="12">
                  <c:v>8337.8531769066522</c:v>
                </c:pt>
                <c:pt idx="13">
                  <c:v>8836.8967438397849</c:v>
                </c:pt>
                <c:pt idx="14">
                  <c:v>9355.4143625207853</c:v>
                </c:pt>
                <c:pt idx="15">
                  <c:v>9894.1550349399258</c:v>
                </c:pt>
                <c:pt idx="16">
                  <c:v>7654.0686151868449</c:v>
                </c:pt>
                <c:pt idx="17">
                  <c:v>7654.0686151868449</c:v>
                </c:pt>
                <c:pt idx="18">
                  <c:v>1141.7890930256051</c:v>
                </c:pt>
                <c:pt idx="19">
                  <c:v>2275.6084109180078</c:v>
                </c:pt>
                <c:pt idx="20">
                  <c:v>109.1158309933265</c:v>
                </c:pt>
                <c:pt idx="21">
                  <c:v>0</c:v>
                </c:pt>
                <c:pt idx="22">
                  <c:v>2440.4073629990999</c:v>
                </c:pt>
                <c:pt idx="23">
                  <c:v>2255.093566114504</c:v>
                </c:pt>
                <c:pt idx="24">
                  <c:v>3455.1398624107992</c:v>
                </c:pt>
                <c:pt idx="25">
                  <c:v>3455.1398624107992</c:v>
                </c:pt>
                <c:pt idx="26">
                  <c:v>3455.1398624107992</c:v>
                </c:pt>
                <c:pt idx="27">
                  <c:v>4599.2080747625741</c:v>
                </c:pt>
                <c:pt idx="28">
                  <c:v>6766.9610456851688</c:v>
                </c:pt>
                <c:pt idx="29">
                  <c:v>7708.5927771934994</c:v>
                </c:pt>
                <c:pt idx="30">
                  <c:v>6521.4393868467605</c:v>
                </c:pt>
                <c:pt idx="31">
                  <c:v>6950.0767666914553</c:v>
                </c:pt>
                <c:pt idx="32">
                  <c:v>7395.1921903227894</c:v>
                </c:pt>
                <c:pt idx="33">
                  <c:v>7857.5346597310991</c:v>
                </c:pt>
                <c:pt idx="34">
                  <c:v>8337.8531769066522</c:v>
                </c:pt>
                <c:pt idx="35">
                  <c:v>5186.7047438397849</c:v>
                </c:pt>
                <c:pt idx="36">
                  <c:v>5564.8303625207855</c:v>
                </c:pt>
                <c:pt idx="37">
                  <c:v>5159.7915588264532</c:v>
                </c:pt>
                <c:pt idx="38">
                  <c:v>5579.3409648271727</c:v>
                </c:pt>
                <c:pt idx="39">
                  <c:v>3259.2514586543289</c:v>
                </c:pt>
                <c:pt idx="40">
                  <c:v>3259.2514586543289</c:v>
                </c:pt>
                <c:pt idx="41">
                  <c:v>3662.0142767039615</c:v>
                </c:pt>
                <c:pt idx="42">
                  <c:v>4062.4102569147212</c:v>
                </c:pt>
                <c:pt idx="43">
                  <c:v>4062.4102569147212</c:v>
                </c:pt>
                <c:pt idx="44">
                  <c:v>4062.4102569147212</c:v>
                </c:pt>
                <c:pt idx="45">
                  <c:v>4062.4102569147212</c:v>
                </c:pt>
                <c:pt idx="46">
                  <c:v>4062.4102569147212</c:v>
                </c:pt>
                <c:pt idx="47">
                  <c:v>4062.4102569147212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552.23160818211056</c:v>
                </c:pt>
                <c:pt idx="56">
                  <c:v>1596.9256102441645</c:v>
                </c:pt>
                <c:pt idx="57">
                  <c:v>74.933708956378936</c:v>
                </c:pt>
                <c:pt idx="58">
                  <c:v>0</c:v>
                </c:pt>
                <c:pt idx="59">
                  <c:v>1432.2655587993941</c:v>
                </c:pt>
                <c:pt idx="60">
                  <c:v>1596.9256102441645</c:v>
                </c:pt>
                <c:pt idx="61">
                  <c:v>4056.745996651443</c:v>
                </c:pt>
                <c:pt idx="62">
                  <c:v>4756.1214574786227</c:v>
                </c:pt>
                <c:pt idx="63">
                  <c:v>3763.3582655285236</c:v>
                </c:pt>
                <c:pt idx="64">
                  <c:v>4063.377490129611</c:v>
                </c:pt>
                <c:pt idx="65">
                  <c:v>4376.8787505561504</c:v>
                </c:pt>
                <c:pt idx="66">
                  <c:v>6326.6336903774236</c:v>
                </c:pt>
                <c:pt idx="67">
                  <c:v>7220.1259944189387</c:v>
                </c:pt>
                <c:pt idx="68">
                  <c:v>5772.2527461841019</c:v>
                </c:pt>
                <c:pt idx="69">
                  <c:v>8691.3884690421164</c:v>
                </c:pt>
                <c:pt idx="70">
                  <c:v>6656.4804972382099</c:v>
                </c:pt>
                <c:pt idx="71">
                  <c:v>6301.9740361470786</c:v>
                </c:pt>
                <c:pt idx="72">
                  <c:v>5288.1558739097645</c:v>
                </c:pt>
                <c:pt idx="73">
                  <c:v>8017.7877828768051</c:v>
                </c:pt>
                <c:pt idx="74">
                  <c:v>5697.6982767039626</c:v>
                </c:pt>
                <c:pt idx="75">
                  <c:v>5294.9354586543286</c:v>
                </c:pt>
                <c:pt idx="76">
                  <c:v>5294.9354586543286</c:v>
                </c:pt>
                <c:pt idx="77">
                  <c:v>6098.0942569147219</c:v>
                </c:pt>
                <c:pt idx="78">
                  <c:v>6098.0942569147219</c:v>
                </c:pt>
                <c:pt idx="79">
                  <c:v>6098.0942569147219</c:v>
                </c:pt>
                <c:pt idx="80">
                  <c:v>579.4156102506422</c:v>
                </c:pt>
                <c:pt idx="81">
                  <c:v>2851.6402500126096</c:v>
                </c:pt>
                <c:pt idx="82">
                  <c:v>2182.2661943530347</c:v>
                </c:pt>
                <c:pt idx="83">
                  <c:v>4182.3433548468647</c:v>
                </c:pt>
                <c:pt idx="84">
                  <c:v>4582.8760164128289</c:v>
                </c:pt>
                <c:pt idx="85">
                  <c:v>7011.8007438397844</c:v>
                </c:pt>
                <c:pt idx="86">
                  <c:v>7460.1223625207849</c:v>
                </c:pt>
                <c:pt idx="87">
                  <c:v>9894.1550349399258</c:v>
                </c:pt>
                <c:pt idx="88">
                  <c:v>10453.867763087565</c:v>
                </c:pt>
                <c:pt idx="89">
                  <c:v>8133.7782569147212</c:v>
                </c:pt>
                <c:pt idx="90">
                  <c:v>0</c:v>
                </c:pt>
                <c:pt idx="91">
                  <c:v>1069.9694773147482</c:v>
                </c:pt>
                <c:pt idx="92">
                  <c:v>1080.4904311181672</c:v>
                </c:pt>
                <c:pt idx="93">
                  <c:v>2507.5758962331752</c:v>
                </c:pt>
                <c:pt idx="94">
                  <c:v>605.71251903104655</c:v>
                </c:pt>
                <c:pt idx="95">
                  <c:v>357.76187294579904</c:v>
                </c:pt>
                <c:pt idx="96">
                  <c:v>4129.4307923022443</c:v>
                </c:pt>
                <c:pt idx="97">
                  <c:v>3319.1586920465247</c:v>
                </c:pt>
                <c:pt idx="98">
                  <c:v>7575.1042144434105</c:v>
                </c:pt>
                <c:pt idx="99">
                  <c:v>8515.2035217332141</c:v>
                </c:pt>
                <c:pt idx="100">
                  <c:v>1814.8819922211817</c:v>
                </c:pt>
                <c:pt idx="101">
                  <c:v>3045.7011579741229</c:v>
                </c:pt>
                <c:pt idx="102">
                  <c:v>1465.2315763215036</c:v>
                </c:pt>
                <c:pt idx="103">
                  <c:v>1290.9684089271948</c:v>
                </c:pt>
                <c:pt idx="104">
                  <c:v>2179.5572385829837</c:v>
                </c:pt>
                <c:pt idx="105">
                  <c:v>2037.7765957846811</c:v>
                </c:pt>
                <c:pt idx="106">
                  <c:v>2096.5436081821108</c:v>
                </c:pt>
                <c:pt idx="107">
                  <c:v>3281.6296102441647</c:v>
                </c:pt>
                <c:pt idx="108">
                  <c:v>5039.4899966514431</c:v>
                </c:pt>
                <c:pt idx="109">
                  <c:v>1219.5202015459454</c:v>
                </c:pt>
                <c:pt idx="110">
                  <c:v>2037.7765957846811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9E-4C00-8C3B-1C16638675CE}"/>
            </c:ext>
          </c:extLst>
        </c:ser>
        <c:ser>
          <c:idx val="1"/>
          <c:order val="1"/>
          <c:tx>
            <c:v>Average Power</c:v>
          </c:tx>
          <c:marker>
            <c:symbol val="none"/>
          </c:marker>
          <c:val>
            <c:numRef>
              <c:f>Sheet1!$R$2:$R$112</c:f>
              <c:numCache>
                <c:formatCode>0.00</c:formatCode>
                <c:ptCount val="111"/>
                <c:pt idx="0">
                  <c:v>4264.43</c:v>
                </c:pt>
                <c:pt idx="1">
                  <c:v>4264.43</c:v>
                </c:pt>
                <c:pt idx="2">
                  <c:v>4264.43</c:v>
                </c:pt>
                <c:pt idx="3">
                  <c:v>4264.43</c:v>
                </c:pt>
                <c:pt idx="4">
                  <c:v>4264.43</c:v>
                </c:pt>
                <c:pt idx="5">
                  <c:v>4264.43</c:v>
                </c:pt>
                <c:pt idx="6">
                  <c:v>4264.43</c:v>
                </c:pt>
                <c:pt idx="7">
                  <c:v>4264.43</c:v>
                </c:pt>
                <c:pt idx="8">
                  <c:v>4264.43</c:v>
                </c:pt>
                <c:pt idx="9">
                  <c:v>4264.43</c:v>
                </c:pt>
                <c:pt idx="10">
                  <c:v>4264.43</c:v>
                </c:pt>
                <c:pt idx="11">
                  <c:v>4264.43</c:v>
                </c:pt>
                <c:pt idx="12">
                  <c:v>4264.43</c:v>
                </c:pt>
                <c:pt idx="13">
                  <c:v>4264.43</c:v>
                </c:pt>
                <c:pt idx="14">
                  <c:v>4264.43</c:v>
                </c:pt>
                <c:pt idx="15">
                  <c:v>4264.43</c:v>
                </c:pt>
                <c:pt idx="16">
                  <c:v>4264.43</c:v>
                </c:pt>
                <c:pt idx="17">
                  <c:v>4264.43</c:v>
                </c:pt>
                <c:pt idx="18">
                  <c:v>4264.43</c:v>
                </c:pt>
                <c:pt idx="19">
                  <c:v>4264.43</c:v>
                </c:pt>
                <c:pt idx="20">
                  <c:v>4264.43</c:v>
                </c:pt>
                <c:pt idx="21">
                  <c:v>4264.43</c:v>
                </c:pt>
                <c:pt idx="22">
                  <c:v>4264.43</c:v>
                </c:pt>
                <c:pt idx="23">
                  <c:v>4264.43</c:v>
                </c:pt>
                <c:pt idx="24">
                  <c:v>4264.43</c:v>
                </c:pt>
                <c:pt idx="25">
                  <c:v>4264.43</c:v>
                </c:pt>
                <c:pt idx="26">
                  <c:v>4264.43</c:v>
                </c:pt>
                <c:pt idx="27">
                  <c:v>4264.43</c:v>
                </c:pt>
                <c:pt idx="28">
                  <c:v>4264.43</c:v>
                </c:pt>
                <c:pt idx="29">
                  <c:v>4264.43</c:v>
                </c:pt>
                <c:pt idx="30">
                  <c:v>4264.43</c:v>
                </c:pt>
                <c:pt idx="31">
                  <c:v>4264.43</c:v>
                </c:pt>
                <c:pt idx="32">
                  <c:v>4264.43</c:v>
                </c:pt>
                <c:pt idx="33">
                  <c:v>4264.43</c:v>
                </c:pt>
                <c:pt idx="34">
                  <c:v>4264.43</c:v>
                </c:pt>
                <c:pt idx="35">
                  <c:v>4264.43</c:v>
                </c:pt>
                <c:pt idx="36">
                  <c:v>4264.43</c:v>
                </c:pt>
                <c:pt idx="37">
                  <c:v>4264.43</c:v>
                </c:pt>
                <c:pt idx="38">
                  <c:v>4264.43</c:v>
                </c:pt>
                <c:pt idx="39">
                  <c:v>4264.43</c:v>
                </c:pt>
                <c:pt idx="40">
                  <c:v>4264.43</c:v>
                </c:pt>
                <c:pt idx="41">
                  <c:v>4264.43</c:v>
                </c:pt>
                <c:pt idx="42">
                  <c:v>4264.43</c:v>
                </c:pt>
                <c:pt idx="43">
                  <c:v>4264.43</c:v>
                </c:pt>
                <c:pt idx="44">
                  <c:v>4264.43</c:v>
                </c:pt>
                <c:pt idx="45">
                  <c:v>4264.43</c:v>
                </c:pt>
                <c:pt idx="46">
                  <c:v>4264.43</c:v>
                </c:pt>
                <c:pt idx="47">
                  <c:v>4264.43</c:v>
                </c:pt>
                <c:pt idx="48">
                  <c:v>4264.43</c:v>
                </c:pt>
                <c:pt idx="49">
                  <c:v>4264.43</c:v>
                </c:pt>
                <c:pt idx="50">
                  <c:v>4264.43</c:v>
                </c:pt>
                <c:pt idx="51">
                  <c:v>4264.43</c:v>
                </c:pt>
                <c:pt idx="52">
                  <c:v>4264.43</c:v>
                </c:pt>
                <c:pt idx="53">
                  <c:v>4264.43</c:v>
                </c:pt>
                <c:pt idx="54">
                  <c:v>4264.43</c:v>
                </c:pt>
                <c:pt idx="55">
                  <c:v>4264.43</c:v>
                </c:pt>
                <c:pt idx="56">
                  <c:v>4264.43</c:v>
                </c:pt>
                <c:pt idx="57">
                  <c:v>4264.43</c:v>
                </c:pt>
                <c:pt idx="58">
                  <c:v>4264.43</c:v>
                </c:pt>
                <c:pt idx="59">
                  <c:v>4264.43</c:v>
                </c:pt>
                <c:pt idx="60">
                  <c:v>4264.43</c:v>
                </c:pt>
                <c:pt idx="61">
                  <c:v>4264.43</c:v>
                </c:pt>
                <c:pt idx="62">
                  <c:v>4264.43</c:v>
                </c:pt>
                <c:pt idx="63">
                  <c:v>4264.43</c:v>
                </c:pt>
                <c:pt idx="64">
                  <c:v>4264.43</c:v>
                </c:pt>
                <c:pt idx="65">
                  <c:v>4264.43</c:v>
                </c:pt>
                <c:pt idx="66">
                  <c:v>4264.43</c:v>
                </c:pt>
                <c:pt idx="67">
                  <c:v>4264.43</c:v>
                </c:pt>
                <c:pt idx="68">
                  <c:v>4264.43</c:v>
                </c:pt>
                <c:pt idx="69">
                  <c:v>4264.43</c:v>
                </c:pt>
                <c:pt idx="70">
                  <c:v>4264.43</c:v>
                </c:pt>
                <c:pt idx="71">
                  <c:v>4264.43</c:v>
                </c:pt>
                <c:pt idx="72">
                  <c:v>4264.43</c:v>
                </c:pt>
                <c:pt idx="73">
                  <c:v>4264.43</c:v>
                </c:pt>
                <c:pt idx="74">
                  <c:v>4264.43</c:v>
                </c:pt>
                <c:pt idx="75">
                  <c:v>4264.43</c:v>
                </c:pt>
                <c:pt idx="76">
                  <c:v>4264.43</c:v>
                </c:pt>
                <c:pt idx="77">
                  <c:v>4264.43</c:v>
                </c:pt>
                <c:pt idx="78">
                  <c:v>4264.43</c:v>
                </c:pt>
                <c:pt idx="79">
                  <c:v>4264.43</c:v>
                </c:pt>
                <c:pt idx="80">
                  <c:v>4264.43</c:v>
                </c:pt>
                <c:pt idx="81">
                  <c:v>4264.43</c:v>
                </c:pt>
                <c:pt idx="82">
                  <c:v>4264.43</c:v>
                </c:pt>
                <c:pt idx="83">
                  <c:v>4264.43</c:v>
                </c:pt>
                <c:pt idx="84">
                  <c:v>4264.43</c:v>
                </c:pt>
                <c:pt idx="85">
                  <c:v>4264.43</c:v>
                </c:pt>
                <c:pt idx="86">
                  <c:v>4264.43</c:v>
                </c:pt>
                <c:pt idx="87">
                  <c:v>4264.43</c:v>
                </c:pt>
                <c:pt idx="88">
                  <c:v>4264.43</c:v>
                </c:pt>
                <c:pt idx="89">
                  <c:v>4264.43</c:v>
                </c:pt>
                <c:pt idx="90">
                  <c:v>4264.43</c:v>
                </c:pt>
                <c:pt idx="91">
                  <c:v>4264.43</c:v>
                </c:pt>
                <c:pt idx="92">
                  <c:v>4264.43</c:v>
                </c:pt>
                <c:pt idx="93">
                  <c:v>4264.43</c:v>
                </c:pt>
                <c:pt idx="94">
                  <c:v>4264.43</c:v>
                </c:pt>
                <c:pt idx="95">
                  <c:v>4264.43</c:v>
                </c:pt>
                <c:pt idx="96">
                  <c:v>4264.43</c:v>
                </c:pt>
                <c:pt idx="97">
                  <c:v>4264.43</c:v>
                </c:pt>
                <c:pt idx="98">
                  <c:v>4264.43</c:v>
                </c:pt>
                <c:pt idx="99">
                  <c:v>4264.43</c:v>
                </c:pt>
                <c:pt idx="100">
                  <c:v>4264.43</c:v>
                </c:pt>
                <c:pt idx="101">
                  <c:v>4264.43</c:v>
                </c:pt>
                <c:pt idx="102">
                  <c:v>4264.43</c:v>
                </c:pt>
                <c:pt idx="103">
                  <c:v>4264.43</c:v>
                </c:pt>
                <c:pt idx="104">
                  <c:v>4264.43</c:v>
                </c:pt>
                <c:pt idx="105">
                  <c:v>4264.43</c:v>
                </c:pt>
                <c:pt idx="106">
                  <c:v>4264.43</c:v>
                </c:pt>
                <c:pt idx="107">
                  <c:v>4264.43</c:v>
                </c:pt>
                <c:pt idx="108">
                  <c:v>4264.43</c:v>
                </c:pt>
                <c:pt idx="109">
                  <c:v>4264.43</c:v>
                </c:pt>
                <c:pt idx="110">
                  <c:v>4264.43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9E-4C00-8C3B-1C16638675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smooth val="0"/>
        <c:axId val="168224768"/>
        <c:axId val="167977536"/>
      </c:lineChart>
      <c:catAx>
        <c:axId val="1682247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</c:title>
        <c:majorTickMark val="none"/>
        <c:minorTickMark val="none"/>
        <c:tickLblPos val="nextTo"/>
        <c:crossAx val="167977536"/>
        <c:crosses val="autoZero"/>
        <c:auto val="1"/>
        <c:lblAlgn val="ctr"/>
        <c:lblOffset val="100"/>
        <c:noMultiLvlLbl val="0"/>
      </c:catAx>
      <c:valAx>
        <c:axId val="1679775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Power Requirement (w)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1682247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Energy drawn from Battery </a:t>
            </a:r>
          </a:p>
        </c:rich>
      </c:tx>
      <c:layout/>
      <c:overlay val="0"/>
    </c:title>
    <c:autoTitleDeleted val="0"/>
    <c:plotArea>
      <c:layout/>
      <c:areaChart>
        <c:grouping val="standard"/>
        <c:varyColors val="0"/>
        <c:ser>
          <c:idx val="0"/>
          <c:order val="0"/>
          <c:tx>
            <c:v>Energy drawn from Battery (Joules)</c:v>
          </c:tx>
          <c:val>
            <c:numRef>
              <c:f>Sheet1!$T$2:$T$112</c:f>
              <c:numCache>
                <c:formatCode>0.00</c:formatCode>
                <c:ptCount val="111"/>
                <c:pt idx="0">
                  <c:v>4264.43</c:v>
                </c:pt>
                <c:pt idx="1">
                  <c:v>7278.9917132658611</c:v>
                </c:pt>
                <c:pt idx="2">
                  <c:v>9023.462086059415</c:v>
                </c:pt>
                <c:pt idx="3">
                  <c:v>9457.3950109043235</c:v>
                </c:pt>
                <c:pt idx="4">
                  <c:v>7006.0349549613884</c:v>
                </c:pt>
                <c:pt idx="5">
                  <c:v>5816.7087428236227</c:v>
                </c:pt>
                <c:pt idx="6">
                  <c:v>3764.3960081592968</c:v>
                </c:pt>
                <c:pt idx="7">
                  <c:v>798.16461562783934</c:v>
                </c:pt>
                <c:pt idx="8">
                  <c:v>-3138.9095860337393</c:v>
                </c:pt>
                <c:pt idx="9">
                  <c:v>-5824.5563527251943</c:v>
                </c:pt>
                <c:pt idx="10">
                  <c:v>-8955.3185430479825</c:v>
                </c:pt>
                <c:pt idx="11">
                  <c:v>-12548.423202779082</c:v>
                </c:pt>
                <c:pt idx="12">
                  <c:v>-16621.846379685732</c:v>
                </c:pt>
                <c:pt idx="13">
                  <c:v>-21194.313123525517</c:v>
                </c:pt>
                <c:pt idx="14">
                  <c:v>-26285.2974860463</c:v>
                </c:pt>
                <c:pt idx="15">
                  <c:v>-31915.022520986226</c:v>
                </c:pt>
                <c:pt idx="16">
                  <c:v>-35304.661136173068</c:v>
                </c:pt>
                <c:pt idx="17">
                  <c:v>-38694.299751359911</c:v>
                </c:pt>
                <c:pt idx="18">
                  <c:v>-35571.658844385514</c:v>
                </c:pt>
                <c:pt idx="19">
                  <c:v>-33582.837255303522</c:v>
                </c:pt>
                <c:pt idx="20">
                  <c:v>-29427.523086296849</c:v>
                </c:pt>
                <c:pt idx="21">
                  <c:v>-25163.093086296849</c:v>
                </c:pt>
                <c:pt idx="22">
                  <c:v>-23339.070449295948</c:v>
                </c:pt>
                <c:pt idx="23">
                  <c:v>-21329.734015410453</c:v>
                </c:pt>
                <c:pt idx="24">
                  <c:v>-20520.443877821253</c:v>
                </c:pt>
                <c:pt idx="25">
                  <c:v>-19711.153740232054</c:v>
                </c:pt>
                <c:pt idx="26">
                  <c:v>-18901.863602642854</c:v>
                </c:pt>
                <c:pt idx="27">
                  <c:v>-19236.641677405427</c:v>
                </c:pt>
                <c:pt idx="28">
                  <c:v>-21739.172723090596</c:v>
                </c:pt>
                <c:pt idx="29">
                  <c:v>-25183.335500284094</c:v>
                </c:pt>
                <c:pt idx="30">
                  <c:v>-27440.344887130854</c:v>
                </c:pt>
                <c:pt idx="31">
                  <c:v>-30125.991653822308</c:v>
                </c:pt>
                <c:pt idx="32">
                  <c:v>-33256.753844145096</c:v>
                </c:pt>
                <c:pt idx="33">
                  <c:v>-36849.858503876196</c:v>
                </c:pt>
                <c:pt idx="34">
                  <c:v>-40923.281680782849</c:v>
                </c:pt>
                <c:pt idx="35">
                  <c:v>-41845.556424622635</c:v>
                </c:pt>
                <c:pt idx="36">
                  <c:v>-43145.956787143419</c:v>
                </c:pt>
                <c:pt idx="37">
                  <c:v>-44041.31834596987</c:v>
                </c:pt>
                <c:pt idx="38">
                  <c:v>-45356.22931079704</c:v>
                </c:pt>
                <c:pt idx="39">
                  <c:v>-44351.050769451365</c:v>
                </c:pt>
                <c:pt idx="40">
                  <c:v>-43345.872228105691</c:v>
                </c:pt>
                <c:pt idx="41">
                  <c:v>-42743.456504809656</c:v>
                </c:pt>
                <c:pt idx="42">
                  <c:v>-42541.436761724377</c:v>
                </c:pt>
                <c:pt idx="43">
                  <c:v>-42339.417018639098</c:v>
                </c:pt>
                <c:pt idx="44">
                  <c:v>-42137.39727555382</c:v>
                </c:pt>
                <c:pt idx="45">
                  <c:v>-41935.377532468541</c:v>
                </c:pt>
                <c:pt idx="46">
                  <c:v>-41733.357789383263</c:v>
                </c:pt>
                <c:pt idx="47">
                  <c:v>-41531.338046297984</c:v>
                </c:pt>
                <c:pt idx="48">
                  <c:v>-37266.908046297984</c:v>
                </c:pt>
                <c:pt idx="49">
                  <c:v>-33002.478046297983</c:v>
                </c:pt>
                <c:pt idx="50">
                  <c:v>-28738.048046297983</c:v>
                </c:pt>
                <c:pt idx="51">
                  <c:v>-24473.618046297983</c:v>
                </c:pt>
                <c:pt idx="52">
                  <c:v>-20209.188046297983</c:v>
                </c:pt>
                <c:pt idx="53">
                  <c:v>-15944.758046297982</c:v>
                </c:pt>
                <c:pt idx="54">
                  <c:v>-11680.328046297982</c:v>
                </c:pt>
                <c:pt idx="55">
                  <c:v>-7968.1296544800916</c:v>
                </c:pt>
                <c:pt idx="56">
                  <c:v>-5300.6252647242563</c:v>
                </c:pt>
                <c:pt idx="57">
                  <c:v>-1111.1289736806348</c:v>
                </c:pt>
                <c:pt idx="58">
                  <c:v>3153.3010263193655</c:v>
                </c:pt>
                <c:pt idx="59">
                  <c:v>5985.4654675199718</c:v>
                </c:pt>
                <c:pt idx="60">
                  <c:v>8652.969857275808</c:v>
                </c:pt>
                <c:pt idx="61">
                  <c:v>8860.6538606243648</c:v>
                </c:pt>
                <c:pt idx="62">
                  <c:v>8368.9624031457424</c:v>
                </c:pt>
                <c:pt idx="63">
                  <c:v>8870.0341376172182</c:v>
                </c:pt>
                <c:pt idx="64">
                  <c:v>9071.0866474876075</c:v>
                </c:pt>
                <c:pt idx="65">
                  <c:v>8958.6378969314574</c:v>
                </c:pt>
                <c:pt idx="66">
                  <c:v>6896.4342065540341</c:v>
                </c:pt>
                <c:pt idx="67">
                  <c:v>3940.7382121350956</c:v>
                </c:pt>
                <c:pt idx="68">
                  <c:v>2432.9154659509941</c:v>
                </c:pt>
                <c:pt idx="69">
                  <c:v>-1994.043003091122</c:v>
                </c:pt>
                <c:pt idx="70">
                  <c:v>-4386.0935003293316</c:v>
                </c:pt>
                <c:pt idx="71">
                  <c:v>-6423.6375364764099</c:v>
                </c:pt>
                <c:pt idx="72">
                  <c:v>-7447.3634103861741</c:v>
                </c:pt>
                <c:pt idx="73">
                  <c:v>-11200.72119326298</c:v>
                </c:pt>
                <c:pt idx="74">
                  <c:v>-12633.989469966942</c:v>
                </c:pt>
                <c:pt idx="75">
                  <c:v>-13664.49492862127</c:v>
                </c:pt>
                <c:pt idx="76">
                  <c:v>-14695.000387275599</c:v>
                </c:pt>
                <c:pt idx="77">
                  <c:v>-16528.664644190321</c:v>
                </c:pt>
                <c:pt idx="78">
                  <c:v>-18362.328901105044</c:v>
                </c:pt>
                <c:pt idx="79">
                  <c:v>-20195.993158019766</c:v>
                </c:pt>
                <c:pt idx="80">
                  <c:v>-16510.978768270408</c:v>
                </c:pt>
                <c:pt idx="81">
                  <c:v>-15098.189018283018</c:v>
                </c:pt>
                <c:pt idx="82">
                  <c:v>-13016.025212636052</c:v>
                </c:pt>
                <c:pt idx="83">
                  <c:v>-12933.938567482917</c:v>
                </c:pt>
                <c:pt idx="84">
                  <c:v>-13252.384583895746</c:v>
                </c:pt>
                <c:pt idx="85">
                  <c:v>-15999.755327735529</c:v>
                </c:pt>
                <c:pt idx="86">
                  <c:v>-19195.447690256315</c:v>
                </c:pt>
                <c:pt idx="87">
                  <c:v>-24825.17272519624</c:v>
                </c:pt>
                <c:pt idx="88">
                  <c:v>-31014.610488283804</c:v>
                </c:pt>
                <c:pt idx="89">
                  <c:v>-34883.958745198528</c:v>
                </c:pt>
                <c:pt idx="90">
                  <c:v>-30619.528745198528</c:v>
                </c:pt>
                <c:pt idx="91">
                  <c:v>-27425.068222513277</c:v>
                </c:pt>
                <c:pt idx="92">
                  <c:v>-24241.128653631444</c:v>
                </c:pt>
                <c:pt idx="93">
                  <c:v>-22484.274549864618</c:v>
                </c:pt>
                <c:pt idx="94">
                  <c:v>-18825.557068895665</c:v>
                </c:pt>
                <c:pt idx="95">
                  <c:v>-14918.888941841464</c:v>
                </c:pt>
                <c:pt idx="96">
                  <c:v>-14783.889734143708</c:v>
                </c:pt>
                <c:pt idx="97">
                  <c:v>-13838.618426190233</c:v>
                </c:pt>
                <c:pt idx="98">
                  <c:v>-17149.292640633641</c:v>
                </c:pt>
                <c:pt idx="99">
                  <c:v>-21400.066162366857</c:v>
                </c:pt>
                <c:pt idx="100">
                  <c:v>-18950.518154588037</c:v>
                </c:pt>
                <c:pt idx="101">
                  <c:v>-17731.789312562159</c:v>
                </c:pt>
                <c:pt idx="102">
                  <c:v>-14932.590888883664</c:v>
                </c:pt>
                <c:pt idx="103">
                  <c:v>-11959.129297810858</c:v>
                </c:pt>
                <c:pt idx="104">
                  <c:v>-9874.2565363938411</c:v>
                </c:pt>
                <c:pt idx="105">
                  <c:v>-7647.6031321785222</c:v>
                </c:pt>
                <c:pt idx="106">
                  <c:v>-5479.7167403606327</c:v>
                </c:pt>
                <c:pt idx="107">
                  <c:v>-4496.9163506047971</c:v>
                </c:pt>
                <c:pt idx="108">
                  <c:v>-5271.9763472562399</c:v>
                </c:pt>
                <c:pt idx="109">
                  <c:v>-2227.066548802185</c:v>
                </c:pt>
                <c:pt idx="110">
                  <c:v>-0.41314458686611033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8C-4868-A27B-54DD943B00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226304"/>
        <c:axId val="167979264"/>
      </c:areaChart>
      <c:catAx>
        <c:axId val="1682263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Time (s)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crossAx val="167979264"/>
        <c:crosses val="autoZero"/>
        <c:auto val="1"/>
        <c:lblAlgn val="ctr"/>
        <c:lblOffset val="100"/>
        <c:noMultiLvlLbl val="0"/>
      </c:catAx>
      <c:valAx>
        <c:axId val="167979264"/>
        <c:scaling>
          <c:orientation val="minMax"/>
        </c:scaling>
        <c:delete val="0"/>
        <c:axPos val="l"/>
        <c:majorGridlines/>
        <c:minorGridlines>
          <c:spPr>
            <a:ln>
              <a:noFill/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Energy (J)</a:t>
                </a:r>
              </a:p>
            </c:rich>
          </c:tx>
          <c:layout/>
          <c:overlay val="0"/>
        </c:title>
        <c:numFmt formatCode="0.00" sourceLinked="1"/>
        <c:majorTickMark val="none"/>
        <c:minorTickMark val="none"/>
        <c:tickLblPos val="nextTo"/>
        <c:crossAx val="168226304"/>
        <c:crosses val="autoZero"/>
        <c:crossBetween val="midCat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Duty Cycle Gradient (m)</a:t>
            </a:r>
          </a:p>
        </c:rich>
      </c:tx>
      <c:layout/>
      <c:overlay val="0"/>
    </c:title>
    <c:autoTitleDeleted val="0"/>
    <c:plotArea>
      <c:layout/>
      <c:areaChart>
        <c:grouping val="standard"/>
        <c:varyColors val="0"/>
        <c:ser>
          <c:idx val="0"/>
          <c:order val="0"/>
          <c:tx>
            <c:v>Duty Cycle showing gradients</c:v>
          </c:tx>
          <c:val>
            <c:numRef>
              <c:f>Sheet1!$E$2:$E$112</c:f>
              <c:numCache>
                <c:formatCode>0.00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3</c:v>
                </c:pt>
                <c:pt idx="20">
                  <c:v>4</c:v>
                </c:pt>
                <c:pt idx="21">
                  <c:v>5</c:v>
                </c:pt>
                <c:pt idx="22">
                  <c:v>6</c:v>
                </c:pt>
                <c:pt idx="23">
                  <c:v>7</c:v>
                </c:pt>
                <c:pt idx="24">
                  <c:v>8</c:v>
                </c:pt>
                <c:pt idx="25">
                  <c:v>9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8</c:v>
                </c:pt>
                <c:pt idx="38">
                  <c:v>6</c:v>
                </c:pt>
                <c:pt idx="39">
                  <c:v>4</c:v>
                </c:pt>
                <c:pt idx="40">
                  <c:v>2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3</c:v>
                </c:pt>
                <c:pt idx="49">
                  <c:v>6</c:v>
                </c:pt>
                <c:pt idx="50">
                  <c:v>9</c:v>
                </c:pt>
                <c:pt idx="51">
                  <c:v>12</c:v>
                </c:pt>
                <c:pt idx="52">
                  <c:v>15</c:v>
                </c:pt>
                <c:pt idx="53">
                  <c:v>18</c:v>
                </c:pt>
                <c:pt idx="54">
                  <c:v>19</c:v>
                </c:pt>
                <c:pt idx="55">
                  <c:v>19</c:v>
                </c:pt>
                <c:pt idx="56">
                  <c:v>19</c:v>
                </c:pt>
                <c:pt idx="57">
                  <c:v>20</c:v>
                </c:pt>
                <c:pt idx="58">
                  <c:v>20</c:v>
                </c:pt>
                <c:pt idx="59">
                  <c:v>20</c:v>
                </c:pt>
                <c:pt idx="60">
                  <c:v>20</c:v>
                </c:pt>
                <c:pt idx="61">
                  <c:v>20</c:v>
                </c:pt>
                <c:pt idx="62">
                  <c:v>20</c:v>
                </c:pt>
                <c:pt idx="63">
                  <c:v>20</c:v>
                </c:pt>
                <c:pt idx="64">
                  <c:v>20</c:v>
                </c:pt>
                <c:pt idx="65">
                  <c:v>20</c:v>
                </c:pt>
                <c:pt idx="66">
                  <c:v>19</c:v>
                </c:pt>
                <c:pt idx="67">
                  <c:v>18</c:v>
                </c:pt>
                <c:pt idx="68">
                  <c:v>17</c:v>
                </c:pt>
                <c:pt idx="69">
                  <c:v>16</c:v>
                </c:pt>
                <c:pt idx="70">
                  <c:v>14</c:v>
                </c:pt>
                <c:pt idx="71">
                  <c:v>10</c:v>
                </c:pt>
                <c:pt idx="72">
                  <c:v>9</c:v>
                </c:pt>
                <c:pt idx="73">
                  <c:v>8</c:v>
                </c:pt>
                <c:pt idx="74">
                  <c:v>7</c:v>
                </c:pt>
                <c:pt idx="75">
                  <c:v>5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2</c:v>
                </c:pt>
                <c:pt idx="81">
                  <c:v>2</c:v>
                </c:pt>
                <c:pt idx="82">
                  <c:v>1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-2</c:v>
                </c:pt>
                <c:pt idx="92">
                  <c:v>-3</c:v>
                </c:pt>
                <c:pt idx="93">
                  <c:v>-4</c:v>
                </c:pt>
                <c:pt idx="94">
                  <c:v>-5</c:v>
                </c:pt>
                <c:pt idx="95">
                  <c:v>-6</c:v>
                </c:pt>
                <c:pt idx="96">
                  <c:v>-4</c:v>
                </c:pt>
                <c:pt idx="97">
                  <c:v>-4</c:v>
                </c:pt>
                <c:pt idx="98">
                  <c:v>-2</c:v>
                </c:pt>
                <c:pt idx="99">
                  <c:v>0</c:v>
                </c:pt>
                <c:pt idx="100">
                  <c:v>2</c:v>
                </c:pt>
                <c:pt idx="101">
                  <c:v>4</c:v>
                </c:pt>
                <c:pt idx="102">
                  <c:v>6</c:v>
                </c:pt>
                <c:pt idx="103">
                  <c:v>8</c:v>
                </c:pt>
                <c:pt idx="104">
                  <c:v>10</c:v>
                </c:pt>
                <c:pt idx="105">
                  <c:v>12</c:v>
                </c:pt>
                <c:pt idx="106">
                  <c:v>12</c:v>
                </c:pt>
                <c:pt idx="107">
                  <c:v>12</c:v>
                </c:pt>
                <c:pt idx="108">
                  <c:v>12</c:v>
                </c:pt>
                <c:pt idx="109">
                  <c:v>14</c:v>
                </c:pt>
                <c:pt idx="110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8E-4743-AB51-0CDE9DE070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164800"/>
        <c:axId val="167980992"/>
      </c:areaChart>
      <c:catAx>
        <c:axId val="169164800"/>
        <c:scaling>
          <c:orientation val="minMax"/>
        </c:scaling>
        <c:delete val="0"/>
        <c:axPos val="b"/>
        <c:majorTickMark val="out"/>
        <c:minorTickMark val="none"/>
        <c:tickLblPos val="nextTo"/>
        <c:crossAx val="167980992"/>
        <c:crosses val="autoZero"/>
        <c:auto val="1"/>
        <c:lblAlgn val="ctr"/>
        <c:lblOffset val="100"/>
        <c:noMultiLvlLbl val="0"/>
      </c:catAx>
      <c:valAx>
        <c:axId val="16798099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69164800"/>
        <c:crosses val="autoZero"/>
        <c:crossBetween val="midCat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304799</xdr:colOff>
      <xdr:row>2</xdr:row>
      <xdr:rowOff>14286</xdr:rowOff>
    </xdr:from>
    <xdr:to>
      <xdr:col>15</xdr:col>
      <xdr:colOff>581024</xdr:colOff>
      <xdr:row>16</xdr:row>
      <xdr:rowOff>133349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361949</xdr:colOff>
      <xdr:row>18</xdr:row>
      <xdr:rowOff>52387</xdr:rowOff>
    </xdr:from>
    <xdr:to>
      <xdr:col>15</xdr:col>
      <xdr:colOff>619124</xdr:colOff>
      <xdr:row>33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380999</xdr:colOff>
      <xdr:row>33</xdr:row>
      <xdr:rowOff>185737</xdr:rowOff>
    </xdr:from>
    <xdr:to>
      <xdr:col>24</xdr:col>
      <xdr:colOff>209550</xdr:colOff>
      <xdr:row>51</xdr:row>
      <xdr:rowOff>180975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tayna.co.uk/car-batteries/varta/b33/" TargetMode="External"/><Relationship Id="rId1" Type="http://schemas.openxmlformats.org/officeDocument/2006/relationships/hyperlink" Target="mailto:45AH@12V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22"/>
  <sheetViews>
    <sheetView topLeftCell="X1" zoomScale="80" zoomScaleNormal="80" zoomScalePageLayoutView="80" workbookViewId="0">
      <selection activeCell="AM16" sqref="AK11:AM16"/>
    </sheetView>
  </sheetViews>
  <sheetFormatPr defaultColWidth="11" defaultRowHeight="15.75" x14ac:dyDescent="0.25"/>
  <cols>
    <col min="1" max="1" width="14" style="20" bestFit="1" customWidth="1"/>
    <col min="2" max="2" width="8.375" style="20" customWidth="1"/>
    <col min="3" max="3" width="12.375" style="20" hidden="1" customWidth="1"/>
    <col min="4" max="4" width="17" style="20" hidden="1" customWidth="1"/>
    <col min="5" max="5" width="18.5" style="20" customWidth="1"/>
    <col min="6" max="6" width="21.5" style="20" customWidth="1"/>
    <col min="7" max="7" width="19" style="20" customWidth="1"/>
    <col min="8" max="8" width="14.875" style="20" customWidth="1"/>
    <col min="9" max="9" width="13.5" style="20" bestFit="1" customWidth="1"/>
    <col min="10" max="10" width="18.125" style="20" bestFit="1" customWidth="1"/>
    <col min="11" max="11" width="25.625" style="20" bestFit="1" customWidth="1"/>
    <col min="12" max="12" width="21.625" style="20" bestFit="1" customWidth="1"/>
    <col min="13" max="13" width="25" style="20" bestFit="1" customWidth="1"/>
    <col min="14" max="14" width="20" style="20" bestFit="1" customWidth="1"/>
    <col min="15" max="15" width="18.5" style="20" bestFit="1" customWidth="1"/>
    <col min="16" max="16" width="10.625" style="20" bestFit="1" customWidth="1"/>
    <col min="17" max="17" width="28" style="20" customWidth="1"/>
    <col min="18" max="18" width="17.875" style="20" bestFit="1" customWidth="1"/>
    <col min="19" max="19" width="31.125" style="20" bestFit="1" customWidth="1"/>
    <col min="20" max="20" width="31.875" style="20" bestFit="1" customWidth="1"/>
    <col min="21" max="21" width="21.375" style="1" bestFit="1" customWidth="1"/>
    <col min="22" max="22" width="12.625" style="1" bestFit="1" customWidth="1"/>
    <col min="23" max="23" width="29.5" style="20" bestFit="1" customWidth="1"/>
    <col min="24" max="24" width="12" style="1" customWidth="1"/>
    <col min="25" max="25" width="11" style="1"/>
    <col min="26" max="26" width="33.5" style="1" bestFit="1" customWidth="1"/>
    <col min="27" max="27" width="10.875" style="1"/>
    <col min="28" max="28" width="14.875" style="1" bestFit="1" customWidth="1"/>
    <col min="29" max="29" width="36.75" style="1" bestFit="1" customWidth="1"/>
    <col min="30" max="30" width="45.375" style="20" bestFit="1" customWidth="1"/>
    <col min="31" max="31" width="45.375" style="20" customWidth="1"/>
    <col min="32" max="32" width="40" bestFit="1" customWidth="1"/>
    <col min="33" max="33" width="20.375" bestFit="1" customWidth="1"/>
    <col min="34" max="34" width="40" bestFit="1" customWidth="1"/>
    <col min="35" max="35" width="12.625" bestFit="1" customWidth="1"/>
    <col min="37" max="37" width="36.75" bestFit="1" customWidth="1"/>
  </cols>
  <sheetData>
    <row r="1" spans="1:39" x14ac:dyDescent="0.25">
      <c r="A1" s="32" t="s">
        <v>8</v>
      </c>
      <c r="B1" s="33" t="s">
        <v>0</v>
      </c>
      <c r="C1" s="33" t="s">
        <v>23</v>
      </c>
      <c r="D1" s="33" t="s">
        <v>34</v>
      </c>
      <c r="E1" s="33" t="s">
        <v>7</v>
      </c>
      <c r="F1" s="33" t="s">
        <v>35</v>
      </c>
      <c r="G1" s="33" t="s">
        <v>25</v>
      </c>
      <c r="H1" s="33" t="s">
        <v>27</v>
      </c>
      <c r="I1" s="33" t="s">
        <v>1</v>
      </c>
      <c r="J1" s="33" t="s">
        <v>22</v>
      </c>
      <c r="K1" s="33" t="s">
        <v>2</v>
      </c>
      <c r="L1" s="33" t="s">
        <v>3</v>
      </c>
      <c r="M1" s="33" t="s">
        <v>4</v>
      </c>
      <c r="N1" s="33" t="s">
        <v>5</v>
      </c>
      <c r="O1" s="34" t="s">
        <v>6</v>
      </c>
      <c r="P1" s="34" t="s">
        <v>28</v>
      </c>
      <c r="Q1" s="34" t="s">
        <v>43</v>
      </c>
      <c r="R1" s="41" t="s">
        <v>29</v>
      </c>
      <c r="S1" s="41" t="s">
        <v>57</v>
      </c>
      <c r="T1" s="41" t="s">
        <v>53</v>
      </c>
      <c r="U1" s="44" t="s">
        <v>50</v>
      </c>
      <c r="V1" s="44" t="s">
        <v>55</v>
      </c>
      <c r="W1" s="41" t="s">
        <v>83</v>
      </c>
      <c r="X1" s="44"/>
    </row>
    <row r="2" spans="1:39" x14ac:dyDescent="0.25">
      <c r="A2" s="5" t="s">
        <v>9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  <c r="H2" s="3">
        <f>G2*1.61</f>
        <v>0</v>
      </c>
      <c r="I2" s="3">
        <f t="shared" ref="I2:I33" si="0">H2*(1000/3600)</f>
        <v>0</v>
      </c>
      <c r="J2" s="3">
        <v>0</v>
      </c>
      <c r="K2" s="3">
        <f t="shared" ref="K2:K33" si="1">0.5*$AA$14*$AA$12*$AA$13*((I2)^2)</f>
        <v>0</v>
      </c>
      <c r="L2" s="3">
        <v>0</v>
      </c>
      <c r="M2" s="3">
        <f t="shared" ref="M2:M33" si="2">($AA$6*J2)</f>
        <v>0</v>
      </c>
      <c r="N2" s="3">
        <f>(AA6*9.81)*AD3</f>
        <v>392.40000000000003</v>
      </c>
      <c r="O2" s="3">
        <f>K2+L2+M2+N2</f>
        <v>392.40000000000003</v>
      </c>
      <c r="P2" s="4">
        <f>O2*I2</f>
        <v>0</v>
      </c>
      <c r="Q2" s="4">
        <v>0</v>
      </c>
      <c r="R2" s="20">
        <v>4264.43</v>
      </c>
      <c r="S2" s="20">
        <f>(R2-Q2)</f>
        <v>4264.43</v>
      </c>
      <c r="T2" s="20">
        <v>4264.43</v>
      </c>
      <c r="U2" s="1">
        <f t="shared" ref="U2:U33" si="3">O2*$AA$7</f>
        <v>109.63656</v>
      </c>
      <c r="V2" s="1">
        <f t="shared" ref="V2:V33" si="4">(I2/$AA$28)*(60)</f>
        <v>0</v>
      </c>
      <c r="W2" s="20">
        <f>V2*6.5</f>
        <v>0</v>
      </c>
      <c r="AC2" s="1" t="s">
        <v>17</v>
      </c>
      <c r="AD2" s="20" t="s">
        <v>18</v>
      </c>
    </row>
    <row r="3" spans="1:39" x14ac:dyDescent="0.25">
      <c r="A3" s="7" t="s">
        <v>9</v>
      </c>
      <c r="B3" s="6">
        <f>B2+1</f>
        <v>1</v>
      </c>
      <c r="C3" s="6">
        <f t="shared" ref="C3:C34" si="5">I3*1</f>
        <v>1.3416666666666668</v>
      </c>
      <c r="D3" s="6">
        <f>C3+D2</f>
        <v>1.3416666666666668</v>
      </c>
      <c r="E3" s="6">
        <v>0</v>
      </c>
      <c r="F3" s="6">
        <f>E3-E2</f>
        <v>0</v>
      </c>
      <c r="G3" s="6">
        <v>3</v>
      </c>
      <c r="H3" s="6">
        <f t="shared" ref="H3:H112" si="6">G3*1.61</f>
        <v>4.83</v>
      </c>
      <c r="I3" s="6">
        <f t="shared" si="0"/>
        <v>1.3416666666666668</v>
      </c>
      <c r="J3" s="6">
        <f>(I3-I2)*1</f>
        <v>1.3416666666666668</v>
      </c>
      <c r="K3" s="6">
        <f t="shared" si="1"/>
        <v>2.512180588592325</v>
      </c>
      <c r="L3" s="6">
        <f t="shared" ref="L3:L34" si="7">($AA$6)*SIN((TAN(F3/C3)))</f>
        <v>0</v>
      </c>
      <c r="M3" s="6">
        <f t="shared" si="2"/>
        <v>536.66666666666674</v>
      </c>
      <c r="N3" s="6">
        <f>N2</f>
        <v>392.40000000000003</v>
      </c>
      <c r="O3" s="6">
        <f t="shared" ref="O3:O66" si="8">K3+L3+M3+N3</f>
        <v>931.57884725525901</v>
      </c>
      <c r="P3" s="8">
        <f t="shared" ref="P3:P66" si="9">O3*I3</f>
        <v>1249.8682867341392</v>
      </c>
      <c r="Q3" s="8">
        <v>1249.8682867341392</v>
      </c>
      <c r="R3" s="20">
        <v>4264.43</v>
      </c>
      <c r="S3" s="20">
        <f t="shared" ref="S3:S66" si="10">(R3-Q3)</f>
        <v>3014.5617132658608</v>
      </c>
      <c r="T3" s="20">
        <f>(S3+(T2))</f>
        <v>7278.9917132658611</v>
      </c>
      <c r="U3" s="1">
        <f t="shared" si="3"/>
        <v>260.28312992311936</v>
      </c>
      <c r="V3" s="1">
        <f t="shared" si="4"/>
        <v>45.855307512160259</v>
      </c>
      <c r="W3" s="20">
        <f t="shared" ref="W3:W66" si="11">V3*6.5</f>
        <v>298.05949882904167</v>
      </c>
      <c r="Z3" s="21" t="s">
        <v>11</v>
      </c>
      <c r="AA3" s="22">
        <v>70</v>
      </c>
      <c r="AC3" s="23" t="s">
        <v>19</v>
      </c>
      <c r="AD3" s="9">
        <v>0.1</v>
      </c>
      <c r="AE3" s="9"/>
    </row>
    <row r="4" spans="1:39" x14ac:dyDescent="0.25">
      <c r="A4" s="7" t="s">
        <v>9</v>
      </c>
      <c r="B4" s="6">
        <f t="shared" ref="B4:B67" si="12">B3+1</f>
        <v>2</v>
      </c>
      <c r="C4" s="6">
        <f t="shared" si="5"/>
        <v>2.6833333333333336</v>
      </c>
      <c r="D4" s="6">
        <f t="shared" ref="D4:D65" si="13">C4+D3</f>
        <v>4.0250000000000004</v>
      </c>
      <c r="E4" s="6">
        <v>0</v>
      </c>
      <c r="F4" s="6">
        <f t="shared" ref="F4:F65" si="14">E4-E3</f>
        <v>0</v>
      </c>
      <c r="G4" s="6">
        <v>6</v>
      </c>
      <c r="H4" s="6">
        <f t="shared" si="6"/>
        <v>9.66</v>
      </c>
      <c r="I4" s="6">
        <f t="shared" si="0"/>
        <v>2.6833333333333336</v>
      </c>
      <c r="J4" s="6">
        <f t="shared" ref="J4:J67" si="15">(I4-I3)*1</f>
        <v>1.3416666666666668</v>
      </c>
      <c r="K4" s="6">
        <f t="shared" si="1"/>
        <v>10.0487223543693</v>
      </c>
      <c r="L4" s="6">
        <f t="shared" si="7"/>
        <v>0</v>
      </c>
      <c r="M4" s="6">
        <f t="shared" si="2"/>
        <v>536.66666666666674</v>
      </c>
      <c r="N4" s="6">
        <f t="shared" ref="N4:N36" si="16">N3</f>
        <v>392.40000000000003</v>
      </c>
      <c r="O4" s="6">
        <f t="shared" si="8"/>
        <v>939.11538902103598</v>
      </c>
      <c r="P4" s="8">
        <f t="shared" si="9"/>
        <v>2519.9596272064468</v>
      </c>
      <c r="Q4" s="8">
        <v>2519.9596272064468</v>
      </c>
      <c r="R4" s="20">
        <v>4264.43</v>
      </c>
      <c r="S4" s="20">
        <f t="shared" si="10"/>
        <v>1744.4703727935535</v>
      </c>
      <c r="T4" s="20">
        <f t="shared" ref="T4:T67" si="17">(S4+(T3))</f>
        <v>9023.462086059415</v>
      </c>
      <c r="U4" s="1">
        <f t="shared" si="3"/>
        <v>262.38883969247746</v>
      </c>
      <c r="V4" s="1">
        <f t="shared" si="4"/>
        <v>91.710615024320518</v>
      </c>
      <c r="W4" s="20">
        <f t="shared" si="11"/>
        <v>596.11899765808334</v>
      </c>
      <c r="Z4" s="24" t="s">
        <v>12</v>
      </c>
      <c r="AA4" s="2">
        <v>70</v>
      </c>
      <c r="AC4" s="25" t="s">
        <v>20</v>
      </c>
      <c r="AD4" s="6">
        <v>0.02</v>
      </c>
      <c r="AE4" s="6"/>
    </row>
    <row r="5" spans="1:39" x14ac:dyDescent="0.25">
      <c r="A5" s="7" t="s">
        <v>9</v>
      </c>
      <c r="B5" s="6">
        <f t="shared" si="12"/>
        <v>3</v>
      </c>
      <c r="C5" s="6">
        <f t="shared" si="5"/>
        <v>4.0250000000000004</v>
      </c>
      <c r="D5" s="6">
        <f t="shared" si="13"/>
        <v>8.0500000000000007</v>
      </c>
      <c r="E5" s="9">
        <v>0</v>
      </c>
      <c r="F5" s="6">
        <f t="shared" si="14"/>
        <v>0</v>
      </c>
      <c r="G5" s="9">
        <v>9</v>
      </c>
      <c r="H5" s="6">
        <f t="shared" si="6"/>
        <v>14.49</v>
      </c>
      <c r="I5" s="6">
        <f t="shared" si="0"/>
        <v>4.0250000000000004</v>
      </c>
      <c r="J5" s="6">
        <f t="shared" si="15"/>
        <v>1.3416666666666668</v>
      </c>
      <c r="K5" s="6">
        <f t="shared" si="1"/>
        <v>22.609625297330926</v>
      </c>
      <c r="L5" s="6">
        <f t="shared" si="7"/>
        <v>0</v>
      </c>
      <c r="M5" s="6">
        <f t="shared" si="2"/>
        <v>536.66666666666674</v>
      </c>
      <c r="N5" s="6">
        <f t="shared" si="16"/>
        <v>392.40000000000003</v>
      </c>
      <c r="O5" s="6">
        <f t="shared" si="8"/>
        <v>951.67629196399776</v>
      </c>
      <c r="P5" s="8">
        <f t="shared" si="9"/>
        <v>3830.4970751550914</v>
      </c>
      <c r="Q5" s="8">
        <v>3830.4970751550914</v>
      </c>
      <c r="R5" s="20">
        <v>4264.43</v>
      </c>
      <c r="S5" s="20">
        <f t="shared" si="10"/>
        <v>433.93292484490894</v>
      </c>
      <c r="T5" s="20">
        <f t="shared" si="17"/>
        <v>9457.3950109043235</v>
      </c>
      <c r="U5" s="1">
        <f t="shared" si="3"/>
        <v>265.89835597474098</v>
      </c>
      <c r="V5" s="1">
        <f t="shared" si="4"/>
        <v>137.56592253648077</v>
      </c>
      <c r="W5" s="20">
        <f t="shared" si="11"/>
        <v>894.17849648712502</v>
      </c>
      <c r="Z5" s="24" t="s">
        <v>10</v>
      </c>
      <c r="AA5" s="2">
        <v>260</v>
      </c>
      <c r="AC5" s="26" t="s">
        <v>21</v>
      </c>
      <c r="AD5" s="6">
        <v>0.06</v>
      </c>
      <c r="AE5" s="6"/>
    </row>
    <row r="6" spans="1:39" x14ac:dyDescent="0.25">
      <c r="A6" s="7" t="s">
        <v>9</v>
      </c>
      <c r="B6" s="6">
        <f t="shared" si="12"/>
        <v>4</v>
      </c>
      <c r="C6" s="6">
        <f t="shared" si="5"/>
        <v>5.8138888888888891</v>
      </c>
      <c r="D6" s="6">
        <f t="shared" si="13"/>
        <v>13.863888888888891</v>
      </c>
      <c r="E6" s="9">
        <v>0</v>
      </c>
      <c r="F6" s="6">
        <f t="shared" si="14"/>
        <v>0</v>
      </c>
      <c r="G6" s="9">
        <v>13</v>
      </c>
      <c r="H6" s="6">
        <f t="shared" si="6"/>
        <v>20.93</v>
      </c>
      <c r="I6" s="6">
        <f t="shared" si="0"/>
        <v>5.8138888888888891</v>
      </c>
      <c r="J6" s="6">
        <f t="shared" si="15"/>
        <v>1.7888888888888888</v>
      </c>
      <c r="K6" s="6">
        <f t="shared" si="1"/>
        <v>47.173168830233656</v>
      </c>
      <c r="L6" s="6">
        <f t="shared" si="7"/>
        <v>0</v>
      </c>
      <c r="M6" s="6">
        <f t="shared" si="2"/>
        <v>715.55555555555554</v>
      </c>
      <c r="N6" s="6">
        <f t="shared" si="16"/>
        <v>392.40000000000003</v>
      </c>
      <c r="O6" s="6">
        <f t="shared" si="8"/>
        <v>1155.1287243857892</v>
      </c>
      <c r="P6" s="8">
        <f t="shared" si="9"/>
        <v>6715.7900559429354</v>
      </c>
      <c r="Q6" s="8">
        <v>6715.7900559429354</v>
      </c>
      <c r="R6" s="20">
        <v>4264.43</v>
      </c>
      <c r="S6" s="20">
        <f t="shared" si="10"/>
        <v>-2451.3600559429351</v>
      </c>
      <c r="T6" s="20">
        <f t="shared" si="17"/>
        <v>7006.0349549613884</v>
      </c>
      <c r="U6" s="1">
        <f t="shared" si="3"/>
        <v>322.74296559338944</v>
      </c>
      <c r="V6" s="1">
        <f t="shared" si="4"/>
        <v>198.70633255269445</v>
      </c>
      <c r="W6" s="20">
        <f t="shared" si="11"/>
        <v>1291.5911615925138</v>
      </c>
      <c r="Z6" s="24" t="s">
        <v>13</v>
      </c>
      <c r="AA6" s="2">
        <f>AA5+AA4+AA3</f>
        <v>400</v>
      </c>
    </row>
    <row r="7" spans="1:39" x14ac:dyDescent="0.25">
      <c r="A7" s="7" t="s">
        <v>9</v>
      </c>
      <c r="B7" s="6">
        <f t="shared" si="12"/>
        <v>5</v>
      </c>
      <c r="C7" s="6">
        <f t="shared" si="5"/>
        <v>6.7083333333333339</v>
      </c>
      <c r="D7" s="6">
        <f t="shared" si="13"/>
        <v>20.572222222222223</v>
      </c>
      <c r="E7" s="9">
        <v>0</v>
      </c>
      <c r="F7" s="6">
        <f t="shared" si="14"/>
        <v>0</v>
      </c>
      <c r="G7" s="9">
        <v>15</v>
      </c>
      <c r="H7" s="6">
        <f t="shared" si="6"/>
        <v>24.150000000000002</v>
      </c>
      <c r="I7" s="6">
        <f t="shared" si="0"/>
        <v>6.7083333333333339</v>
      </c>
      <c r="J7" s="6">
        <f t="shared" si="15"/>
        <v>0.89444444444444482</v>
      </c>
      <c r="K7" s="6">
        <f t="shared" si="1"/>
        <v>62.804514714808128</v>
      </c>
      <c r="L7" s="6">
        <f t="shared" si="7"/>
        <v>0</v>
      </c>
      <c r="M7" s="6">
        <f t="shared" si="2"/>
        <v>357.77777777777794</v>
      </c>
      <c r="N7" s="6">
        <f t="shared" si="16"/>
        <v>392.40000000000003</v>
      </c>
      <c r="O7" s="6">
        <f t="shared" si="8"/>
        <v>812.98229249258611</v>
      </c>
      <c r="P7" s="8">
        <f t="shared" si="9"/>
        <v>5453.7562121377659</v>
      </c>
      <c r="Q7" s="8">
        <v>5453.7562121377659</v>
      </c>
      <c r="R7" s="20">
        <v>4264.43</v>
      </c>
      <c r="S7" s="20">
        <f t="shared" si="10"/>
        <v>-1189.3262121377657</v>
      </c>
      <c r="T7" s="20">
        <f t="shared" si="17"/>
        <v>5816.7087428236227</v>
      </c>
      <c r="U7" s="1">
        <f t="shared" si="3"/>
        <v>227.14725252242854</v>
      </c>
      <c r="V7" s="1">
        <f t="shared" si="4"/>
        <v>229.2765375608013</v>
      </c>
      <c r="W7" s="20">
        <f t="shared" si="11"/>
        <v>1490.2974941452085</v>
      </c>
      <c r="Z7" s="24" t="s">
        <v>51</v>
      </c>
      <c r="AA7" s="2">
        <f>0.5588/2</f>
        <v>0.27939999999999998</v>
      </c>
    </row>
    <row r="8" spans="1:39" x14ac:dyDescent="0.25">
      <c r="A8" s="7" t="s">
        <v>9</v>
      </c>
      <c r="B8" s="6">
        <f t="shared" si="12"/>
        <v>6</v>
      </c>
      <c r="C8" s="6">
        <f t="shared" si="5"/>
        <v>7.6027777777777787</v>
      </c>
      <c r="D8" s="6">
        <f t="shared" si="13"/>
        <v>28.175000000000001</v>
      </c>
      <c r="E8" s="9">
        <v>0</v>
      </c>
      <c r="F8" s="6">
        <f t="shared" si="14"/>
        <v>0</v>
      </c>
      <c r="G8" s="9">
        <v>17</v>
      </c>
      <c r="H8" s="6">
        <f t="shared" si="6"/>
        <v>27.37</v>
      </c>
      <c r="I8" s="6">
        <f t="shared" si="0"/>
        <v>7.6027777777777787</v>
      </c>
      <c r="J8" s="6">
        <f t="shared" si="15"/>
        <v>0.89444444444444482</v>
      </c>
      <c r="K8" s="6">
        <f t="shared" si="1"/>
        <v>80.668910011464675</v>
      </c>
      <c r="L8" s="6">
        <f t="shared" si="7"/>
        <v>0</v>
      </c>
      <c r="M8" s="6">
        <f t="shared" si="2"/>
        <v>357.77777777777794</v>
      </c>
      <c r="N8" s="6">
        <f t="shared" si="16"/>
        <v>392.40000000000003</v>
      </c>
      <c r="O8" s="6">
        <f t="shared" si="8"/>
        <v>830.84668778924265</v>
      </c>
      <c r="P8" s="8">
        <f t="shared" si="9"/>
        <v>6316.7427346643262</v>
      </c>
      <c r="Q8" s="8">
        <v>6316.7427346643262</v>
      </c>
      <c r="R8" s="20">
        <v>4264.43</v>
      </c>
      <c r="S8" s="20">
        <f t="shared" si="10"/>
        <v>-2052.3127346643259</v>
      </c>
      <c r="T8" s="20">
        <f t="shared" si="17"/>
        <v>3764.3960081592968</v>
      </c>
      <c r="U8" s="1">
        <f t="shared" si="3"/>
        <v>232.13856456831439</v>
      </c>
      <c r="V8" s="1">
        <f t="shared" si="4"/>
        <v>259.84674256890816</v>
      </c>
      <c r="W8" s="20">
        <f t="shared" si="11"/>
        <v>1689.0038266979029</v>
      </c>
      <c r="Z8" s="27" t="s">
        <v>26</v>
      </c>
      <c r="AA8" s="2">
        <v>29</v>
      </c>
    </row>
    <row r="9" spans="1:39" x14ac:dyDescent="0.25">
      <c r="A9" s="7" t="s">
        <v>9</v>
      </c>
      <c r="B9" s="6">
        <f t="shared" si="12"/>
        <v>7</v>
      </c>
      <c r="C9" s="6">
        <f t="shared" si="5"/>
        <v>8.4972222222222236</v>
      </c>
      <c r="D9" s="6">
        <f t="shared" si="13"/>
        <v>36.672222222222224</v>
      </c>
      <c r="E9" s="6">
        <v>0</v>
      </c>
      <c r="F9" s="6">
        <f t="shared" si="14"/>
        <v>0</v>
      </c>
      <c r="G9" s="6">
        <v>19</v>
      </c>
      <c r="H9" s="6">
        <f t="shared" si="6"/>
        <v>30.590000000000003</v>
      </c>
      <c r="I9" s="6">
        <f t="shared" si="0"/>
        <v>8.4972222222222236</v>
      </c>
      <c r="J9" s="6">
        <f t="shared" si="15"/>
        <v>0.89444444444444482</v>
      </c>
      <c r="K9" s="6">
        <f t="shared" si="1"/>
        <v>100.76635472020327</v>
      </c>
      <c r="L9" s="6">
        <f t="shared" si="7"/>
        <v>0</v>
      </c>
      <c r="M9" s="6">
        <f t="shared" si="2"/>
        <v>357.77777777777794</v>
      </c>
      <c r="N9" s="6">
        <f t="shared" si="16"/>
        <v>392.40000000000003</v>
      </c>
      <c r="O9" s="6">
        <f t="shared" si="8"/>
        <v>850.94413249798117</v>
      </c>
      <c r="P9" s="8">
        <f t="shared" si="9"/>
        <v>7230.6613925314578</v>
      </c>
      <c r="Q9" s="8">
        <v>7230.6613925314578</v>
      </c>
      <c r="R9" s="20">
        <v>4264.43</v>
      </c>
      <c r="S9" s="20">
        <f t="shared" si="10"/>
        <v>-2966.2313925314575</v>
      </c>
      <c r="T9" s="20">
        <f t="shared" si="17"/>
        <v>798.16461562783934</v>
      </c>
      <c r="U9" s="1">
        <f t="shared" si="3"/>
        <v>237.75379061993593</v>
      </c>
      <c r="V9" s="1">
        <f t="shared" si="4"/>
        <v>290.41694757701504</v>
      </c>
      <c r="W9" s="20">
        <f t="shared" si="11"/>
        <v>1887.7101592505978</v>
      </c>
      <c r="Z9" s="24" t="s">
        <v>16</v>
      </c>
      <c r="AA9" s="2">
        <v>47</v>
      </c>
    </row>
    <row r="10" spans="1:39" x14ac:dyDescent="0.25">
      <c r="A10" s="7" t="s">
        <v>9</v>
      </c>
      <c r="B10" s="6">
        <f t="shared" si="12"/>
        <v>8</v>
      </c>
      <c r="C10" s="6">
        <f t="shared" si="5"/>
        <v>9.3916666666666675</v>
      </c>
      <c r="D10" s="6">
        <f t="shared" si="13"/>
        <v>46.06388888888889</v>
      </c>
      <c r="E10" s="6">
        <v>0</v>
      </c>
      <c r="F10" s="6">
        <f t="shared" si="14"/>
        <v>0</v>
      </c>
      <c r="G10" s="6">
        <v>21</v>
      </c>
      <c r="H10" s="6">
        <f t="shared" si="6"/>
        <v>33.81</v>
      </c>
      <c r="I10" s="6">
        <f t="shared" si="0"/>
        <v>9.3916666666666675</v>
      </c>
      <c r="J10" s="6">
        <f t="shared" si="15"/>
        <v>0.89444444444444393</v>
      </c>
      <c r="K10" s="6">
        <f t="shared" si="1"/>
        <v>123.09684884102393</v>
      </c>
      <c r="L10" s="6">
        <f t="shared" si="7"/>
        <v>0</v>
      </c>
      <c r="M10" s="6">
        <f t="shared" si="2"/>
        <v>357.7777777777776</v>
      </c>
      <c r="N10" s="6">
        <f t="shared" si="16"/>
        <v>392.40000000000003</v>
      </c>
      <c r="O10" s="6">
        <f t="shared" si="8"/>
        <v>873.27462661880156</v>
      </c>
      <c r="P10" s="8">
        <f t="shared" si="9"/>
        <v>8201.5042016615789</v>
      </c>
      <c r="Q10" s="8">
        <v>8201.5042016615789</v>
      </c>
      <c r="R10" s="20">
        <v>4264.43</v>
      </c>
      <c r="S10" s="20">
        <f t="shared" si="10"/>
        <v>-3937.0742016615786</v>
      </c>
      <c r="T10" s="20">
        <f t="shared" si="17"/>
        <v>-3138.9095860337393</v>
      </c>
      <c r="U10" s="1">
        <f t="shared" si="3"/>
        <v>243.99293067729315</v>
      </c>
      <c r="V10" s="1">
        <f t="shared" si="4"/>
        <v>320.98715258512186</v>
      </c>
      <c r="W10" s="20">
        <f t="shared" si="11"/>
        <v>2086.416491803292</v>
      </c>
      <c r="Z10" s="24" t="s">
        <v>15</v>
      </c>
      <c r="AA10" s="2">
        <f>AA9*(1000/3600)</f>
        <v>13.055555555555555</v>
      </c>
    </row>
    <row r="11" spans="1:39" x14ac:dyDescent="0.25">
      <c r="A11" s="7" t="s">
        <v>9</v>
      </c>
      <c r="B11" s="6">
        <f t="shared" si="12"/>
        <v>9</v>
      </c>
      <c r="C11" s="6">
        <f t="shared" si="5"/>
        <v>9.8388888888888903</v>
      </c>
      <c r="D11" s="6">
        <f t="shared" si="13"/>
        <v>55.902777777777779</v>
      </c>
      <c r="E11" s="6">
        <v>0</v>
      </c>
      <c r="F11" s="6">
        <f t="shared" si="14"/>
        <v>0</v>
      </c>
      <c r="G11" s="6">
        <v>22</v>
      </c>
      <c r="H11" s="6">
        <f t="shared" si="6"/>
        <v>35.42</v>
      </c>
      <c r="I11" s="6">
        <f t="shared" si="0"/>
        <v>9.8388888888888903</v>
      </c>
      <c r="J11" s="6">
        <f t="shared" si="15"/>
        <v>0.44722222222222285</v>
      </c>
      <c r="K11" s="6">
        <f t="shared" si="1"/>
        <v>135.09948943096504</v>
      </c>
      <c r="L11" s="6">
        <f t="shared" si="7"/>
        <v>0</v>
      </c>
      <c r="M11" s="6">
        <f t="shared" si="2"/>
        <v>178.88888888888914</v>
      </c>
      <c r="N11" s="6">
        <f t="shared" si="16"/>
        <v>392.40000000000003</v>
      </c>
      <c r="O11" s="6">
        <f t="shared" si="8"/>
        <v>706.38837831985416</v>
      </c>
      <c r="P11" s="8">
        <f t="shared" si="9"/>
        <v>6950.0767666914553</v>
      </c>
      <c r="Q11" s="8">
        <v>6950.0767666914553</v>
      </c>
      <c r="R11" s="20">
        <v>4264.43</v>
      </c>
      <c r="S11" s="20">
        <f t="shared" si="10"/>
        <v>-2685.646766691455</v>
      </c>
      <c r="T11" s="20">
        <f t="shared" si="17"/>
        <v>-5824.5563527251943</v>
      </c>
      <c r="U11" s="1">
        <f t="shared" si="3"/>
        <v>197.36491290256723</v>
      </c>
      <c r="V11" s="1">
        <f t="shared" si="4"/>
        <v>336.2722550891753</v>
      </c>
      <c r="W11" s="20">
        <f t="shared" si="11"/>
        <v>2185.7696580796396</v>
      </c>
      <c r="Z11" s="24"/>
      <c r="AA11" s="2"/>
      <c r="AC11" s="36"/>
      <c r="AD11" s="3" t="s">
        <v>41</v>
      </c>
      <c r="AE11" s="37" t="s">
        <v>40</v>
      </c>
      <c r="AF11" s="38" t="s">
        <v>42</v>
      </c>
      <c r="AK11" s="60" t="s">
        <v>65</v>
      </c>
      <c r="AL11" s="61"/>
      <c r="AM11" s="62"/>
    </row>
    <row r="12" spans="1:39" x14ac:dyDescent="0.25">
      <c r="A12" s="7" t="s">
        <v>9</v>
      </c>
      <c r="B12" s="6">
        <f t="shared" si="12"/>
        <v>10</v>
      </c>
      <c r="C12" s="6">
        <f t="shared" si="5"/>
        <v>10.286111111111111</v>
      </c>
      <c r="D12" s="6">
        <f t="shared" si="13"/>
        <v>66.188888888888897</v>
      </c>
      <c r="E12" s="6">
        <v>0</v>
      </c>
      <c r="F12" s="6">
        <f t="shared" si="14"/>
        <v>0</v>
      </c>
      <c r="G12" s="6">
        <v>23</v>
      </c>
      <c r="H12" s="6">
        <f t="shared" si="6"/>
        <v>37.03</v>
      </c>
      <c r="I12" s="6">
        <f t="shared" si="0"/>
        <v>10.286111111111111</v>
      </c>
      <c r="J12" s="6">
        <f t="shared" si="15"/>
        <v>0.44722222222222108</v>
      </c>
      <c r="K12" s="6">
        <f t="shared" si="1"/>
        <v>147.66039237392664</v>
      </c>
      <c r="L12" s="6">
        <f t="shared" si="7"/>
        <v>0</v>
      </c>
      <c r="M12" s="6">
        <f t="shared" si="2"/>
        <v>178.88888888888843</v>
      </c>
      <c r="N12" s="6">
        <f t="shared" si="16"/>
        <v>392.40000000000003</v>
      </c>
      <c r="O12" s="6">
        <f t="shared" si="8"/>
        <v>718.94928126281502</v>
      </c>
      <c r="P12" s="8">
        <f t="shared" si="9"/>
        <v>7395.1921903227894</v>
      </c>
      <c r="Q12" s="8">
        <v>7395.1921903227894</v>
      </c>
      <c r="R12" s="20">
        <v>4264.43</v>
      </c>
      <c r="S12" s="20">
        <f t="shared" si="10"/>
        <v>-3130.7621903227891</v>
      </c>
      <c r="T12" s="20">
        <f t="shared" si="17"/>
        <v>-8955.3185430479825</v>
      </c>
      <c r="U12" s="1">
        <f t="shared" si="3"/>
        <v>200.87442918483049</v>
      </c>
      <c r="V12" s="1">
        <f t="shared" si="4"/>
        <v>351.55735759322863</v>
      </c>
      <c r="W12" s="20">
        <f t="shared" si="11"/>
        <v>2285.1228243559863</v>
      </c>
      <c r="Z12" s="24" t="s">
        <v>14</v>
      </c>
      <c r="AA12" s="2">
        <v>0.6</v>
      </c>
      <c r="AC12" s="39" t="s">
        <v>36</v>
      </c>
      <c r="AD12" s="6">
        <f>AVERAGE(O2:O36)</f>
        <v>647.95087794965025</v>
      </c>
      <c r="AE12" s="6">
        <f>AVERAGE(Q2:Q36)</f>
        <v>5433.666619450938</v>
      </c>
      <c r="AF12" s="40">
        <f>AE12/1000</f>
        <v>5.4336666194509382</v>
      </c>
      <c r="AK12" s="66" t="s">
        <v>66</v>
      </c>
      <c r="AL12" s="66" t="s">
        <v>67</v>
      </c>
      <c r="AM12" s="66" t="s">
        <v>68</v>
      </c>
    </row>
    <row r="13" spans="1:39" x14ac:dyDescent="0.25">
      <c r="A13" s="7" t="s">
        <v>9</v>
      </c>
      <c r="B13" s="6">
        <f t="shared" si="12"/>
        <v>11</v>
      </c>
      <c r="C13" s="6">
        <f t="shared" si="5"/>
        <v>10.733333333333334</v>
      </c>
      <c r="D13" s="6">
        <f t="shared" si="13"/>
        <v>76.922222222222231</v>
      </c>
      <c r="E13" s="6">
        <v>0</v>
      </c>
      <c r="F13" s="6">
        <f t="shared" si="14"/>
        <v>0</v>
      </c>
      <c r="G13" s="6">
        <v>24</v>
      </c>
      <c r="H13" s="6">
        <f t="shared" si="6"/>
        <v>38.64</v>
      </c>
      <c r="I13" s="6">
        <f t="shared" si="0"/>
        <v>10.733333333333334</v>
      </c>
      <c r="J13" s="6">
        <f t="shared" si="15"/>
        <v>0.44722222222222285</v>
      </c>
      <c r="K13" s="6">
        <f t="shared" si="1"/>
        <v>160.7795576699088</v>
      </c>
      <c r="L13" s="6">
        <f t="shared" si="7"/>
        <v>0</v>
      </c>
      <c r="M13" s="6">
        <f t="shared" si="2"/>
        <v>178.88888888888914</v>
      </c>
      <c r="N13" s="6">
        <f t="shared" si="16"/>
        <v>392.40000000000003</v>
      </c>
      <c r="O13" s="6">
        <f t="shared" si="8"/>
        <v>732.06844655879797</v>
      </c>
      <c r="P13" s="8">
        <f t="shared" si="9"/>
        <v>7857.5346597310991</v>
      </c>
      <c r="Q13" s="8">
        <v>7857.5346597310991</v>
      </c>
      <c r="R13" s="20">
        <v>4264.43</v>
      </c>
      <c r="S13" s="20">
        <f t="shared" si="10"/>
        <v>-3593.1046597310988</v>
      </c>
      <c r="T13" s="20">
        <f t="shared" si="17"/>
        <v>-12548.423202779082</v>
      </c>
      <c r="U13" s="1">
        <f t="shared" si="3"/>
        <v>204.53992396852814</v>
      </c>
      <c r="V13" s="1">
        <f t="shared" si="4"/>
        <v>366.84246009728207</v>
      </c>
      <c r="W13" s="20">
        <f t="shared" si="11"/>
        <v>2384.4759906323334</v>
      </c>
      <c r="Z13" s="27" t="s">
        <v>24</v>
      </c>
      <c r="AA13" s="2">
        <v>1.2</v>
      </c>
      <c r="AC13" s="39" t="s">
        <v>37</v>
      </c>
      <c r="AD13" s="6">
        <f>AVERAGE(O37:O62)</f>
        <v>166.60913065832997</v>
      </c>
      <c r="AE13" s="6">
        <f>AVERAGE(Q37:Q62)</f>
        <v>2357.6510946900521</v>
      </c>
      <c r="AF13" s="40">
        <f t="shared" ref="AF13:AF15" si="18">AE13/1000</f>
        <v>2.357651094690052</v>
      </c>
      <c r="AK13" s="63" t="s">
        <v>93</v>
      </c>
      <c r="AL13" s="65">
        <v>1</v>
      </c>
      <c r="AM13" s="64">
        <v>1649</v>
      </c>
    </row>
    <row r="14" spans="1:39" x14ac:dyDescent="0.25">
      <c r="A14" s="7" t="s">
        <v>9</v>
      </c>
      <c r="B14" s="6">
        <f t="shared" si="12"/>
        <v>12</v>
      </c>
      <c r="C14" s="6">
        <f t="shared" si="5"/>
        <v>11.180555555555555</v>
      </c>
      <c r="D14" s="6">
        <f t="shared" si="13"/>
        <v>88.102777777777789</v>
      </c>
      <c r="E14" s="6">
        <v>0</v>
      </c>
      <c r="F14" s="6">
        <f t="shared" si="14"/>
        <v>0</v>
      </c>
      <c r="G14" s="6">
        <v>25</v>
      </c>
      <c r="H14" s="6">
        <f t="shared" si="6"/>
        <v>40.25</v>
      </c>
      <c r="I14" s="6">
        <f t="shared" si="0"/>
        <v>11.180555555555555</v>
      </c>
      <c r="J14" s="6">
        <f t="shared" si="15"/>
        <v>0.44722222222222108</v>
      </c>
      <c r="K14" s="6">
        <f t="shared" si="1"/>
        <v>174.45698531891142</v>
      </c>
      <c r="L14" s="6">
        <f t="shared" si="7"/>
        <v>0</v>
      </c>
      <c r="M14" s="6">
        <f t="shared" si="2"/>
        <v>178.88888888888843</v>
      </c>
      <c r="N14" s="6">
        <f t="shared" si="16"/>
        <v>392.40000000000003</v>
      </c>
      <c r="O14" s="6">
        <f t="shared" si="8"/>
        <v>745.74587420779994</v>
      </c>
      <c r="P14" s="8">
        <f t="shared" si="9"/>
        <v>8337.8531769066522</v>
      </c>
      <c r="Q14" s="8">
        <v>8337.8531769066522</v>
      </c>
      <c r="R14" s="20">
        <v>4264.43</v>
      </c>
      <c r="S14" s="20">
        <f t="shared" si="10"/>
        <v>-4073.4231769066519</v>
      </c>
      <c r="T14" s="20">
        <f t="shared" si="17"/>
        <v>-16621.846379685732</v>
      </c>
      <c r="U14" s="1">
        <f t="shared" si="3"/>
        <v>208.36139725365928</v>
      </c>
      <c r="V14" s="1">
        <f t="shared" si="4"/>
        <v>382.12756260133546</v>
      </c>
      <c r="W14" s="20">
        <f t="shared" si="11"/>
        <v>2483.8291569086805</v>
      </c>
      <c r="Z14" s="28" t="s">
        <v>33</v>
      </c>
      <c r="AA14" s="29">
        <f>2.159*1.219*1.473</f>
        <v>3.8766723330000001</v>
      </c>
      <c r="AC14" s="39" t="s">
        <v>38</v>
      </c>
      <c r="AD14" s="6">
        <f>AVERAGE(O63:O88)</f>
        <v>490.11357454719376</v>
      </c>
      <c r="AE14" s="6">
        <f>AVERAGE(Q63:Q88)</f>
        <v>5335.5229825973893</v>
      </c>
      <c r="AF14" s="40">
        <f t="shared" si="18"/>
        <v>5.3355229825973893</v>
      </c>
      <c r="AK14" s="63" t="s">
        <v>94</v>
      </c>
      <c r="AL14" s="65">
        <v>1</v>
      </c>
      <c r="AM14" s="64">
        <v>794.67</v>
      </c>
    </row>
    <row r="15" spans="1:39" x14ac:dyDescent="0.25">
      <c r="A15" s="7" t="s">
        <v>9</v>
      </c>
      <c r="B15" s="6">
        <f t="shared" si="12"/>
        <v>13</v>
      </c>
      <c r="C15" s="6">
        <f t="shared" si="5"/>
        <v>11.627777777777778</v>
      </c>
      <c r="D15" s="6">
        <f t="shared" si="13"/>
        <v>99.730555555555569</v>
      </c>
      <c r="E15" s="6">
        <v>0</v>
      </c>
      <c r="F15" s="6">
        <f t="shared" si="14"/>
        <v>0</v>
      </c>
      <c r="G15" s="6">
        <v>26</v>
      </c>
      <c r="H15" s="6">
        <f t="shared" si="6"/>
        <v>41.86</v>
      </c>
      <c r="I15" s="6">
        <f t="shared" si="0"/>
        <v>11.627777777777778</v>
      </c>
      <c r="J15" s="6">
        <f t="shared" si="15"/>
        <v>0.44722222222222285</v>
      </c>
      <c r="K15" s="6">
        <f t="shared" si="1"/>
        <v>188.69267532093463</v>
      </c>
      <c r="L15" s="6">
        <f t="shared" si="7"/>
        <v>0</v>
      </c>
      <c r="M15" s="6">
        <f t="shared" si="2"/>
        <v>178.88888888888914</v>
      </c>
      <c r="N15" s="6">
        <f t="shared" si="16"/>
        <v>392.40000000000003</v>
      </c>
      <c r="O15" s="6">
        <f t="shared" si="8"/>
        <v>759.98156420982377</v>
      </c>
      <c r="P15" s="8">
        <f t="shared" si="9"/>
        <v>8836.8967438397849</v>
      </c>
      <c r="Q15" s="8">
        <v>8836.8967438397849</v>
      </c>
      <c r="R15" s="20">
        <v>4264.43</v>
      </c>
      <c r="S15" s="20">
        <f t="shared" si="10"/>
        <v>-4572.4667438397846</v>
      </c>
      <c r="T15" s="20">
        <f t="shared" si="17"/>
        <v>-21194.313123525517</v>
      </c>
      <c r="U15" s="1">
        <f t="shared" si="3"/>
        <v>212.33884904022474</v>
      </c>
      <c r="V15" s="1">
        <f t="shared" si="4"/>
        <v>397.4126651053889</v>
      </c>
      <c r="W15" s="20">
        <f t="shared" si="11"/>
        <v>2583.1823231850276</v>
      </c>
      <c r="AC15" s="45" t="s">
        <v>39</v>
      </c>
      <c r="AD15" s="11">
        <f>AVERAGE(O89:O112)</f>
        <v>416.83925557720437</v>
      </c>
      <c r="AE15" s="11">
        <f>AVERAGE(Q89:Q112)</f>
        <v>3464.6368939304411</v>
      </c>
      <c r="AF15" s="46">
        <f t="shared" si="18"/>
        <v>3.4646368939304413</v>
      </c>
      <c r="AK15" s="63" t="s">
        <v>69</v>
      </c>
      <c r="AL15" s="65">
        <v>4</v>
      </c>
      <c r="AM15" s="64">
        <f>4*47.97</f>
        <v>191.88</v>
      </c>
    </row>
    <row r="16" spans="1:39" x14ac:dyDescent="0.25">
      <c r="A16" s="7" t="s">
        <v>9</v>
      </c>
      <c r="B16" s="6">
        <f t="shared" si="12"/>
        <v>14</v>
      </c>
      <c r="C16" s="6">
        <f t="shared" si="5"/>
        <v>12.075000000000003</v>
      </c>
      <c r="D16" s="6">
        <f t="shared" si="13"/>
        <v>111.80555555555557</v>
      </c>
      <c r="E16" s="6">
        <v>0</v>
      </c>
      <c r="F16" s="6">
        <f t="shared" si="14"/>
        <v>0</v>
      </c>
      <c r="G16" s="6">
        <v>27</v>
      </c>
      <c r="H16" s="6">
        <f t="shared" si="6"/>
        <v>43.470000000000006</v>
      </c>
      <c r="I16" s="6">
        <f t="shared" si="0"/>
        <v>12.075000000000003</v>
      </c>
      <c r="J16" s="6">
        <f t="shared" si="15"/>
        <v>0.44722222222222463</v>
      </c>
      <c r="K16" s="6">
        <f t="shared" si="1"/>
        <v>203.48662767597841</v>
      </c>
      <c r="L16" s="6">
        <f t="shared" si="7"/>
        <v>0</v>
      </c>
      <c r="M16" s="6">
        <f t="shared" si="2"/>
        <v>178.88888888888985</v>
      </c>
      <c r="N16" s="6">
        <f t="shared" si="16"/>
        <v>392.40000000000003</v>
      </c>
      <c r="O16" s="6">
        <f t="shared" si="8"/>
        <v>774.77551656486821</v>
      </c>
      <c r="P16" s="8">
        <f t="shared" si="9"/>
        <v>9355.4143625207853</v>
      </c>
      <c r="Q16" s="8">
        <v>9355.4143625207853</v>
      </c>
      <c r="R16" s="20">
        <v>4264.43</v>
      </c>
      <c r="S16" s="20">
        <f t="shared" si="10"/>
        <v>-5090.984362520785</v>
      </c>
      <c r="T16" s="20">
        <f t="shared" si="17"/>
        <v>-26285.2974860463</v>
      </c>
      <c r="U16" s="1">
        <f t="shared" si="3"/>
        <v>216.47227932822418</v>
      </c>
      <c r="V16" s="1">
        <f t="shared" si="4"/>
        <v>412.69776760944239</v>
      </c>
      <c r="W16" s="20">
        <f t="shared" si="11"/>
        <v>2682.5354894613756</v>
      </c>
      <c r="AC16"/>
      <c r="AD16"/>
      <c r="AE16"/>
      <c r="AK16" s="63" t="s">
        <v>95</v>
      </c>
      <c r="AL16" s="65">
        <v>1</v>
      </c>
      <c r="AM16" s="64">
        <v>373.17</v>
      </c>
    </row>
    <row r="17" spans="1:35" x14ac:dyDescent="0.25">
      <c r="A17" s="7" t="s">
        <v>9</v>
      </c>
      <c r="B17" s="6">
        <f t="shared" si="12"/>
        <v>15</v>
      </c>
      <c r="C17" s="6">
        <f t="shared" si="5"/>
        <v>12.522222222222224</v>
      </c>
      <c r="D17" s="6">
        <f t="shared" si="13"/>
        <v>124.3277777777778</v>
      </c>
      <c r="E17" s="6">
        <v>0</v>
      </c>
      <c r="F17" s="6">
        <f t="shared" si="14"/>
        <v>0</v>
      </c>
      <c r="G17" s="6">
        <v>28</v>
      </c>
      <c r="H17" s="6">
        <f t="shared" si="6"/>
        <v>45.080000000000005</v>
      </c>
      <c r="I17" s="6">
        <f t="shared" si="0"/>
        <v>12.522222222222224</v>
      </c>
      <c r="J17" s="6">
        <f t="shared" si="15"/>
        <v>0.44722222222222108</v>
      </c>
      <c r="K17" s="6">
        <f t="shared" si="1"/>
        <v>218.83884238404255</v>
      </c>
      <c r="L17" s="6">
        <f t="shared" si="7"/>
        <v>0</v>
      </c>
      <c r="M17" s="6">
        <f t="shared" si="2"/>
        <v>178.88888888888843</v>
      </c>
      <c r="N17" s="6">
        <f t="shared" si="16"/>
        <v>392.40000000000003</v>
      </c>
      <c r="O17" s="6">
        <f t="shared" si="8"/>
        <v>790.12773127293099</v>
      </c>
      <c r="P17" s="8">
        <f t="shared" si="9"/>
        <v>9894.1550349399258</v>
      </c>
      <c r="Q17" s="8">
        <v>9894.1550349399258</v>
      </c>
      <c r="R17" s="20">
        <v>4264.43</v>
      </c>
      <c r="S17" s="20">
        <f t="shared" si="10"/>
        <v>-5629.7250349399255</v>
      </c>
      <c r="T17" s="20">
        <f t="shared" si="17"/>
        <v>-31915.022520986226</v>
      </c>
      <c r="U17" s="1">
        <f t="shared" si="3"/>
        <v>220.76168811765692</v>
      </c>
      <c r="V17" s="1">
        <f t="shared" si="4"/>
        <v>427.98287011349578</v>
      </c>
      <c r="W17" s="20">
        <f t="shared" si="11"/>
        <v>2781.8886557377227</v>
      </c>
      <c r="Z17" s="21" t="s">
        <v>32</v>
      </c>
      <c r="AA17" s="22">
        <f>AVERAGE(O2:O112)</f>
        <v>448.26318195886716</v>
      </c>
    </row>
    <row r="18" spans="1:35" x14ac:dyDescent="0.25">
      <c r="A18" s="7" t="s">
        <v>9</v>
      </c>
      <c r="B18" s="6">
        <f t="shared" si="12"/>
        <v>16</v>
      </c>
      <c r="C18" s="6">
        <f t="shared" si="5"/>
        <v>12.522222222222224</v>
      </c>
      <c r="D18" s="6">
        <f t="shared" si="13"/>
        <v>136.85000000000002</v>
      </c>
      <c r="E18" s="6">
        <v>0</v>
      </c>
      <c r="F18" s="6">
        <f t="shared" si="14"/>
        <v>0</v>
      </c>
      <c r="G18" s="6">
        <v>28</v>
      </c>
      <c r="H18" s="6">
        <f t="shared" si="6"/>
        <v>45.080000000000005</v>
      </c>
      <c r="I18" s="6">
        <f t="shared" si="0"/>
        <v>12.522222222222224</v>
      </c>
      <c r="J18" s="6">
        <f t="shared" si="15"/>
        <v>0</v>
      </c>
      <c r="K18" s="6">
        <f t="shared" si="1"/>
        <v>218.83884238404255</v>
      </c>
      <c r="L18" s="6">
        <f t="shared" si="7"/>
        <v>0</v>
      </c>
      <c r="M18" s="6">
        <f t="shared" si="2"/>
        <v>0</v>
      </c>
      <c r="N18" s="6">
        <f t="shared" si="16"/>
        <v>392.40000000000003</v>
      </c>
      <c r="O18" s="6">
        <f t="shared" si="8"/>
        <v>611.23884238404253</v>
      </c>
      <c r="P18" s="8">
        <f t="shared" si="9"/>
        <v>7654.0686151868449</v>
      </c>
      <c r="Q18" s="8">
        <v>7654.0686151868449</v>
      </c>
      <c r="R18" s="20">
        <v>4264.43</v>
      </c>
      <c r="S18" s="20">
        <f t="shared" si="10"/>
        <v>-3389.6386151868446</v>
      </c>
      <c r="T18" s="20">
        <f t="shared" si="17"/>
        <v>-35304.661136173068</v>
      </c>
      <c r="U18" s="1">
        <f t="shared" si="3"/>
        <v>170.78013256210147</v>
      </c>
      <c r="V18" s="1">
        <f t="shared" si="4"/>
        <v>427.98287011349578</v>
      </c>
      <c r="W18" s="20">
        <f t="shared" si="11"/>
        <v>2781.8886557377227</v>
      </c>
      <c r="Z18" s="24" t="s">
        <v>31</v>
      </c>
      <c r="AA18" s="2">
        <f>MAX(O2:O112)</f>
        <v>1155.1287243857892</v>
      </c>
    </row>
    <row r="19" spans="1:35" x14ac:dyDescent="0.25">
      <c r="A19" s="7" t="s">
        <v>9</v>
      </c>
      <c r="B19" s="6">
        <f t="shared" si="12"/>
        <v>17</v>
      </c>
      <c r="C19" s="6">
        <f t="shared" si="5"/>
        <v>12.522222222222224</v>
      </c>
      <c r="D19" s="6">
        <f t="shared" si="13"/>
        <v>149.37222222222223</v>
      </c>
      <c r="E19" s="6">
        <v>0</v>
      </c>
      <c r="F19" s="6">
        <f t="shared" si="14"/>
        <v>0</v>
      </c>
      <c r="G19" s="6">
        <v>28</v>
      </c>
      <c r="H19" s="6">
        <f t="shared" si="6"/>
        <v>45.080000000000005</v>
      </c>
      <c r="I19" s="6">
        <f t="shared" si="0"/>
        <v>12.522222222222224</v>
      </c>
      <c r="J19" s="6">
        <f t="shared" si="15"/>
        <v>0</v>
      </c>
      <c r="K19" s="6">
        <f t="shared" si="1"/>
        <v>218.83884238404255</v>
      </c>
      <c r="L19" s="6">
        <f t="shared" si="7"/>
        <v>0</v>
      </c>
      <c r="M19" s="6">
        <f t="shared" si="2"/>
        <v>0</v>
      </c>
      <c r="N19" s="6">
        <f t="shared" si="16"/>
        <v>392.40000000000003</v>
      </c>
      <c r="O19" s="6">
        <f t="shared" si="8"/>
        <v>611.23884238404253</v>
      </c>
      <c r="P19" s="8">
        <f t="shared" si="9"/>
        <v>7654.0686151868449</v>
      </c>
      <c r="Q19" s="8">
        <v>7654.0686151868449</v>
      </c>
      <c r="R19" s="20">
        <v>4264.43</v>
      </c>
      <c r="S19" s="20">
        <f t="shared" si="10"/>
        <v>-3389.6386151868446</v>
      </c>
      <c r="T19" s="20">
        <f t="shared" si="17"/>
        <v>-38694.299751359911</v>
      </c>
      <c r="U19" s="1">
        <f t="shared" si="3"/>
        <v>170.78013256210147</v>
      </c>
      <c r="V19" s="1">
        <f t="shared" si="4"/>
        <v>427.98287011349578</v>
      </c>
      <c r="W19" s="20">
        <f t="shared" si="11"/>
        <v>2781.8886557377227</v>
      </c>
      <c r="Z19" s="24" t="s">
        <v>29</v>
      </c>
      <c r="AA19" s="2">
        <f>AVERAGE(Q2:Q112)</f>
        <v>4264.4337220233056</v>
      </c>
    </row>
    <row r="20" spans="1:35" x14ac:dyDescent="0.25">
      <c r="A20" s="7" t="s">
        <v>9</v>
      </c>
      <c r="B20" s="6">
        <f t="shared" si="12"/>
        <v>18</v>
      </c>
      <c r="C20" s="6">
        <f t="shared" si="5"/>
        <v>11.180555555555555</v>
      </c>
      <c r="D20" s="6">
        <f t="shared" si="13"/>
        <v>160.55277777777778</v>
      </c>
      <c r="E20" s="6">
        <v>2</v>
      </c>
      <c r="F20" s="6">
        <f t="shared" si="14"/>
        <v>2</v>
      </c>
      <c r="G20" s="6">
        <v>25</v>
      </c>
      <c r="H20" s="6">
        <f t="shared" si="6"/>
        <v>40.25</v>
      </c>
      <c r="I20" s="6">
        <f t="shared" si="0"/>
        <v>11.180555555555555</v>
      </c>
      <c r="J20" s="6">
        <f t="shared" si="15"/>
        <v>-1.3416666666666686</v>
      </c>
      <c r="K20" s="6">
        <f t="shared" si="1"/>
        <v>174.45698531891142</v>
      </c>
      <c r="L20" s="6">
        <f t="shared" si="7"/>
        <v>71.932432525201421</v>
      </c>
      <c r="M20" s="6">
        <f t="shared" si="2"/>
        <v>-536.66666666666742</v>
      </c>
      <c r="N20" s="6">
        <f t="shared" si="16"/>
        <v>392.40000000000003</v>
      </c>
      <c r="O20" s="6">
        <f t="shared" si="8"/>
        <v>102.12275117744542</v>
      </c>
      <c r="P20" s="8">
        <f t="shared" si="9"/>
        <v>1141.7890930256051</v>
      </c>
      <c r="Q20" s="8">
        <v>1141.7890930256051</v>
      </c>
      <c r="R20" s="20">
        <v>4264.43</v>
      </c>
      <c r="S20" s="20">
        <f t="shared" si="10"/>
        <v>3122.640906974395</v>
      </c>
      <c r="T20" s="20">
        <f t="shared" si="17"/>
        <v>-35571.658844385514</v>
      </c>
      <c r="U20" s="1">
        <f t="shared" si="3"/>
        <v>28.53309667897825</v>
      </c>
      <c r="V20" s="1">
        <f t="shared" si="4"/>
        <v>382.12756260133546</v>
      </c>
      <c r="W20" s="20">
        <f t="shared" si="11"/>
        <v>2483.8291569086805</v>
      </c>
      <c r="Z20" s="31" t="s">
        <v>30</v>
      </c>
      <c r="AA20" s="29">
        <f>MAX(P2:P112)</f>
        <v>10453.867763087565</v>
      </c>
    </row>
    <row r="21" spans="1:35" x14ac:dyDescent="0.25">
      <c r="A21" s="7" t="s">
        <v>9</v>
      </c>
      <c r="B21" s="6">
        <f t="shared" si="12"/>
        <v>19</v>
      </c>
      <c r="C21" s="6">
        <f t="shared" si="5"/>
        <v>10.286111111111111</v>
      </c>
      <c r="D21" s="6">
        <f t="shared" si="13"/>
        <v>170.8388888888889</v>
      </c>
      <c r="E21" s="6">
        <v>3</v>
      </c>
      <c r="F21" s="6">
        <f>E21-E20</f>
        <v>1</v>
      </c>
      <c r="G21" s="6">
        <v>23</v>
      </c>
      <c r="H21" s="6">
        <f t="shared" si="6"/>
        <v>37.03</v>
      </c>
      <c r="I21" s="6">
        <f t="shared" si="0"/>
        <v>10.286111111111111</v>
      </c>
      <c r="J21" s="6">
        <f t="shared" si="15"/>
        <v>-0.89444444444444393</v>
      </c>
      <c r="K21" s="6">
        <f t="shared" si="1"/>
        <v>147.66039237392664</v>
      </c>
      <c r="L21" s="6">
        <f t="shared" si="7"/>
        <v>38.948556867659434</v>
      </c>
      <c r="M21" s="6">
        <f t="shared" si="2"/>
        <v>-357.7777777777776</v>
      </c>
      <c r="N21" s="6">
        <f t="shared" si="16"/>
        <v>392.40000000000003</v>
      </c>
      <c r="O21" s="6">
        <f t="shared" si="8"/>
        <v>221.23117146380849</v>
      </c>
      <c r="P21" s="8">
        <f t="shared" si="9"/>
        <v>2275.6084109180078</v>
      </c>
      <c r="Q21" s="8">
        <v>2275.6084109180078</v>
      </c>
      <c r="R21" s="20">
        <v>4264.43</v>
      </c>
      <c r="S21" s="20">
        <f t="shared" si="10"/>
        <v>1988.8215890819924</v>
      </c>
      <c r="T21" s="20">
        <f t="shared" si="17"/>
        <v>-33582.837255303522</v>
      </c>
      <c r="U21" s="1">
        <f t="shared" si="3"/>
        <v>61.811989306988089</v>
      </c>
      <c r="V21" s="1">
        <f t="shared" si="4"/>
        <v>351.55735759322863</v>
      </c>
      <c r="W21" s="20">
        <f t="shared" si="11"/>
        <v>2285.1228243559863</v>
      </c>
    </row>
    <row r="22" spans="1:35" x14ac:dyDescent="0.25">
      <c r="A22" s="7" t="s">
        <v>9</v>
      </c>
      <c r="B22" s="6">
        <f t="shared" si="12"/>
        <v>20</v>
      </c>
      <c r="C22" s="6">
        <f t="shared" si="5"/>
        <v>8.9444444444444464</v>
      </c>
      <c r="D22" s="6">
        <f t="shared" si="13"/>
        <v>179.78333333333336</v>
      </c>
      <c r="E22" s="6">
        <v>4</v>
      </c>
      <c r="F22" s="6">
        <f t="shared" si="14"/>
        <v>1</v>
      </c>
      <c r="G22" s="6">
        <v>20</v>
      </c>
      <c r="H22" s="6">
        <f t="shared" si="6"/>
        <v>32.200000000000003</v>
      </c>
      <c r="I22" s="6">
        <f t="shared" si="0"/>
        <v>8.9444444444444464</v>
      </c>
      <c r="J22" s="6">
        <f t="shared" si="15"/>
        <v>-1.341666666666665</v>
      </c>
      <c r="K22" s="6">
        <f t="shared" si="1"/>
        <v>111.65247060410336</v>
      </c>
      <c r="L22" s="6">
        <f t="shared" si="7"/>
        <v>44.813481515232723</v>
      </c>
      <c r="M22" s="6">
        <f t="shared" si="2"/>
        <v>-536.66666666666606</v>
      </c>
      <c r="N22" s="6">
        <f t="shared" si="16"/>
        <v>392.40000000000003</v>
      </c>
      <c r="O22" s="6">
        <f t="shared" si="8"/>
        <v>12.19928545267004</v>
      </c>
      <c r="P22" s="8">
        <f t="shared" si="9"/>
        <v>109.1158309933265</v>
      </c>
      <c r="Q22" s="8">
        <v>109.1158309933265</v>
      </c>
      <c r="R22" s="20">
        <v>4264.43</v>
      </c>
      <c r="S22" s="20">
        <f t="shared" si="10"/>
        <v>4155.3141690066741</v>
      </c>
      <c r="T22" s="20">
        <f t="shared" si="17"/>
        <v>-29427.523086296849</v>
      </c>
      <c r="U22" s="1">
        <f t="shared" si="3"/>
        <v>3.408480355476009</v>
      </c>
      <c r="V22" s="1">
        <f t="shared" si="4"/>
        <v>305.70205008106848</v>
      </c>
      <c r="W22" s="20">
        <f t="shared" si="11"/>
        <v>1987.0633255269452</v>
      </c>
      <c r="AD22" s="47" t="s">
        <v>44</v>
      </c>
      <c r="AE22" s="43" t="s">
        <v>45</v>
      </c>
      <c r="AF22" s="1" t="s">
        <v>46</v>
      </c>
    </row>
    <row r="23" spans="1:35" x14ac:dyDescent="0.25">
      <c r="A23" s="7" t="s">
        <v>9</v>
      </c>
      <c r="B23" s="6">
        <f t="shared" si="12"/>
        <v>21</v>
      </c>
      <c r="C23" s="6">
        <f t="shared" si="5"/>
        <v>7.6027777777777787</v>
      </c>
      <c r="D23" s="6">
        <f t="shared" si="13"/>
        <v>187.38611111111115</v>
      </c>
      <c r="E23" s="6">
        <v>5</v>
      </c>
      <c r="F23" s="6">
        <f t="shared" si="14"/>
        <v>1</v>
      </c>
      <c r="G23" s="6">
        <v>17</v>
      </c>
      <c r="H23" s="6">
        <f t="shared" si="6"/>
        <v>27.37</v>
      </c>
      <c r="I23" s="6">
        <f t="shared" si="0"/>
        <v>7.6027777777777787</v>
      </c>
      <c r="J23" s="6">
        <f t="shared" si="15"/>
        <v>-1.3416666666666677</v>
      </c>
      <c r="K23" s="6">
        <f t="shared" si="1"/>
        <v>80.668910011464675</v>
      </c>
      <c r="L23" s="6">
        <f t="shared" si="7"/>
        <v>52.763642740435216</v>
      </c>
      <c r="M23" s="6">
        <f t="shared" si="2"/>
        <v>-536.66666666666708</v>
      </c>
      <c r="N23" s="6">
        <f t="shared" si="16"/>
        <v>392.40000000000003</v>
      </c>
      <c r="O23" s="6">
        <f t="shared" si="8"/>
        <v>-10.834113914767158</v>
      </c>
      <c r="P23" s="8">
        <f t="shared" si="9"/>
        <v>-82.369360513104766</v>
      </c>
      <c r="Q23" s="8">
        <v>0</v>
      </c>
      <c r="R23" s="20">
        <v>4264.43</v>
      </c>
      <c r="S23" s="20">
        <f t="shared" si="10"/>
        <v>4264.43</v>
      </c>
      <c r="T23" s="20">
        <f t="shared" si="17"/>
        <v>-25163.093086296849</v>
      </c>
      <c r="U23" s="1">
        <f t="shared" si="3"/>
        <v>-3.0270514277859437</v>
      </c>
      <c r="V23" s="1">
        <f t="shared" si="4"/>
        <v>259.84674256890816</v>
      </c>
      <c r="W23" s="20">
        <f t="shared" si="11"/>
        <v>1689.0038266979029</v>
      </c>
      <c r="AE23"/>
      <c r="AF23" t="s">
        <v>47</v>
      </c>
      <c r="AG23" t="s">
        <v>48</v>
      </c>
      <c r="AH23" t="s">
        <v>49</v>
      </c>
    </row>
    <row r="24" spans="1:35" x14ac:dyDescent="0.25">
      <c r="A24" s="7" t="s">
        <v>9</v>
      </c>
      <c r="B24" s="6">
        <f t="shared" si="12"/>
        <v>22</v>
      </c>
      <c r="C24" s="6">
        <f t="shared" si="5"/>
        <v>7.1555555555555559</v>
      </c>
      <c r="D24" s="6">
        <f t="shared" si="13"/>
        <v>194.54166666666671</v>
      </c>
      <c r="E24" s="6">
        <v>6</v>
      </c>
      <c r="F24" s="6">
        <f t="shared" si="14"/>
        <v>1</v>
      </c>
      <c r="G24" s="6">
        <v>16</v>
      </c>
      <c r="H24" s="6">
        <f t="shared" si="6"/>
        <v>25.76</v>
      </c>
      <c r="I24" s="6">
        <f t="shared" si="0"/>
        <v>7.1555555555555559</v>
      </c>
      <c r="J24" s="6">
        <f t="shared" si="15"/>
        <v>-0.44722222222222285</v>
      </c>
      <c r="K24" s="6">
        <f t="shared" si="1"/>
        <v>71.457581186626129</v>
      </c>
      <c r="L24" s="6">
        <f t="shared" si="7"/>
        <v>56.082026133814225</v>
      </c>
      <c r="M24" s="6">
        <f t="shared" si="2"/>
        <v>-178.88888888888914</v>
      </c>
      <c r="N24" s="6">
        <f t="shared" si="16"/>
        <v>392.40000000000003</v>
      </c>
      <c r="O24" s="6">
        <f t="shared" si="8"/>
        <v>341.05071843155122</v>
      </c>
      <c r="P24" s="8">
        <f t="shared" si="9"/>
        <v>2440.4073629990999</v>
      </c>
      <c r="Q24" s="8">
        <v>2440.4073629990999</v>
      </c>
      <c r="R24" s="20">
        <v>4264.43</v>
      </c>
      <c r="S24" s="20">
        <f t="shared" si="10"/>
        <v>1824.0226370009004</v>
      </c>
      <c r="T24" s="20">
        <f t="shared" si="17"/>
        <v>-23339.070449295948</v>
      </c>
      <c r="U24" s="1">
        <f t="shared" si="3"/>
        <v>95.289570729775406</v>
      </c>
      <c r="V24" s="1">
        <f t="shared" si="4"/>
        <v>244.56164006485471</v>
      </c>
      <c r="W24" s="20">
        <f t="shared" si="11"/>
        <v>1589.6506604215556</v>
      </c>
      <c r="Z24" s="1" t="s">
        <v>52</v>
      </c>
      <c r="AA24" s="1">
        <f>MAX(U2:U112)</f>
        <v>322.74296559338944</v>
      </c>
    </row>
    <row r="25" spans="1:35" x14ac:dyDescent="0.25">
      <c r="A25" s="7" t="s">
        <v>9</v>
      </c>
      <c r="B25" s="6">
        <f t="shared" si="12"/>
        <v>23</v>
      </c>
      <c r="C25" s="6">
        <f t="shared" si="5"/>
        <v>6.7083333333333339</v>
      </c>
      <c r="D25" s="6">
        <f t="shared" si="13"/>
        <v>201.25000000000006</v>
      </c>
      <c r="E25" s="6">
        <v>7</v>
      </c>
      <c r="F25" s="6">
        <f t="shared" si="14"/>
        <v>1</v>
      </c>
      <c r="G25" s="6">
        <v>15</v>
      </c>
      <c r="H25" s="6">
        <f t="shared" si="6"/>
        <v>24.150000000000002</v>
      </c>
      <c r="I25" s="6">
        <f t="shared" si="0"/>
        <v>6.7083333333333339</v>
      </c>
      <c r="J25" s="6">
        <f t="shared" si="15"/>
        <v>-0.44722222222222197</v>
      </c>
      <c r="K25" s="6">
        <f t="shared" si="1"/>
        <v>62.804514714808128</v>
      </c>
      <c r="L25" s="6">
        <f t="shared" si="7"/>
        <v>59.847390240838926</v>
      </c>
      <c r="M25" s="6">
        <f t="shared" si="2"/>
        <v>-178.8888888888888</v>
      </c>
      <c r="N25" s="6">
        <f t="shared" si="16"/>
        <v>392.40000000000003</v>
      </c>
      <c r="O25" s="6">
        <f t="shared" si="8"/>
        <v>336.1630160667583</v>
      </c>
      <c r="P25" s="8">
        <f t="shared" si="9"/>
        <v>2255.093566114504</v>
      </c>
      <c r="Q25" s="8">
        <v>2255.093566114504</v>
      </c>
      <c r="R25" s="20">
        <v>4264.43</v>
      </c>
      <c r="S25" s="20">
        <f t="shared" si="10"/>
        <v>2009.3364338854963</v>
      </c>
      <c r="T25" s="20">
        <f t="shared" si="17"/>
        <v>-21329.734015410453</v>
      </c>
      <c r="U25" s="1">
        <f t="shared" si="3"/>
        <v>93.923946689052258</v>
      </c>
      <c r="V25" s="1">
        <f t="shared" si="4"/>
        <v>229.2765375608013</v>
      </c>
      <c r="W25" s="20">
        <f t="shared" si="11"/>
        <v>1490.2974941452085</v>
      </c>
      <c r="Z25" s="1" t="s">
        <v>54</v>
      </c>
      <c r="AA25" s="1">
        <f>MIN(T2:T112)</f>
        <v>-45356.22931079704</v>
      </c>
    </row>
    <row r="26" spans="1:35" x14ac:dyDescent="0.25">
      <c r="A26" s="7" t="s">
        <v>9</v>
      </c>
      <c r="B26" s="6">
        <f t="shared" si="12"/>
        <v>24</v>
      </c>
      <c r="C26" s="6">
        <f t="shared" si="5"/>
        <v>6.7083333333333339</v>
      </c>
      <c r="D26" s="6">
        <f t="shared" si="13"/>
        <v>207.9583333333334</v>
      </c>
      <c r="E26" s="6">
        <v>8</v>
      </c>
      <c r="F26" s="6">
        <f t="shared" si="14"/>
        <v>1</v>
      </c>
      <c r="G26" s="6">
        <v>15</v>
      </c>
      <c r="H26" s="6">
        <f t="shared" si="6"/>
        <v>24.150000000000002</v>
      </c>
      <c r="I26" s="6">
        <f t="shared" si="0"/>
        <v>6.7083333333333339</v>
      </c>
      <c r="J26" s="6">
        <f t="shared" si="15"/>
        <v>0</v>
      </c>
      <c r="K26" s="6">
        <f t="shared" si="1"/>
        <v>62.804514714808128</v>
      </c>
      <c r="L26" s="6">
        <f t="shared" si="7"/>
        <v>59.847390240838926</v>
      </c>
      <c r="M26" s="6">
        <f t="shared" si="2"/>
        <v>0</v>
      </c>
      <c r="N26" s="6">
        <f t="shared" si="16"/>
        <v>392.40000000000003</v>
      </c>
      <c r="O26" s="6">
        <f t="shared" si="8"/>
        <v>515.05190495564705</v>
      </c>
      <c r="P26" s="8">
        <f t="shared" si="9"/>
        <v>3455.1398624107992</v>
      </c>
      <c r="Q26" s="8">
        <v>3455.1398624107992</v>
      </c>
      <c r="R26" s="20">
        <v>4264.43</v>
      </c>
      <c r="S26" s="20">
        <f t="shared" si="10"/>
        <v>809.29013758920109</v>
      </c>
      <c r="T26" s="20">
        <f t="shared" si="17"/>
        <v>-20520.443877821253</v>
      </c>
      <c r="U26" s="1">
        <f t="shared" si="3"/>
        <v>143.90550224460779</v>
      </c>
      <c r="V26" s="1">
        <f t="shared" si="4"/>
        <v>229.2765375608013</v>
      </c>
      <c r="W26" s="20">
        <f t="shared" si="11"/>
        <v>1490.2974941452085</v>
      </c>
    </row>
    <row r="27" spans="1:35" x14ac:dyDescent="0.25">
      <c r="A27" s="7" t="s">
        <v>9</v>
      </c>
      <c r="B27" s="6">
        <f t="shared" si="12"/>
        <v>25</v>
      </c>
      <c r="C27" s="6">
        <f t="shared" si="5"/>
        <v>6.7083333333333339</v>
      </c>
      <c r="D27" s="6">
        <f t="shared" si="13"/>
        <v>214.66666666666674</v>
      </c>
      <c r="E27" s="6">
        <v>9</v>
      </c>
      <c r="F27" s="6">
        <f t="shared" si="14"/>
        <v>1</v>
      </c>
      <c r="G27" s="6">
        <v>15</v>
      </c>
      <c r="H27" s="6">
        <f t="shared" si="6"/>
        <v>24.150000000000002</v>
      </c>
      <c r="I27" s="6">
        <f t="shared" si="0"/>
        <v>6.7083333333333339</v>
      </c>
      <c r="J27" s="6">
        <f t="shared" si="15"/>
        <v>0</v>
      </c>
      <c r="K27" s="6">
        <f t="shared" si="1"/>
        <v>62.804514714808128</v>
      </c>
      <c r="L27" s="6">
        <f t="shared" si="7"/>
        <v>59.847390240838926</v>
      </c>
      <c r="M27" s="6">
        <f t="shared" si="2"/>
        <v>0</v>
      </c>
      <c r="N27" s="6">
        <f t="shared" si="16"/>
        <v>392.40000000000003</v>
      </c>
      <c r="O27" s="6">
        <f t="shared" si="8"/>
        <v>515.05190495564705</v>
      </c>
      <c r="P27" s="8">
        <f t="shared" si="9"/>
        <v>3455.1398624107992</v>
      </c>
      <c r="Q27" s="8">
        <v>3455.1398624107992</v>
      </c>
      <c r="R27" s="20">
        <v>4264.43</v>
      </c>
      <c r="S27" s="20">
        <f t="shared" si="10"/>
        <v>809.29013758920109</v>
      </c>
      <c r="T27" s="20">
        <f t="shared" si="17"/>
        <v>-19711.153740232054</v>
      </c>
      <c r="U27" s="1">
        <f t="shared" si="3"/>
        <v>143.90550224460779</v>
      </c>
      <c r="V27" s="1">
        <f t="shared" si="4"/>
        <v>229.2765375608013</v>
      </c>
      <c r="W27" s="20">
        <f t="shared" si="11"/>
        <v>1490.2974941452085</v>
      </c>
      <c r="AH27" s="58" t="s">
        <v>80</v>
      </c>
      <c r="AI27" s="59"/>
    </row>
    <row r="28" spans="1:35" x14ac:dyDescent="0.25">
      <c r="A28" s="7" t="s">
        <v>9</v>
      </c>
      <c r="B28" s="6">
        <f t="shared" si="12"/>
        <v>26</v>
      </c>
      <c r="C28" s="6">
        <f t="shared" si="5"/>
        <v>6.7083333333333339</v>
      </c>
      <c r="D28" s="6">
        <f t="shared" si="13"/>
        <v>221.37500000000009</v>
      </c>
      <c r="E28" s="6">
        <v>10</v>
      </c>
      <c r="F28" s="6">
        <f t="shared" si="14"/>
        <v>1</v>
      </c>
      <c r="G28" s="6">
        <v>15</v>
      </c>
      <c r="H28" s="6">
        <f t="shared" si="6"/>
        <v>24.150000000000002</v>
      </c>
      <c r="I28" s="6">
        <f t="shared" si="0"/>
        <v>6.7083333333333339</v>
      </c>
      <c r="J28" s="6">
        <f t="shared" si="15"/>
        <v>0</v>
      </c>
      <c r="K28" s="6">
        <f t="shared" si="1"/>
        <v>62.804514714808128</v>
      </c>
      <c r="L28" s="6">
        <f t="shared" si="7"/>
        <v>59.847390240838926</v>
      </c>
      <c r="M28" s="6">
        <f t="shared" si="2"/>
        <v>0</v>
      </c>
      <c r="N28" s="6">
        <f t="shared" si="16"/>
        <v>392.40000000000003</v>
      </c>
      <c r="O28" s="6">
        <f t="shared" si="8"/>
        <v>515.05190495564705</v>
      </c>
      <c r="P28" s="8">
        <f t="shared" si="9"/>
        <v>3455.1398624107992</v>
      </c>
      <c r="Q28" s="8">
        <v>3455.1398624107992</v>
      </c>
      <c r="R28" s="20">
        <v>4264.43</v>
      </c>
      <c r="S28" s="20">
        <f t="shared" si="10"/>
        <v>809.29013758920109</v>
      </c>
      <c r="T28" s="20">
        <f t="shared" si="17"/>
        <v>-18901.863602642854</v>
      </c>
      <c r="U28" s="1">
        <f t="shared" si="3"/>
        <v>143.90550224460779</v>
      </c>
      <c r="V28" s="1">
        <f t="shared" si="4"/>
        <v>229.2765375608013</v>
      </c>
      <c r="W28" s="20">
        <f t="shared" si="11"/>
        <v>1490.2974941452085</v>
      </c>
      <c r="Z28" s="1" t="s">
        <v>56</v>
      </c>
      <c r="AA28" s="1">
        <f>2*PI()*AA7</f>
        <v>1.7555219748259763</v>
      </c>
      <c r="AC28" s="36" t="s">
        <v>59</v>
      </c>
      <c r="AD28" s="49" t="s">
        <v>45</v>
      </c>
      <c r="AH28" s="50" t="s">
        <v>70</v>
      </c>
      <c r="AI28" s="54" t="s">
        <v>71</v>
      </c>
    </row>
    <row r="29" spans="1:35" x14ac:dyDescent="0.25">
      <c r="A29" s="7" t="s">
        <v>9</v>
      </c>
      <c r="B29" s="6">
        <f t="shared" si="12"/>
        <v>27</v>
      </c>
      <c r="C29" s="6">
        <f t="shared" si="5"/>
        <v>7.1555555555555559</v>
      </c>
      <c r="D29" s="6">
        <f t="shared" si="13"/>
        <v>228.53055555555565</v>
      </c>
      <c r="E29" s="6">
        <v>10</v>
      </c>
      <c r="F29" s="6">
        <f>E29-E28</f>
        <v>0</v>
      </c>
      <c r="G29" s="6">
        <v>16</v>
      </c>
      <c r="H29" s="6">
        <f t="shared" si="6"/>
        <v>25.76</v>
      </c>
      <c r="I29" s="6">
        <f t="shared" si="0"/>
        <v>7.1555555555555559</v>
      </c>
      <c r="J29" s="6">
        <f t="shared" si="15"/>
        <v>0.44722222222222197</v>
      </c>
      <c r="K29" s="6">
        <f t="shared" si="1"/>
        <v>71.457581186626129</v>
      </c>
      <c r="L29" s="6">
        <f t="shared" si="7"/>
        <v>0</v>
      </c>
      <c r="M29" s="6">
        <f t="shared" si="2"/>
        <v>178.8888888888888</v>
      </c>
      <c r="N29" s="6">
        <f t="shared" si="16"/>
        <v>392.40000000000003</v>
      </c>
      <c r="O29" s="6">
        <f t="shared" si="8"/>
        <v>642.74647007551494</v>
      </c>
      <c r="P29" s="8">
        <f t="shared" si="9"/>
        <v>4599.2080747625741</v>
      </c>
      <c r="Q29" s="8">
        <v>4599.2080747625741</v>
      </c>
      <c r="R29" s="20">
        <v>4264.43</v>
      </c>
      <c r="S29" s="20">
        <f t="shared" si="10"/>
        <v>-334.77807476257385</v>
      </c>
      <c r="T29" s="20">
        <f t="shared" si="17"/>
        <v>-19236.641677405427</v>
      </c>
      <c r="U29" s="1">
        <f t="shared" si="3"/>
        <v>179.58336373909887</v>
      </c>
      <c r="V29" s="1">
        <f t="shared" si="4"/>
        <v>244.56164006485471</v>
      </c>
      <c r="W29" s="20">
        <f t="shared" si="11"/>
        <v>1589.6506604215556</v>
      </c>
      <c r="Z29" s="1" t="s">
        <v>82</v>
      </c>
      <c r="AA29" s="1">
        <f>MAX(W:W)</f>
        <v>2881.2418220140698</v>
      </c>
      <c r="AC29" s="39" t="s">
        <v>60</v>
      </c>
      <c r="AD29" s="8" t="s">
        <v>58</v>
      </c>
      <c r="AH29" s="50" t="s">
        <v>72</v>
      </c>
      <c r="AI29" s="54" t="s">
        <v>73</v>
      </c>
    </row>
    <row r="30" spans="1:35" x14ac:dyDescent="0.25">
      <c r="A30" s="7" t="s">
        <v>9</v>
      </c>
      <c r="B30" s="6">
        <f t="shared" si="12"/>
        <v>28</v>
      </c>
      <c r="C30" s="6">
        <f t="shared" si="5"/>
        <v>8.0500000000000007</v>
      </c>
      <c r="D30" s="6">
        <f t="shared" si="13"/>
        <v>236.58055555555566</v>
      </c>
      <c r="E30" s="6">
        <v>10</v>
      </c>
      <c r="F30" s="6">
        <f t="shared" si="14"/>
        <v>0</v>
      </c>
      <c r="G30" s="6">
        <v>18</v>
      </c>
      <c r="H30" s="6">
        <f t="shared" si="6"/>
        <v>28.98</v>
      </c>
      <c r="I30" s="6">
        <f t="shared" si="0"/>
        <v>8.0500000000000007</v>
      </c>
      <c r="J30" s="6">
        <f t="shared" si="15"/>
        <v>0.89444444444444482</v>
      </c>
      <c r="K30" s="6">
        <f t="shared" si="1"/>
        <v>90.438501189323702</v>
      </c>
      <c r="L30" s="6">
        <f t="shared" si="7"/>
        <v>0</v>
      </c>
      <c r="M30" s="6">
        <f t="shared" si="2"/>
        <v>357.77777777777794</v>
      </c>
      <c r="N30" s="6">
        <f t="shared" si="16"/>
        <v>392.40000000000003</v>
      </c>
      <c r="O30" s="6">
        <f t="shared" si="8"/>
        <v>840.61627896710161</v>
      </c>
      <c r="P30" s="8">
        <f t="shared" si="9"/>
        <v>6766.9610456851688</v>
      </c>
      <c r="Q30" s="8">
        <v>6766.9610456851688</v>
      </c>
      <c r="R30" s="20">
        <v>4264.43</v>
      </c>
      <c r="S30" s="20">
        <f t="shared" si="10"/>
        <v>-2502.5310456851685</v>
      </c>
      <c r="T30" s="20">
        <f t="shared" si="17"/>
        <v>-21739.172723090596</v>
      </c>
      <c r="U30" s="1">
        <f t="shared" si="3"/>
        <v>234.86818834340818</v>
      </c>
      <c r="V30" s="1">
        <f t="shared" si="4"/>
        <v>275.13184507296154</v>
      </c>
      <c r="W30" s="20">
        <f t="shared" si="11"/>
        <v>1788.35699297425</v>
      </c>
      <c r="Z30" s="1" t="s">
        <v>85</v>
      </c>
      <c r="AA30" s="1">
        <f>MAX(V:V)</f>
        <v>443.26797261754922</v>
      </c>
      <c r="AC30" s="39" t="s">
        <v>61</v>
      </c>
      <c r="AD30" s="8" t="s">
        <v>62</v>
      </c>
      <c r="AH30" s="50" t="s">
        <v>81</v>
      </c>
      <c r="AI30" s="55">
        <v>0.9</v>
      </c>
    </row>
    <row r="31" spans="1:35" x14ac:dyDescent="0.25">
      <c r="A31" s="7" t="s">
        <v>9</v>
      </c>
      <c r="B31" s="6">
        <f t="shared" si="12"/>
        <v>29</v>
      </c>
      <c r="C31" s="6">
        <f t="shared" si="5"/>
        <v>8.9444444444444464</v>
      </c>
      <c r="D31" s="6">
        <f t="shared" si="13"/>
        <v>245.52500000000012</v>
      </c>
      <c r="E31" s="6">
        <v>10</v>
      </c>
      <c r="F31" s="6">
        <f t="shared" si="14"/>
        <v>0</v>
      </c>
      <c r="G31" s="6">
        <v>20</v>
      </c>
      <c r="H31" s="6">
        <f t="shared" si="6"/>
        <v>32.200000000000003</v>
      </c>
      <c r="I31" s="6">
        <f t="shared" si="0"/>
        <v>8.9444444444444464</v>
      </c>
      <c r="J31" s="6">
        <f t="shared" si="15"/>
        <v>0.89444444444444571</v>
      </c>
      <c r="K31" s="6">
        <f t="shared" si="1"/>
        <v>111.65247060410336</v>
      </c>
      <c r="L31" s="6">
        <f t="shared" si="7"/>
        <v>0</v>
      </c>
      <c r="M31" s="6">
        <f t="shared" si="2"/>
        <v>357.77777777777828</v>
      </c>
      <c r="N31" s="6">
        <f t="shared" si="16"/>
        <v>392.40000000000003</v>
      </c>
      <c r="O31" s="6">
        <f t="shared" si="8"/>
        <v>861.83024838188169</v>
      </c>
      <c r="P31" s="8">
        <f t="shared" si="9"/>
        <v>7708.5927771934994</v>
      </c>
      <c r="Q31" s="8">
        <v>7708.5927771934994</v>
      </c>
      <c r="R31" s="20">
        <v>4264.43</v>
      </c>
      <c r="S31" s="20">
        <f t="shared" si="10"/>
        <v>-3444.1627771934991</v>
      </c>
      <c r="T31" s="20">
        <f t="shared" si="17"/>
        <v>-25183.335500284094</v>
      </c>
      <c r="U31" s="1">
        <f t="shared" si="3"/>
        <v>240.79537139789772</v>
      </c>
      <c r="V31" s="1">
        <f t="shared" si="4"/>
        <v>305.70205008106848</v>
      </c>
      <c r="W31" s="20">
        <f t="shared" si="11"/>
        <v>1987.0633255269452</v>
      </c>
      <c r="AC31" s="45" t="s">
        <v>63</v>
      </c>
      <c r="AD31" s="48" t="s">
        <v>64</v>
      </c>
      <c r="AH31" s="50" t="s">
        <v>74</v>
      </c>
      <c r="AI31" s="54" t="s">
        <v>75</v>
      </c>
    </row>
    <row r="32" spans="1:35" x14ac:dyDescent="0.25">
      <c r="A32" s="7" t="s">
        <v>9</v>
      </c>
      <c r="B32" s="6">
        <f t="shared" si="12"/>
        <v>30</v>
      </c>
      <c r="C32" s="6">
        <f t="shared" si="5"/>
        <v>9.3916666666666675</v>
      </c>
      <c r="D32" s="6">
        <f t="shared" si="13"/>
        <v>254.9166666666668</v>
      </c>
      <c r="E32" s="6">
        <v>10</v>
      </c>
      <c r="F32" s="6">
        <f t="shared" si="14"/>
        <v>0</v>
      </c>
      <c r="G32" s="6">
        <v>21</v>
      </c>
      <c r="H32" s="6">
        <f t="shared" si="6"/>
        <v>33.81</v>
      </c>
      <c r="I32" s="6">
        <f t="shared" si="0"/>
        <v>9.3916666666666675</v>
      </c>
      <c r="J32" s="6">
        <f t="shared" si="15"/>
        <v>0.44722222222222108</v>
      </c>
      <c r="K32" s="6">
        <f t="shared" si="1"/>
        <v>123.09684884102393</v>
      </c>
      <c r="L32" s="6">
        <f t="shared" si="7"/>
        <v>0</v>
      </c>
      <c r="M32" s="6">
        <f t="shared" si="2"/>
        <v>178.88888888888843</v>
      </c>
      <c r="N32" s="6">
        <f t="shared" si="16"/>
        <v>392.40000000000003</v>
      </c>
      <c r="O32" s="6">
        <f t="shared" si="8"/>
        <v>694.38573772991231</v>
      </c>
      <c r="P32" s="8">
        <f t="shared" si="9"/>
        <v>6521.4393868467605</v>
      </c>
      <c r="Q32" s="8">
        <v>6521.4393868467605</v>
      </c>
      <c r="R32" s="20">
        <v>4264.43</v>
      </c>
      <c r="S32" s="20">
        <f t="shared" si="10"/>
        <v>-2257.0093868467602</v>
      </c>
      <c r="T32" s="20">
        <f t="shared" si="17"/>
        <v>-27440.344887130854</v>
      </c>
      <c r="U32" s="1">
        <f t="shared" si="3"/>
        <v>194.01137512173747</v>
      </c>
      <c r="V32" s="1">
        <f t="shared" si="4"/>
        <v>320.98715258512186</v>
      </c>
      <c r="W32" s="20">
        <f t="shared" si="11"/>
        <v>2086.416491803292</v>
      </c>
      <c r="AH32" s="50" t="s">
        <v>76</v>
      </c>
      <c r="AI32" s="54" t="s">
        <v>77</v>
      </c>
    </row>
    <row r="33" spans="1:35" x14ac:dyDescent="0.25">
      <c r="A33" s="7" t="s">
        <v>9</v>
      </c>
      <c r="B33" s="6">
        <f t="shared" si="12"/>
        <v>31</v>
      </c>
      <c r="C33" s="6">
        <f t="shared" si="5"/>
        <v>9.8388888888888903</v>
      </c>
      <c r="D33" s="6">
        <f t="shared" si="13"/>
        <v>264.7555555555557</v>
      </c>
      <c r="E33" s="6">
        <v>10</v>
      </c>
      <c r="F33" s="6">
        <f t="shared" si="14"/>
        <v>0</v>
      </c>
      <c r="G33" s="6">
        <v>22</v>
      </c>
      <c r="H33" s="6">
        <f t="shared" si="6"/>
        <v>35.42</v>
      </c>
      <c r="I33" s="6">
        <f t="shared" si="0"/>
        <v>9.8388888888888903</v>
      </c>
      <c r="J33" s="6">
        <f t="shared" si="15"/>
        <v>0.44722222222222285</v>
      </c>
      <c r="K33" s="6">
        <f t="shared" si="1"/>
        <v>135.09948943096504</v>
      </c>
      <c r="L33" s="6">
        <f t="shared" si="7"/>
        <v>0</v>
      </c>
      <c r="M33" s="6">
        <f t="shared" si="2"/>
        <v>178.88888888888914</v>
      </c>
      <c r="N33" s="6">
        <f t="shared" si="16"/>
        <v>392.40000000000003</v>
      </c>
      <c r="O33" s="6">
        <f t="shared" si="8"/>
        <v>706.38837831985416</v>
      </c>
      <c r="P33" s="8">
        <f t="shared" si="9"/>
        <v>6950.0767666914553</v>
      </c>
      <c r="Q33" s="8">
        <v>6950.0767666914553</v>
      </c>
      <c r="R33" s="20">
        <v>4264.43</v>
      </c>
      <c r="S33" s="20">
        <f t="shared" si="10"/>
        <v>-2685.646766691455</v>
      </c>
      <c r="T33" s="20">
        <f t="shared" si="17"/>
        <v>-30125.991653822308</v>
      </c>
      <c r="U33" s="1">
        <f t="shared" si="3"/>
        <v>197.36491290256723</v>
      </c>
      <c r="V33" s="1">
        <f t="shared" si="4"/>
        <v>336.2722550891753</v>
      </c>
      <c r="W33" s="20">
        <f t="shared" si="11"/>
        <v>2185.7696580796396</v>
      </c>
      <c r="AH33" s="50" t="s">
        <v>78</v>
      </c>
      <c r="AI33" s="54" t="s">
        <v>79</v>
      </c>
    </row>
    <row r="34" spans="1:35" x14ac:dyDescent="0.25">
      <c r="A34" s="7" t="s">
        <v>9</v>
      </c>
      <c r="B34" s="6">
        <f t="shared" si="12"/>
        <v>32</v>
      </c>
      <c r="C34" s="6">
        <f t="shared" si="5"/>
        <v>10.286111111111111</v>
      </c>
      <c r="D34" s="6">
        <f t="shared" si="13"/>
        <v>275.0416666666668</v>
      </c>
      <c r="E34" s="6">
        <v>10</v>
      </c>
      <c r="F34" s="6">
        <f t="shared" si="14"/>
        <v>0</v>
      </c>
      <c r="G34" s="6">
        <v>23</v>
      </c>
      <c r="H34" s="6">
        <f t="shared" si="6"/>
        <v>37.03</v>
      </c>
      <c r="I34" s="6">
        <f t="shared" ref="I34:I65" si="19">H34*(1000/3600)</f>
        <v>10.286111111111111</v>
      </c>
      <c r="J34" s="6">
        <f t="shared" si="15"/>
        <v>0.44722222222222108</v>
      </c>
      <c r="K34" s="6">
        <f t="shared" ref="K34:K65" si="20">0.5*$AA$14*$AA$12*$AA$13*((I34)^2)</f>
        <v>147.66039237392664</v>
      </c>
      <c r="L34" s="6">
        <f t="shared" si="7"/>
        <v>0</v>
      </c>
      <c r="M34" s="6">
        <f t="shared" ref="M34:M66" si="21">($AA$6*J34)</f>
        <v>178.88888888888843</v>
      </c>
      <c r="N34" s="6">
        <f t="shared" si="16"/>
        <v>392.40000000000003</v>
      </c>
      <c r="O34" s="6">
        <f t="shared" si="8"/>
        <v>718.94928126281502</v>
      </c>
      <c r="P34" s="8">
        <f t="shared" si="9"/>
        <v>7395.1921903227894</v>
      </c>
      <c r="Q34" s="8">
        <v>7395.1921903227894</v>
      </c>
      <c r="R34" s="20">
        <v>4264.43</v>
      </c>
      <c r="S34" s="20">
        <f t="shared" si="10"/>
        <v>-3130.7621903227891</v>
      </c>
      <c r="T34" s="20">
        <f t="shared" si="17"/>
        <v>-33256.753844145096</v>
      </c>
      <c r="U34" s="1">
        <f t="shared" ref="U34:U66" si="22">O34*$AA$7</f>
        <v>200.87442918483049</v>
      </c>
      <c r="V34" s="1">
        <f t="shared" ref="V34:V66" si="23">(I34/$AA$28)*(60)</f>
        <v>351.55735759322863</v>
      </c>
      <c r="W34" s="20">
        <f t="shared" si="11"/>
        <v>2285.1228243559863</v>
      </c>
      <c r="AC34" s="60" t="s">
        <v>65</v>
      </c>
      <c r="AD34" s="61"/>
      <c r="AE34" s="62"/>
      <c r="AH34" s="51" t="s">
        <v>84</v>
      </c>
      <c r="AI34" s="56" t="s">
        <v>88</v>
      </c>
    </row>
    <row r="35" spans="1:35" x14ac:dyDescent="0.25">
      <c r="A35" s="7" t="s">
        <v>9</v>
      </c>
      <c r="B35" s="6">
        <f t="shared" si="12"/>
        <v>33</v>
      </c>
      <c r="C35" s="6">
        <f t="shared" ref="C35:C66" si="24">I35*1</f>
        <v>10.733333333333334</v>
      </c>
      <c r="D35" s="6">
        <f t="shared" si="13"/>
        <v>285.77500000000015</v>
      </c>
      <c r="E35" s="6">
        <v>10</v>
      </c>
      <c r="F35" s="6">
        <f t="shared" si="14"/>
        <v>0</v>
      </c>
      <c r="G35" s="6">
        <v>24</v>
      </c>
      <c r="H35" s="6">
        <f t="shared" si="6"/>
        <v>38.64</v>
      </c>
      <c r="I35" s="6">
        <f t="shared" si="19"/>
        <v>10.733333333333334</v>
      </c>
      <c r="J35" s="6">
        <f t="shared" si="15"/>
        <v>0.44722222222222285</v>
      </c>
      <c r="K35" s="6">
        <f t="shared" si="20"/>
        <v>160.7795576699088</v>
      </c>
      <c r="L35" s="6">
        <f t="shared" ref="L35:L65" si="25">($AA$6)*SIN((TAN(F35/C35)))</f>
        <v>0</v>
      </c>
      <c r="M35" s="6">
        <f t="shared" si="21"/>
        <v>178.88888888888914</v>
      </c>
      <c r="N35" s="6">
        <f t="shared" si="16"/>
        <v>392.40000000000003</v>
      </c>
      <c r="O35" s="6">
        <f t="shared" si="8"/>
        <v>732.06844655879797</v>
      </c>
      <c r="P35" s="8">
        <f t="shared" si="9"/>
        <v>7857.5346597310991</v>
      </c>
      <c r="Q35" s="8">
        <v>7857.5346597310991</v>
      </c>
      <c r="R35" s="20">
        <v>4264.43</v>
      </c>
      <c r="S35" s="20">
        <f t="shared" si="10"/>
        <v>-3593.1046597310988</v>
      </c>
      <c r="T35" s="20">
        <f t="shared" si="17"/>
        <v>-36849.858503876196</v>
      </c>
      <c r="U35" s="1">
        <f t="shared" si="22"/>
        <v>204.53992396852814</v>
      </c>
      <c r="V35" s="1">
        <f t="shared" si="23"/>
        <v>366.84246009728207</v>
      </c>
      <c r="W35" s="20">
        <f t="shared" si="11"/>
        <v>2384.4759906323334</v>
      </c>
      <c r="AC35" s="66" t="s">
        <v>66</v>
      </c>
      <c r="AD35" s="66" t="s">
        <v>67</v>
      </c>
      <c r="AE35" s="66" t="s">
        <v>68</v>
      </c>
      <c r="AH35" s="52" t="s">
        <v>86</v>
      </c>
      <c r="AI35" s="56" t="s">
        <v>87</v>
      </c>
    </row>
    <row r="36" spans="1:35" x14ac:dyDescent="0.25">
      <c r="A36" s="10" t="s">
        <v>9</v>
      </c>
      <c r="B36" s="11">
        <f t="shared" si="12"/>
        <v>34</v>
      </c>
      <c r="C36" s="11">
        <f t="shared" si="24"/>
        <v>11.180555555555555</v>
      </c>
      <c r="D36" s="11">
        <f t="shared" si="13"/>
        <v>296.95555555555569</v>
      </c>
      <c r="E36" s="11">
        <v>10</v>
      </c>
      <c r="F36" s="6">
        <f t="shared" si="14"/>
        <v>0</v>
      </c>
      <c r="G36" s="11">
        <v>25</v>
      </c>
      <c r="H36" s="11">
        <f t="shared" si="6"/>
        <v>40.25</v>
      </c>
      <c r="I36" s="11">
        <f t="shared" si="19"/>
        <v>11.180555555555555</v>
      </c>
      <c r="J36" s="11">
        <f t="shared" si="15"/>
        <v>0.44722222222222108</v>
      </c>
      <c r="K36" s="11">
        <f t="shared" si="20"/>
        <v>174.45698531891142</v>
      </c>
      <c r="L36" s="6">
        <f t="shared" si="25"/>
        <v>0</v>
      </c>
      <c r="M36" s="11">
        <f t="shared" si="21"/>
        <v>178.88888888888843</v>
      </c>
      <c r="N36" s="11">
        <f t="shared" si="16"/>
        <v>392.40000000000003</v>
      </c>
      <c r="O36" s="11">
        <f t="shared" si="8"/>
        <v>745.74587420779994</v>
      </c>
      <c r="P36" s="12">
        <f t="shared" si="9"/>
        <v>8337.8531769066522</v>
      </c>
      <c r="Q36" s="12">
        <v>8337.8531769066522</v>
      </c>
      <c r="R36" s="20">
        <v>4264.43</v>
      </c>
      <c r="S36" s="20">
        <f t="shared" si="10"/>
        <v>-4073.4231769066519</v>
      </c>
      <c r="T36" s="20">
        <f t="shared" si="17"/>
        <v>-40923.281680782849</v>
      </c>
      <c r="U36" s="1">
        <f t="shared" si="22"/>
        <v>208.36139725365928</v>
      </c>
      <c r="V36" s="1">
        <f t="shared" si="23"/>
        <v>382.12756260133546</v>
      </c>
      <c r="W36" s="20">
        <f t="shared" si="11"/>
        <v>2483.8291569086805</v>
      </c>
      <c r="AC36" s="63" t="s">
        <v>93</v>
      </c>
      <c r="AD36" s="65">
        <v>1</v>
      </c>
      <c r="AE36" s="64">
        <v>1649</v>
      </c>
      <c r="AH36" s="51" t="s">
        <v>89</v>
      </c>
      <c r="AI36" s="56" t="s">
        <v>90</v>
      </c>
    </row>
    <row r="37" spans="1:35" x14ac:dyDescent="0.25">
      <c r="A37" s="35" t="s">
        <v>20</v>
      </c>
      <c r="B37" s="3">
        <f>B36+1</f>
        <v>35</v>
      </c>
      <c r="C37" s="3">
        <f t="shared" si="24"/>
        <v>11.627777777777778</v>
      </c>
      <c r="D37" s="3">
        <f>C37+D36</f>
        <v>308.58333333333348</v>
      </c>
      <c r="E37" s="3">
        <v>10</v>
      </c>
      <c r="F37" s="3">
        <f>E37-E36</f>
        <v>0</v>
      </c>
      <c r="G37" s="3">
        <v>26</v>
      </c>
      <c r="H37" s="3">
        <f t="shared" si="6"/>
        <v>41.86</v>
      </c>
      <c r="I37" s="3">
        <f t="shared" si="19"/>
        <v>11.627777777777778</v>
      </c>
      <c r="J37" s="3">
        <f>(I37-I36)*1</f>
        <v>0.44722222222222285</v>
      </c>
      <c r="K37" s="3">
        <f t="shared" si="20"/>
        <v>188.69267532093463</v>
      </c>
      <c r="L37" s="3">
        <f t="shared" si="25"/>
        <v>0</v>
      </c>
      <c r="M37" s="3">
        <f t="shared" si="21"/>
        <v>178.88888888888914</v>
      </c>
      <c r="N37" s="3">
        <f>(AA6*9.81)*AD4</f>
        <v>78.48</v>
      </c>
      <c r="O37" s="3">
        <f t="shared" si="8"/>
        <v>446.06156420982381</v>
      </c>
      <c r="P37" s="4">
        <f t="shared" si="9"/>
        <v>5186.7047438397849</v>
      </c>
      <c r="Q37" s="4">
        <v>5186.7047438397849</v>
      </c>
      <c r="R37" s="20">
        <v>4264.43</v>
      </c>
      <c r="S37" s="20">
        <f t="shared" si="10"/>
        <v>-922.27474383978461</v>
      </c>
      <c r="T37" s="20">
        <f t="shared" si="17"/>
        <v>-41845.556424622635</v>
      </c>
      <c r="U37" s="1">
        <f t="shared" si="22"/>
        <v>124.62960104022477</v>
      </c>
      <c r="V37" s="1">
        <f t="shared" si="23"/>
        <v>397.4126651053889</v>
      </c>
      <c r="W37" s="20">
        <f t="shared" si="11"/>
        <v>2583.1823231850276</v>
      </c>
      <c r="AC37" s="63" t="s">
        <v>94</v>
      </c>
      <c r="AD37" s="65">
        <v>1</v>
      </c>
      <c r="AE37" s="64">
        <v>794.67</v>
      </c>
      <c r="AH37" s="53" t="s">
        <v>91</v>
      </c>
      <c r="AI37" s="57" t="s">
        <v>92</v>
      </c>
    </row>
    <row r="38" spans="1:35" x14ac:dyDescent="0.25">
      <c r="A38" s="13" t="s">
        <v>20</v>
      </c>
      <c r="B38" s="6">
        <f t="shared" si="12"/>
        <v>36</v>
      </c>
      <c r="C38" s="6">
        <f t="shared" si="24"/>
        <v>12.075000000000003</v>
      </c>
      <c r="D38" s="6">
        <f t="shared" si="13"/>
        <v>320.65833333333347</v>
      </c>
      <c r="E38" s="6">
        <v>10</v>
      </c>
      <c r="F38" s="6">
        <f t="shared" si="14"/>
        <v>0</v>
      </c>
      <c r="G38" s="6">
        <v>27</v>
      </c>
      <c r="H38" s="6">
        <f t="shared" si="6"/>
        <v>43.470000000000006</v>
      </c>
      <c r="I38" s="6">
        <f t="shared" si="19"/>
        <v>12.075000000000003</v>
      </c>
      <c r="J38" s="6">
        <f t="shared" si="15"/>
        <v>0.44722222222222463</v>
      </c>
      <c r="K38" s="6">
        <f t="shared" si="20"/>
        <v>203.48662767597841</v>
      </c>
      <c r="L38" s="6">
        <f t="shared" si="25"/>
        <v>0</v>
      </c>
      <c r="M38" s="6">
        <f t="shared" si="21"/>
        <v>178.88888888888985</v>
      </c>
      <c r="N38" s="6">
        <f>N37</f>
        <v>78.48</v>
      </c>
      <c r="O38" s="6">
        <f t="shared" si="8"/>
        <v>460.85551656486825</v>
      </c>
      <c r="P38" s="8">
        <f t="shared" si="9"/>
        <v>5564.8303625207855</v>
      </c>
      <c r="Q38" s="8">
        <v>5564.8303625207855</v>
      </c>
      <c r="R38" s="20">
        <v>4264.43</v>
      </c>
      <c r="S38" s="20">
        <f t="shared" si="10"/>
        <v>-1300.4003625207852</v>
      </c>
      <c r="T38" s="20">
        <f t="shared" si="17"/>
        <v>-43145.956787143419</v>
      </c>
      <c r="U38" s="1">
        <f t="shared" si="22"/>
        <v>128.76303132822417</v>
      </c>
      <c r="V38" s="1">
        <f t="shared" si="23"/>
        <v>412.69776760944239</v>
      </c>
      <c r="W38" s="20">
        <f t="shared" si="11"/>
        <v>2682.5354894613756</v>
      </c>
      <c r="AC38" s="63" t="s">
        <v>69</v>
      </c>
      <c r="AD38" s="65">
        <v>4</v>
      </c>
      <c r="AE38" s="64">
        <f>4*47.97</f>
        <v>191.88</v>
      </c>
    </row>
    <row r="39" spans="1:35" x14ac:dyDescent="0.25">
      <c r="A39" s="13" t="s">
        <v>20</v>
      </c>
      <c r="B39" s="6">
        <f t="shared" si="12"/>
        <v>37</v>
      </c>
      <c r="C39" s="6">
        <f t="shared" si="24"/>
        <v>12.522222222222224</v>
      </c>
      <c r="D39" s="6">
        <f t="shared" si="13"/>
        <v>333.18055555555571</v>
      </c>
      <c r="E39" s="6">
        <v>8</v>
      </c>
      <c r="F39" s="6">
        <f t="shared" si="14"/>
        <v>-2</v>
      </c>
      <c r="G39" s="6">
        <v>28</v>
      </c>
      <c r="H39" s="6">
        <f t="shared" si="6"/>
        <v>45.080000000000005</v>
      </c>
      <c r="I39" s="6">
        <f t="shared" si="19"/>
        <v>12.522222222222224</v>
      </c>
      <c r="J39" s="6">
        <f t="shared" si="15"/>
        <v>0.44722222222222108</v>
      </c>
      <c r="K39" s="6">
        <f t="shared" si="20"/>
        <v>218.83884238404255</v>
      </c>
      <c r="L39" s="6">
        <f t="shared" si="25"/>
        <v>-64.156941304536389</v>
      </c>
      <c r="M39" s="6">
        <f t="shared" si="21"/>
        <v>178.88888888888843</v>
      </c>
      <c r="N39" s="6">
        <f t="shared" ref="N39:N62" si="26">N38</f>
        <v>78.48</v>
      </c>
      <c r="O39" s="6">
        <f t="shared" si="8"/>
        <v>412.05078996839461</v>
      </c>
      <c r="P39" s="8">
        <f t="shared" si="9"/>
        <v>5159.7915588264532</v>
      </c>
      <c r="Q39" s="8">
        <v>5159.7915588264532</v>
      </c>
      <c r="R39" s="20">
        <v>4264.43</v>
      </c>
      <c r="S39" s="20">
        <f t="shared" si="10"/>
        <v>-895.36155882645289</v>
      </c>
      <c r="T39" s="20">
        <f t="shared" si="17"/>
        <v>-44041.31834596987</v>
      </c>
      <c r="U39" s="1">
        <f t="shared" si="22"/>
        <v>115.12699071716945</v>
      </c>
      <c r="V39" s="1">
        <f t="shared" si="23"/>
        <v>427.98287011349578</v>
      </c>
      <c r="W39" s="20">
        <f t="shared" si="11"/>
        <v>2781.8886557377227</v>
      </c>
      <c r="AC39" s="63" t="s">
        <v>95</v>
      </c>
      <c r="AD39" s="65">
        <v>1</v>
      </c>
      <c r="AE39" s="64">
        <v>373.17</v>
      </c>
    </row>
    <row r="40" spans="1:35" x14ac:dyDescent="0.25">
      <c r="A40" s="13" t="s">
        <v>20</v>
      </c>
      <c r="B40" s="6">
        <f t="shared" si="12"/>
        <v>38</v>
      </c>
      <c r="C40" s="6">
        <f t="shared" si="24"/>
        <v>12.969444444444447</v>
      </c>
      <c r="D40" s="6">
        <f t="shared" si="13"/>
        <v>346.15000000000015</v>
      </c>
      <c r="E40" s="6">
        <v>6</v>
      </c>
      <c r="F40" s="6">
        <f t="shared" si="14"/>
        <v>-2</v>
      </c>
      <c r="G40" s="6">
        <v>29</v>
      </c>
      <c r="H40" s="6">
        <f t="shared" si="6"/>
        <v>46.690000000000005</v>
      </c>
      <c r="I40" s="6">
        <f t="shared" si="19"/>
        <v>12.969444444444447</v>
      </c>
      <c r="J40" s="6">
        <f t="shared" si="15"/>
        <v>0.44722222222222285</v>
      </c>
      <c r="K40" s="6">
        <f t="shared" si="20"/>
        <v>234.7493194451273</v>
      </c>
      <c r="L40" s="6">
        <f t="shared" si="25"/>
        <v>-61.927000936761864</v>
      </c>
      <c r="M40" s="6">
        <f t="shared" si="21"/>
        <v>178.88888888888914</v>
      </c>
      <c r="N40" s="6">
        <f t="shared" si="26"/>
        <v>78.48</v>
      </c>
      <c r="O40" s="6">
        <f t="shared" si="8"/>
        <v>430.19120739725463</v>
      </c>
      <c r="P40" s="8">
        <f t="shared" si="9"/>
        <v>5579.3409648271727</v>
      </c>
      <c r="Q40" s="8">
        <v>5579.3409648271727</v>
      </c>
      <c r="R40" s="20">
        <v>4264.43</v>
      </c>
      <c r="S40" s="20">
        <f t="shared" si="10"/>
        <v>-1314.9109648271724</v>
      </c>
      <c r="T40" s="20">
        <f t="shared" si="17"/>
        <v>-45356.22931079704</v>
      </c>
      <c r="U40" s="1">
        <f t="shared" si="22"/>
        <v>120.19542334679294</v>
      </c>
      <c r="V40" s="1">
        <f t="shared" si="23"/>
        <v>443.26797261754922</v>
      </c>
      <c r="W40" s="20">
        <f t="shared" si="11"/>
        <v>2881.2418220140698</v>
      </c>
    </row>
    <row r="41" spans="1:35" x14ac:dyDescent="0.25">
      <c r="A41" s="13" t="s">
        <v>20</v>
      </c>
      <c r="B41" s="6">
        <f t="shared" si="12"/>
        <v>39</v>
      </c>
      <c r="C41" s="6">
        <f t="shared" si="24"/>
        <v>12.969444444444447</v>
      </c>
      <c r="D41" s="6">
        <f t="shared" si="13"/>
        <v>359.11944444444458</v>
      </c>
      <c r="E41" s="6">
        <v>4</v>
      </c>
      <c r="F41" s="6">
        <f t="shared" si="14"/>
        <v>-2</v>
      </c>
      <c r="G41" s="6">
        <v>29</v>
      </c>
      <c r="H41" s="6">
        <f t="shared" si="6"/>
        <v>46.690000000000005</v>
      </c>
      <c r="I41" s="6">
        <f t="shared" si="19"/>
        <v>12.969444444444447</v>
      </c>
      <c r="J41" s="6">
        <f t="shared" si="15"/>
        <v>0</v>
      </c>
      <c r="K41" s="6">
        <f t="shared" si="20"/>
        <v>234.7493194451273</v>
      </c>
      <c r="L41" s="6">
        <f t="shared" si="25"/>
        <v>-61.927000936761864</v>
      </c>
      <c r="M41" s="6">
        <f t="shared" si="21"/>
        <v>0</v>
      </c>
      <c r="N41" s="6">
        <f t="shared" si="26"/>
        <v>78.48</v>
      </c>
      <c r="O41" s="6">
        <f t="shared" si="8"/>
        <v>251.30231850836543</v>
      </c>
      <c r="P41" s="8">
        <f t="shared" si="9"/>
        <v>3259.2514586543289</v>
      </c>
      <c r="Q41" s="8">
        <v>3259.2514586543289</v>
      </c>
      <c r="R41" s="20">
        <v>4264.43</v>
      </c>
      <c r="S41" s="20">
        <f t="shared" si="10"/>
        <v>1005.1785413456714</v>
      </c>
      <c r="T41" s="20">
        <f t="shared" si="17"/>
        <v>-44351.050769451365</v>
      </c>
      <c r="U41" s="1">
        <f t="shared" si="22"/>
        <v>70.213867791237291</v>
      </c>
      <c r="V41" s="1">
        <f t="shared" si="23"/>
        <v>443.26797261754922</v>
      </c>
      <c r="W41" s="20">
        <f t="shared" si="11"/>
        <v>2881.2418220140698</v>
      </c>
    </row>
    <row r="42" spans="1:35" x14ac:dyDescent="0.25">
      <c r="A42" s="13" t="s">
        <v>20</v>
      </c>
      <c r="B42" s="6">
        <f t="shared" si="12"/>
        <v>40</v>
      </c>
      <c r="C42" s="6">
        <f t="shared" si="24"/>
        <v>12.969444444444447</v>
      </c>
      <c r="D42" s="6">
        <f t="shared" si="13"/>
        <v>372.08888888888902</v>
      </c>
      <c r="E42" s="6">
        <v>2</v>
      </c>
      <c r="F42" s="6">
        <f t="shared" si="14"/>
        <v>-2</v>
      </c>
      <c r="G42" s="6">
        <v>29</v>
      </c>
      <c r="H42" s="6">
        <f t="shared" si="6"/>
        <v>46.690000000000005</v>
      </c>
      <c r="I42" s="6">
        <f t="shared" si="19"/>
        <v>12.969444444444447</v>
      </c>
      <c r="J42" s="6">
        <f t="shared" si="15"/>
        <v>0</v>
      </c>
      <c r="K42" s="6">
        <f t="shared" si="20"/>
        <v>234.7493194451273</v>
      </c>
      <c r="L42" s="6">
        <f t="shared" si="25"/>
        <v>-61.927000936761864</v>
      </c>
      <c r="M42" s="6">
        <f t="shared" si="21"/>
        <v>0</v>
      </c>
      <c r="N42" s="6">
        <f t="shared" si="26"/>
        <v>78.48</v>
      </c>
      <c r="O42" s="6">
        <f t="shared" si="8"/>
        <v>251.30231850836543</v>
      </c>
      <c r="P42" s="8">
        <f t="shared" si="9"/>
        <v>3259.2514586543289</v>
      </c>
      <c r="Q42" s="8">
        <v>3259.2514586543289</v>
      </c>
      <c r="R42" s="20">
        <v>4264.43</v>
      </c>
      <c r="S42" s="20">
        <f t="shared" si="10"/>
        <v>1005.1785413456714</v>
      </c>
      <c r="T42" s="20">
        <f t="shared" si="17"/>
        <v>-43345.872228105691</v>
      </c>
      <c r="U42" s="1">
        <f t="shared" si="22"/>
        <v>70.213867791237291</v>
      </c>
      <c r="V42" s="1">
        <f t="shared" si="23"/>
        <v>443.26797261754922</v>
      </c>
      <c r="W42" s="20">
        <f t="shared" si="11"/>
        <v>2881.2418220140698</v>
      </c>
    </row>
    <row r="43" spans="1:35" x14ac:dyDescent="0.25">
      <c r="A43" s="13" t="s">
        <v>20</v>
      </c>
      <c r="B43" s="6">
        <f t="shared" si="12"/>
        <v>41</v>
      </c>
      <c r="C43" s="6">
        <f t="shared" si="24"/>
        <v>12.969444444444447</v>
      </c>
      <c r="D43" s="6">
        <f t="shared" si="13"/>
        <v>385.05833333333345</v>
      </c>
      <c r="E43" s="6">
        <v>1</v>
      </c>
      <c r="F43" s="6">
        <f t="shared" si="14"/>
        <v>-1</v>
      </c>
      <c r="G43" s="6">
        <v>29</v>
      </c>
      <c r="H43" s="6">
        <f t="shared" si="6"/>
        <v>46.690000000000005</v>
      </c>
      <c r="I43" s="6">
        <f t="shared" si="19"/>
        <v>12.969444444444447</v>
      </c>
      <c r="J43" s="6">
        <f t="shared" si="15"/>
        <v>0</v>
      </c>
      <c r="K43" s="6">
        <f t="shared" si="20"/>
        <v>234.7493194451273</v>
      </c>
      <c r="L43" s="6">
        <f t="shared" si="25"/>
        <v>-30.872253775085344</v>
      </c>
      <c r="M43" s="6">
        <f t="shared" si="21"/>
        <v>0</v>
      </c>
      <c r="N43" s="6">
        <f t="shared" si="26"/>
        <v>78.48</v>
      </c>
      <c r="O43" s="6">
        <f t="shared" si="8"/>
        <v>282.35706567004195</v>
      </c>
      <c r="P43" s="8">
        <f t="shared" si="9"/>
        <v>3662.0142767039615</v>
      </c>
      <c r="Q43" s="8">
        <v>3662.0142767039615</v>
      </c>
      <c r="R43" s="20">
        <v>4264.43</v>
      </c>
      <c r="S43" s="20">
        <f t="shared" si="10"/>
        <v>602.41572329603878</v>
      </c>
      <c r="T43" s="20">
        <f t="shared" si="17"/>
        <v>-42743.456504809656</v>
      </c>
      <c r="U43" s="1">
        <f t="shared" si="22"/>
        <v>78.89056414820972</v>
      </c>
      <c r="V43" s="1">
        <f t="shared" si="23"/>
        <v>443.26797261754922</v>
      </c>
      <c r="W43" s="20">
        <f t="shared" si="11"/>
        <v>2881.2418220140698</v>
      </c>
    </row>
    <row r="44" spans="1:35" x14ac:dyDescent="0.25">
      <c r="A44" s="13" t="s">
        <v>20</v>
      </c>
      <c r="B44" s="6">
        <f t="shared" si="12"/>
        <v>42</v>
      </c>
      <c r="C44" s="6">
        <f t="shared" si="24"/>
        <v>12.969444444444447</v>
      </c>
      <c r="D44" s="6">
        <f t="shared" si="13"/>
        <v>398.02777777777789</v>
      </c>
      <c r="E44" s="6">
        <v>1</v>
      </c>
      <c r="F44" s="6">
        <f t="shared" si="14"/>
        <v>0</v>
      </c>
      <c r="G44" s="6">
        <v>29</v>
      </c>
      <c r="H44" s="6">
        <f t="shared" si="6"/>
        <v>46.690000000000005</v>
      </c>
      <c r="I44" s="6">
        <f t="shared" si="19"/>
        <v>12.969444444444447</v>
      </c>
      <c r="J44" s="6">
        <f t="shared" si="15"/>
        <v>0</v>
      </c>
      <c r="K44" s="6">
        <f t="shared" si="20"/>
        <v>234.7493194451273</v>
      </c>
      <c r="L44" s="6">
        <f t="shared" si="25"/>
        <v>0</v>
      </c>
      <c r="M44" s="6">
        <f t="shared" si="21"/>
        <v>0</v>
      </c>
      <c r="N44" s="6">
        <f t="shared" si="26"/>
        <v>78.48</v>
      </c>
      <c r="O44" s="6">
        <f t="shared" si="8"/>
        <v>313.22931944512732</v>
      </c>
      <c r="P44" s="8">
        <f t="shared" si="9"/>
        <v>4062.4102569147212</v>
      </c>
      <c r="Q44" s="8">
        <v>4062.4102569147212</v>
      </c>
      <c r="R44" s="20">
        <v>4264.43</v>
      </c>
      <c r="S44" s="20">
        <f t="shared" si="10"/>
        <v>202.01974308527906</v>
      </c>
      <c r="T44" s="20">
        <f t="shared" si="17"/>
        <v>-42541.436761724377</v>
      </c>
      <c r="U44" s="1">
        <f t="shared" si="22"/>
        <v>87.516271852968572</v>
      </c>
      <c r="V44" s="1">
        <f t="shared" si="23"/>
        <v>443.26797261754922</v>
      </c>
      <c r="W44" s="20">
        <f t="shared" si="11"/>
        <v>2881.2418220140698</v>
      </c>
    </row>
    <row r="45" spans="1:35" x14ac:dyDescent="0.25">
      <c r="A45" s="13" t="s">
        <v>20</v>
      </c>
      <c r="B45" s="6">
        <f t="shared" si="12"/>
        <v>43</v>
      </c>
      <c r="C45" s="6">
        <f t="shared" si="24"/>
        <v>12.969444444444447</v>
      </c>
      <c r="D45" s="6">
        <f t="shared" si="13"/>
        <v>410.99722222222232</v>
      </c>
      <c r="E45" s="6">
        <v>1</v>
      </c>
      <c r="F45" s="6">
        <f t="shared" si="14"/>
        <v>0</v>
      </c>
      <c r="G45" s="6">
        <v>29</v>
      </c>
      <c r="H45" s="6">
        <f t="shared" si="6"/>
        <v>46.690000000000005</v>
      </c>
      <c r="I45" s="6">
        <f t="shared" si="19"/>
        <v>12.969444444444447</v>
      </c>
      <c r="J45" s="6">
        <f t="shared" si="15"/>
        <v>0</v>
      </c>
      <c r="K45" s="6">
        <f t="shared" si="20"/>
        <v>234.7493194451273</v>
      </c>
      <c r="L45" s="6">
        <f t="shared" si="25"/>
        <v>0</v>
      </c>
      <c r="M45" s="6">
        <f t="shared" si="21"/>
        <v>0</v>
      </c>
      <c r="N45" s="6">
        <f t="shared" si="26"/>
        <v>78.48</v>
      </c>
      <c r="O45" s="6">
        <f t="shared" si="8"/>
        <v>313.22931944512732</v>
      </c>
      <c r="P45" s="8">
        <f t="shared" si="9"/>
        <v>4062.4102569147212</v>
      </c>
      <c r="Q45" s="8">
        <v>4062.4102569147212</v>
      </c>
      <c r="R45" s="20">
        <v>4264.43</v>
      </c>
      <c r="S45" s="20">
        <f t="shared" si="10"/>
        <v>202.01974308527906</v>
      </c>
      <c r="T45" s="20">
        <f t="shared" si="17"/>
        <v>-42339.417018639098</v>
      </c>
      <c r="U45" s="1">
        <f t="shared" si="22"/>
        <v>87.516271852968572</v>
      </c>
      <c r="V45" s="1">
        <f t="shared" si="23"/>
        <v>443.26797261754922</v>
      </c>
      <c r="W45" s="20">
        <f t="shared" si="11"/>
        <v>2881.2418220140698</v>
      </c>
    </row>
    <row r="46" spans="1:35" x14ac:dyDescent="0.25">
      <c r="A46" s="13" t="s">
        <v>20</v>
      </c>
      <c r="B46" s="6">
        <f t="shared" si="12"/>
        <v>44</v>
      </c>
      <c r="C46" s="6">
        <f t="shared" si="24"/>
        <v>12.969444444444447</v>
      </c>
      <c r="D46" s="6">
        <f t="shared" si="13"/>
        <v>423.96666666666675</v>
      </c>
      <c r="E46" s="6">
        <v>1</v>
      </c>
      <c r="F46" s="6">
        <f t="shared" si="14"/>
        <v>0</v>
      </c>
      <c r="G46" s="6">
        <v>29</v>
      </c>
      <c r="H46" s="6">
        <f t="shared" si="6"/>
        <v>46.690000000000005</v>
      </c>
      <c r="I46" s="6">
        <f t="shared" si="19"/>
        <v>12.969444444444447</v>
      </c>
      <c r="J46" s="6">
        <f t="shared" si="15"/>
        <v>0</v>
      </c>
      <c r="K46" s="6">
        <f t="shared" si="20"/>
        <v>234.7493194451273</v>
      </c>
      <c r="L46" s="6">
        <f t="shared" si="25"/>
        <v>0</v>
      </c>
      <c r="M46" s="6">
        <f t="shared" si="21"/>
        <v>0</v>
      </c>
      <c r="N46" s="6">
        <f t="shared" si="26"/>
        <v>78.48</v>
      </c>
      <c r="O46" s="6">
        <f t="shared" si="8"/>
        <v>313.22931944512732</v>
      </c>
      <c r="P46" s="8">
        <f t="shared" si="9"/>
        <v>4062.4102569147212</v>
      </c>
      <c r="Q46" s="8">
        <v>4062.4102569147212</v>
      </c>
      <c r="R46" s="20">
        <v>4264.43</v>
      </c>
      <c r="S46" s="20">
        <f t="shared" si="10"/>
        <v>202.01974308527906</v>
      </c>
      <c r="T46" s="20">
        <f t="shared" si="17"/>
        <v>-42137.39727555382</v>
      </c>
      <c r="U46" s="1">
        <f t="shared" si="22"/>
        <v>87.516271852968572</v>
      </c>
      <c r="V46" s="1">
        <f t="shared" si="23"/>
        <v>443.26797261754922</v>
      </c>
      <c r="W46" s="20">
        <f t="shared" si="11"/>
        <v>2881.2418220140698</v>
      </c>
    </row>
    <row r="47" spans="1:35" x14ac:dyDescent="0.25">
      <c r="A47" s="13" t="s">
        <v>20</v>
      </c>
      <c r="B47" s="6">
        <f t="shared" si="12"/>
        <v>45</v>
      </c>
      <c r="C47" s="6">
        <f t="shared" si="24"/>
        <v>12.969444444444447</v>
      </c>
      <c r="D47" s="6">
        <f t="shared" si="13"/>
        <v>436.93611111111119</v>
      </c>
      <c r="E47" s="6">
        <v>1</v>
      </c>
      <c r="F47" s="6">
        <f t="shared" si="14"/>
        <v>0</v>
      </c>
      <c r="G47" s="6">
        <v>29</v>
      </c>
      <c r="H47" s="6">
        <f t="shared" si="6"/>
        <v>46.690000000000005</v>
      </c>
      <c r="I47" s="6">
        <f t="shared" si="19"/>
        <v>12.969444444444447</v>
      </c>
      <c r="J47" s="6">
        <f t="shared" si="15"/>
        <v>0</v>
      </c>
      <c r="K47" s="6">
        <f t="shared" si="20"/>
        <v>234.7493194451273</v>
      </c>
      <c r="L47" s="6">
        <f t="shared" si="25"/>
        <v>0</v>
      </c>
      <c r="M47" s="6">
        <f t="shared" si="21"/>
        <v>0</v>
      </c>
      <c r="N47" s="6">
        <f t="shared" si="26"/>
        <v>78.48</v>
      </c>
      <c r="O47" s="6">
        <f t="shared" si="8"/>
        <v>313.22931944512732</v>
      </c>
      <c r="P47" s="8">
        <f t="shared" si="9"/>
        <v>4062.4102569147212</v>
      </c>
      <c r="Q47" s="8">
        <v>4062.4102569147212</v>
      </c>
      <c r="R47" s="20">
        <v>4264.43</v>
      </c>
      <c r="S47" s="20">
        <f t="shared" si="10"/>
        <v>202.01974308527906</v>
      </c>
      <c r="T47" s="20">
        <f t="shared" si="17"/>
        <v>-41935.377532468541</v>
      </c>
      <c r="U47" s="1">
        <f t="shared" si="22"/>
        <v>87.516271852968572</v>
      </c>
      <c r="V47" s="1">
        <f t="shared" si="23"/>
        <v>443.26797261754922</v>
      </c>
      <c r="W47" s="20">
        <f t="shared" si="11"/>
        <v>2881.2418220140698</v>
      </c>
    </row>
    <row r="48" spans="1:35" x14ac:dyDescent="0.25">
      <c r="A48" s="13" t="s">
        <v>20</v>
      </c>
      <c r="B48" s="6">
        <f t="shared" si="12"/>
        <v>46</v>
      </c>
      <c r="C48" s="6">
        <f t="shared" si="24"/>
        <v>12.969444444444447</v>
      </c>
      <c r="D48" s="6">
        <f t="shared" si="13"/>
        <v>449.90555555555562</v>
      </c>
      <c r="E48" s="6">
        <v>1</v>
      </c>
      <c r="F48" s="6">
        <f t="shared" si="14"/>
        <v>0</v>
      </c>
      <c r="G48" s="6">
        <v>29</v>
      </c>
      <c r="H48" s="6">
        <f t="shared" si="6"/>
        <v>46.690000000000005</v>
      </c>
      <c r="I48" s="6">
        <f t="shared" si="19"/>
        <v>12.969444444444447</v>
      </c>
      <c r="J48" s="6">
        <f t="shared" si="15"/>
        <v>0</v>
      </c>
      <c r="K48" s="6">
        <f t="shared" si="20"/>
        <v>234.7493194451273</v>
      </c>
      <c r="L48" s="6">
        <f t="shared" si="25"/>
        <v>0</v>
      </c>
      <c r="M48" s="6">
        <f t="shared" si="21"/>
        <v>0</v>
      </c>
      <c r="N48" s="6">
        <f t="shared" si="26"/>
        <v>78.48</v>
      </c>
      <c r="O48" s="6">
        <f t="shared" si="8"/>
        <v>313.22931944512732</v>
      </c>
      <c r="P48" s="8">
        <f t="shared" si="9"/>
        <v>4062.4102569147212</v>
      </c>
      <c r="Q48" s="8">
        <v>4062.4102569147212</v>
      </c>
      <c r="R48" s="20">
        <v>4264.43</v>
      </c>
      <c r="S48" s="20">
        <f t="shared" si="10"/>
        <v>202.01974308527906</v>
      </c>
      <c r="T48" s="20">
        <f t="shared" si="17"/>
        <v>-41733.357789383263</v>
      </c>
      <c r="U48" s="1">
        <f t="shared" si="22"/>
        <v>87.516271852968572</v>
      </c>
      <c r="V48" s="1">
        <f t="shared" si="23"/>
        <v>443.26797261754922</v>
      </c>
      <c r="W48" s="20">
        <f t="shared" si="11"/>
        <v>2881.2418220140698</v>
      </c>
    </row>
    <row r="49" spans="1:23" x14ac:dyDescent="0.25">
      <c r="A49" s="13" t="s">
        <v>20</v>
      </c>
      <c r="B49" s="6">
        <f t="shared" si="12"/>
        <v>47</v>
      </c>
      <c r="C49" s="6">
        <f t="shared" si="24"/>
        <v>12.969444444444447</v>
      </c>
      <c r="D49" s="6">
        <f t="shared" si="13"/>
        <v>462.87500000000006</v>
      </c>
      <c r="E49" s="6">
        <v>1</v>
      </c>
      <c r="F49" s="6">
        <f t="shared" si="14"/>
        <v>0</v>
      </c>
      <c r="G49" s="6">
        <v>29</v>
      </c>
      <c r="H49" s="6">
        <f t="shared" si="6"/>
        <v>46.690000000000005</v>
      </c>
      <c r="I49" s="6">
        <f t="shared" si="19"/>
        <v>12.969444444444447</v>
      </c>
      <c r="J49" s="6">
        <f t="shared" si="15"/>
        <v>0</v>
      </c>
      <c r="K49" s="6">
        <f t="shared" si="20"/>
        <v>234.7493194451273</v>
      </c>
      <c r="L49" s="6">
        <f t="shared" si="25"/>
        <v>0</v>
      </c>
      <c r="M49" s="6">
        <f t="shared" si="21"/>
        <v>0</v>
      </c>
      <c r="N49" s="6">
        <f t="shared" si="26"/>
        <v>78.48</v>
      </c>
      <c r="O49" s="6">
        <f t="shared" si="8"/>
        <v>313.22931944512732</v>
      </c>
      <c r="P49" s="8">
        <f t="shared" si="9"/>
        <v>4062.4102569147212</v>
      </c>
      <c r="Q49" s="8">
        <v>4062.4102569147212</v>
      </c>
      <c r="R49" s="20">
        <v>4264.43</v>
      </c>
      <c r="S49" s="20">
        <f t="shared" si="10"/>
        <v>202.01974308527906</v>
      </c>
      <c r="T49" s="20">
        <f t="shared" si="17"/>
        <v>-41531.338046297984</v>
      </c>
      <c r="U49" s="1">
        <f t="shared" si="22"/>
        <v>87.516271852968572</v>
      </c>
      <c r="V49" s="1">
        <f t="shared" si="23"/>
        <v>443.26797261754922</v>
      </c>
      <c r="W49" s="20">
        <f t="shared" si="11"/>
        <v>2881.2418220140698</v>
      </c>
    </row>
    <row r="50" spans="1:23" x14ac:dyDescent="0.25">
      <c r="A50" s="13" t="s">
        <v>20</v>
      </c>
      <c r="B50" s="6">
        <f t="shared" si="12"/>
        <v>48</v>
      </c>
      <c r="C50" s="6">
        <f t="shared" si="24"/>
        <v>11.627777777777778</v>
      </c>
      <c r="D50" s="6">
        <f t="shared" si="13"/>
        <v>474.50277777777785</v>
      </c>
      <c r="E50" s="6">
        <v>3</v>
      </c>
      <c r="F50" s="6">
        <f t="shared" si="14"/>
        <v>2</v>
      </c>
      <c r="G50" s="6">
        <v>26</v>
      </c>
      <c r="H50" s="6">
        <f t="shared" si="6"/>
        <v>41.86</v>
      </c>
      <c r="I50" s="6">
        <f t="shared" si="19"/>
        <v>11.627777777777778</v>
      </c>
      <c r="J50" s="6">
        <f t="shared" si="15"/>
        <v>-1.3416666666666686</v>
      </c>
      <c r="K50" s="6">
        <f t="shared" si="20"/>
        <v>188.69267532093463</v>
      </c>
      <c r="L50" s="6">
        <f t="shared" si="25"/>
        <v>69.13840075175618</v>
      </c>
      <c r="M50" s="6">
        <f t="shared" si="21"/>
        <v>-536.66666666666742</v>
      </c>
      <c r="N50" s="6">
        <f t="shared" si="26"/>
        <v>78.48</v>
      </c>
      <c r="O50" s="6">
        <f t="shared" si="8"/>
        <v>-200.35559059397661</v>
      </c>
      <c r="P50" s="8">
        <f t="shared" si="9"/>
        <v>-2329.6902839621839</v>
      </c>
      <c r="Q50" s="8">
        <v>0</v>
      </c>
      <c r="R50" s="20">
        <v>4264.43</v>
      </c>
      <c r="S50" s="20">
        <f t="shared" si="10"/>
        <v>4264.43</v>
      </c>
      <c r="T50" s="20">
        <f t="shared" si="17"/>
        <v>-37266.908046297984</v>
      </c>
      <c r="U50" s="1">
        <f t="shared" si="22"/>
        <v>-55.979352011957062</v>
      </c>
      <c r="V50" s="1">
        <f t="shared" si="23"/>
        <v>397.4126651053889</v>
      </c>
      <c r="W50" s="20">
        <f t="shared" si="11"/>
        <v>2583.1823231850276</v>
      </c>
    </row>
    <row r="51" spans="1:23" x14ac:dyDescent="0.25">
      <c r="A51" s="13" t="s">
        <v>20</v>
      </c>
      <c r="B51" s="6">
        <f t="shared" si="12"/>
        <v>49</v>
      </c>
      <c r="C51" s="6">
        <f t="shared" si="24"/>
        <v>10.733333333333334</v>
      </c>
      <c r="D51" s="6">
        <f t="shared" si="13"/>
        <v>485.2361111111112</v>
      </c>
      <c r="E51" s="6">
        <v>6</v>
      </c>
      <c r="F51" s="6">
        <f t="shared" si="14"/>
        <v>3</v>
      </c>
      <c r="G51" s="6">
        <v>24</v>
      </c>
      <c r="H51" s="6">
        <f t="shared" si="6"/>
        <v>38.64</v>
      </c>
      <c r="I51" s="6">
        <f t="shared" si="19"/>
        <v>10.733333333333334</v>
      </c>
      <c r="J51" s="6">
        <f t="shared" si="15"/>
        <v>-0.89444444444444393</v>
      </c>
      <c r="K51" s="6">
        <f t="shared" si="20"/>
        <v>160.7795576699088</v>
      </c>
      <c r="L51" s="6">
        <f t="shared" si="25"/>
        <v>113.23678419722776</v>
      </c>
      <c r="M51" s="6">
        <f t="shared" si="21"/>
        <v>-357.7777777777776</v>
      </c>
      <c r="N51" s="6">
        <f t="shared" si="26"/>
        <v>78.48</v>
      </c>
      <c r="O51" s="6">
        <f t="shared" si="8"/>
        <v>-5.281435910641008</v>
      </c>
      <c r="P51" s="8">
        <f t="shared" si="9"/>
        <v>-56.687412107546827</v>
      </c>
      <c r="Q51" s="8">
        <v>0</v>
      </c>
      <c r="R51" s="20">
        <v>4264.43</v>
      </c>
      <c r="S51" s="20">
        <f t="shared" si="10"/>
        <v>4264.43</v>
      </c>
      <c r="T51" s="20">
        <f t="shared" si="17"/>
        <v>-33002.478046297983</v>
      </c>
      <c r="U51" s="1">
        <f t="shared" si="22"/>
        <v>-1.4756331934330975</v>
      </c>
      <c r="V51" s="1">
        <f t="shared" si="23"/>
        <v>366.84246009728207</v>
      </c>
      <c r="W51" s="20">
        <f t="shared" si="11"/>
        <v>2384.4759906323334</v>
      </c>
    </row>
    <row r="52" spans="1:23" x14ac:dyDescent="0.25">
      <c r="A52" s="13" t="s">
        <v>20</v>
      </c>
      <c r="B52" s="6">
        <f t="shared" si="12"/>
        <v>50</v>
      </c>
      <c r="C52" s="6">
        <f t="shared" si="24"/>
        <v>8.9444444444444464</v>
      </c>
      <c r="D52" s="6">
        <f t="shared" si="13"/>
        <v>494.18055555555566</v>
      </c>
      <c r="E52" s="6">
        <v>9</v>
      </c>
      <c r="F52" s="6">
        <f t="shared" si="14"/>
        <v>3</v>
      </c>
      <c r="G52" s="6">
        <v>20</v>
      </c>
      <c r="H52" s="6">
        <f t="shared" si="6"/>
        <v>32.200000000000003</v>
      </c>
      <c r="I52" s="6">
        <f t="shared" si="19"/>
        <v>8.9444444444444464</v>
      </c>
      <c r="J52" s="6">
        <f t="shared" si="15"/>
        <v>-1.7888888888888879</v>
      </c>
      <c r="K52" s="6">
        <f t="shared" si="20"/>
        <v>111.65247060410336</v>
      </c>
      <c r="L52" s="6">
        <f t="shared" si="25"/>
        <v>136.62310242145637</v>
      </c>
      <c r="M52" s="6">
        <f t="shared" si="21"/>
        <v>-715.5555555555552</v>
      </c>
      <c r="N52" s="6">
        <f t="shared" si="26"/>
        <v>78.48</v>
      </c>
      <c r="O52" s="6">
        <f t="shared" si="8"/>
        <v>-388.79998252999548</v>
      </c>
      <c r="P52" s="8">
        <f t="shared" si="9"/>
        <v>-3477.599843740516</v>
      </c>
      <c r="Q52" s="8">
        <v>0</v>
      </c>
      <c r="R52" s="20">
        <v>4264.43</v>
      </c>
      <c r="S52" s="20">
        <f t="shared" si="10"/>
        <v>4264.43</v>
      </c>
      <c r="T52" s="20">
        <f t="shared" si="17"/>
        <v>-28738.048046297983</v>
      </c>
      <c r="U52" s="1">
        <f t="shared" si="22"/>
        <v>-108.63071511888073</v>
      </c>
      <c r="V52" s="1">
        <f t="shared" si="23"/>
        <v>305.70205008106848</v>
      </c>
      <c r="W52" s="20">
        <f t="shared" si="11"/>
        <v>1987.0633255269452</v>
      </c>
    </row>
    <row r="53" spans="1:23" x14ac:dyDescent="0.25">
      <c r="A53" s="13" t="s">
        <v>20</v>
      </c>
      <c r="B53" s="6">
        <f t="shared" si="12"/>
        <v>51</v>
      </c>
      <c r="C53" s="6">
        <f t="shared" si="24"/>
        <v>7.6027777777777787</v>
      </c>
      <c r="D53" s="6">
        <f t="shared" si="13"/>
        <v>501.78333333333342</v>
      </c>
      <c r="E53" s="6">
        <v>12</v>
      </c>
      <c r="F53" s="6">
        <f t="shared" si="14"/>
        <v>3</v>
      </c>
      <c r="G53" s="6">
        <v>17</v>
      </c>
      <c r="H53" s="6">
        <f t="shared" si="6"/>
        <v>27.37</v>
      </c>
      <c r="I53" s="6">
        <f t="shared" si="19"/>
        <v>7.6027777777777787</v>
      </c>
      <c r="J53" s="6">
        <f t="shared" si="15"/>
        <v>-1.3416666666666677</v>
      </c>
      <c r="K53" s="6">
        <f t="shared" si="20"/>
        <v>80.668910011464675</v>
      </c>
      <c r="L53" s="6">
        <f t="shared" si="25"/>
        <v>161.80061593743477</v>
      </c>
      <c r="M53" s="6">
        <f t="shared" si="21"/>
        <v>-536.66666666666708</v>
      </c>
      <c r="N53" s="6">
        <f t="shared" si="26"/>
        <v>78.48</v>
      </c>
      <c r="O53" s="6">
        <f t="shared" si="8"/>
        <v>-215.71714071776762</v>
      </c>
      <c r="P53" s="8">
        <f t="shared" si="9"/>
        <v>-1640.0494837348058</v>
      </c>
      <c r="Q53" s="8">
        <v>0</v>
      </c>
      <c r="R53" s="20">
        <v>4264.43</v>
      </c>
      <c r="S53" s="20">
        <f t="shared" si="10"/>
        <v>4264.43</v>
      </c>
      <c r="T53" s="20">
        <f t="shared" si="17"/>
        <v>-24473.618046297983</v>
      </c>
      <c r="U53" s="1">
        <f t="shared" si="22"/>
        <v>-60.271369116544271</v>
      </c>
      <c r="V53" s="1">
        <f t="shared" si="23"/>
        <v>259.84674256890816</v>
      </c>
      <c r="W53" s="20">
        <f t="shared" si="11"/>
        <v>1689.0038266979029</v>
      </c>
    </row>
    <row r="54" spans="1:23" x14ac:dyDescent="0.25">
      <c r="A54" s="13" t="s">
        <v>20</v>
      </c>
      <c r="B54" s="6">
        <f t="shared" si="12"/>
        <v>52</v>
      </c>
      <c r="C54" s="6">
        <f t="shared" si="24"/>
        <v>6.7083333333333339</v>
      </c>
      <c r="D54" s="6">
        <f t="shared" si="13"/>
        <v>508.49166666666673</v>
      </c>
      <c r="E54" s="6">
        <v>15</v>
      </c>
      <c r="F54" s="6">
        <f>E54-E53</f>
        <v>3</v>
      </c>
      <c r="G54" s="6">
        <v>15</v>
      </c>
      <c r="H54" s="6">
        <f t="shared" si="6"/>
        <v>24.150000000000002</v>
      </c>
      <c r="I54" s="6">
        <f t="shared" si="19"/>
        <v>6.7083333333333339</v>
      </c>
      <c r="J54" s="6">
        <f t="shared" si="15"/>
        <v>-0.89444444444444482</v>
      </c>
      <c r="K54" s="6">
        <f t="shared" si="20"/>
        <v>62.804514714808128</v>
      </c>
      <c r="L54" s="6">
        <f t="shared" si="25"/>
        <v>184.57416324530317</v>
      </c>
      <c r="M54" s="6">
        <f t="shared" si="21"/>
        <v>-357.77777777777794</v>
      </c>
      <c r="N54" s="6">
        <f t="shared" si="26"/>
        <v>78.48</v>
      </c>
      <c r="O54" s="6">
        <f t="shared" si="8"/>
        <v>-31.919099817666634</v>
      </c>
      <c r="P54" s="8">
        <f t="shared" si="9"/>
        <v>-214.12396127684701</v>
      </c>
      <c r="Q54" s="8">
        <v>0</v>
      </c>
      <c r="R54" s="20">
        <v>4264.43</v>
      </c>
      <c r="S54" s="20">
        <f t="shared" si="10"/>
        <v>4264.43</v>
      </c>
      <c r="T54" s="20">
        <f t="shared" si="17"/>
        <v>-20209.188046297983</v>
      </c>
      <c r="U54" s="1">
        <f t="shared" si="22"/>
        <v>-8.9181964890560561</v>
      </c>
      <c r="V54" s="1">
        <f t="shared" si="23"/>
        <v>229.2765375608013</v>
      </c>
      <c r="W54" s="20">
        <f t="shared" si="11"/>
        <v>1490.2974941452085</v>
      </c>
    </row>
    <row r="55" spans="1:23" x14ac:dyDescent="0.25">
      <c r="A55" s="13" t="s">
        <v>20</v>
      </c>
      <c r="B55" s="6">
        <f t="shared" si="12"/>
        <v>53</v>
      </c>
      <c r="C55" s="6">
        <f t="shared" si="24"/>
        <v>5.8138888888888891</v>
      </c>
      <c r="D55" s="6">
        <f t="shared" si="13"/>
        <v>514.30555555555566</v>
      </c>
      <c r="E55" s="6">
        <v>18</v>
      </c>
      <c r="F55" s="6">
        <f t="shared" si="14"/>
        <v>3</v>
      </c>
      <c r="G55" s="6">
        <v>13</v>
      </c>
      <c r="H55" s="6">
        <f t="shared" si="6"/>
        <v>20.93</v>
      </c>
      <c r="I55" s="6">
        <f t="shared" si="19"/>
        <v>5.8138888888888891</v>
      </c>
      <c r="J55" s="6">
        <f t="shared" si="15"/>
        <v>-0.89444444444444482</v>
      </c>
      <c r="K55" s="6">
        <f t="shared" si="20"/>
        <v>47.173168830233656</v>
      </c>
      <c r="L55" s="6">
        <f t="shared" si="25"/>
        <v>214.93273078530154</v>
      </c>
      <c r="M55" s="6">
        <f t="shared" si="21"/>
        <v>-357.77777777777794</v>
      </c>
      <c r="N55" s="6">
        <f t="shared" si="26"/>
        <v>78.48</v>
      </c>
      <c r="O55" s="6">
        <f t="shared" si="8"/>
        <v>-17.191878162242759</v>
      </c>
      <c r="P55" s="8">
        <f t="shared" si="9"/>
        <v>-99.951669426594705</v>
      </c>
      <c r="Q55" s="8">
        <v>0</v>
      </c>
      <c r="R55" s="20">
        <v>4264.43</v>
      </c>
      <c r="S55" s="20">
        <f t="shared" si="10"/>
        <v>4264.43</v>
      </c>
      <c r="T55" s="20">
        <f t="shared" si="17"/>
        <v>-15944.758046297982</v>
      </c>
      <c r="U55" s="1">
        <f t="shared" si="22"/>
        <v>-4.8034107585306263</v>
      </c>
      <c r="V55" s="1">
        <f t="shared" si="23"/>
        <v>198.70633255269445</v>
      </c>
      <c r="W55" s="20">
        <f t="shared" si="11"/>
        <v>1291.5911615925138</v>
      </c>
    </row>
    <row r="56" spans="1:23" x14ac:dyDescent="0.25">
      <c r="A56" s="13" t="s">
        <v>20</v>
      </c>
      <c r="B56" s="6">
        <f t="shared" si="12"/>
        <v>54</v>
      </c>
      <c r="C56" s="6">
        <f t="shared" si="24"/>
        <v>4.9194444444444452</v>
      </c>
      <c r="D56" s="6">
        <f t="shared" si="13"/>
        <v>519.22500000000014</v>
      </c>
      <c r="E56" s="6">
        <v>19</v>
      </c>
      <c r="F56" s="6">
        <f t="shared" si="14"/>
        <v>1</v>
      </c>
      <c r="G56" s="6">
        <v>11</v>
      </c>
      <c r="H56" s="6">
        <f t="shared" si="6"/>
        <v>17.71</v>
      </c>
      <c r="I56" s="6">
        <f t="shared" si="19"/>
        <v>4.9194444444444452</v>
      </c>
      <c r="J56" s="6">
        <f t="shared" si="15"/>
        <v>-0.89444444444444393</v>
      </c>
      <c r="K56" s="6">
        <f t="shared" si="20"/>
        <v>33.774872357741259</v>
      </c>
      <c r="L56" s="6">
        <f t="shared" si="25"/>
        <v>81.866165161467364</v>
      </c>
      <c r="M56" s="6">
        <f t="shared" si="21"/>
        <v>-357.7777777777776</v>
      </c>
      <c r="N56" s="6">
        <f t="shared" si="26"/>
        <v>78.48</v>
      </c>
      <c r="O56" s="6">
        <f t="shared" si="8"/>
        <v>-163.65674025856896</v>
      </c>
      <c r="P56" s="8">
        <f t="shared" si="9"/>
        <v>-805.10024166090466</v>
      </c>
      <c r="Q56" s="8">
        <v>0</v>
      </c>
      <c r="R56" s="20">
        <v>4264.43</v>
      </c>
      <c r="S56" s="20">
        <f t="shared" si="10"/>
        <v>4264.43</v>
      </c>
      <c r="T56" s="20">
        <f t="shared" si="17"/>
        <v>-11680.328046297982</v>
      </c>
      <c r="U56" s="1">
        <f t="shared" si="22"/>
        <v>-45.725693228244161</v>
      </c>
      <c r="V56" s="1">
        <f t="shared" si="23"/>
        <v>168.13612754458765</v>
      </c>
      <c r="W56" s="20">
        <f t="shared" si="11"/>
        <v>1092.8848290398198</v>
      </c>
    </row>
    <row r="57" spans="1:23" x14ac:dyDescent="0.25">
      <c r="A57" s="13" t="s">
        <v>20</v>
      </c>
      <c r="B57" s="6">
        <f t="shared" si="12"/>
        <v>55</v>
      </c>
      <c r="C57" s="6">
        <f t="shared" si="24"/>
        <v>4.9194444444444452</v>
      </c>
      <c r="D57" s="6">
        <f t="shared" si="13"/>
        <v>524.14444444444462</v>
      </c>
      <c r="E57" s="6">
        <v>19</v>
      </c>
      <c r="F57" s="6">
        <f t="shared" si="14"/>
        <v>0</v>
      </c>
      <c r="G57" s="6">
        <v>11</v>
      </c>
      <c r="H57" s="6">
        <f t="shared" si="6"/>
        <v>17.71</v>
      </c>
      <c r="I57" s="6">
        <f t="shared" si="19"/>
        <v>4.9194444444444452</v>
      </c>
      <c r="J57" s="6">
        <f t="shared" si="15"/>
        <v>0</v>
      </c>
      <c r="K57" s="6">
        <f t="shared" si="20"/>
        <v>33.774872357741259</v>
      </c>
      <c r="L57" s="6">
        <f t="shared" si="25"/>
        <v>0</v>
      </c>
      <c r="M57" s="6">
        <f t="shared" si="21"/>
        <v>0</v>
      </c>
      <c r="N57" s="6">
        <f t="shared" si="26"/>
        <v>78.48</v>
      </c>
      <c r="O57" s="6">
        <f t="shared" si="8"/>
        <v>112.25487235774126</v>
      </c>
      <c r="P57" s="8">
        <f t="shared" si="9"/>
        <v>552.23160818211056</v>
      </c>
      <c r="Q57" s="8">
        <v>552.23160818211056</v>
      </c>
      <c r="R57" s="20">
        <v>4264.43</v>
      </c>
      <c r="S57" s="20">
        <f t="shared" si="10"/>
        <v>3712.1983918178898</v>
      </c>
      <c r="T57" s="20">
        <f t="shared" si="17"/>
        <v>-7968.1296544800916</v>
      </c>
      <c r="U57" s="1">
        <f t="shared" si="22"/>
        <v>31.364011336752906</v>
      </c>
      <c r="V57" s="1">
        <f t="shared" si="23"/>
        <v>168.13612754458765</v>
      </c>
      <c r="W57" s="20">
        <f t="shared" si="11"/>
        <v>1092.8848290398198</v>
      </c>
    </row>
    <row r="58" spans="1:23" x14ac:dyDescent="0.25">
      <c r="A58" s="13" t="s">
        <v>20</v>
      </c>
      <c r="B58" s="6">
        <f t="shared" si="12"/>
        <v>56</v>
      </c>
      <c r="C58" s="6">
        <f t="shared" si="24"/>
        <v>5.3666666666666671</v>
      </c>
      <c r="D58" s="6">
        <f t="shared" si="13"/>
        <v>529.51111111111129</v>
      </c>
      <c r="E58" s="6">
        <v>19</v>
      </c>
      <c r="F58" s="6">
        <f t="shared" si="14"/>
        <v>0</v>
      </c>
      <c r="G58" s="6">
        <v>12</v>
      </c>
      <c r="H58" s="6">
        <f t="shared" si="6"/>
        <v>19.32</v>
      </c>
      <c r="I58" s="6">
        <f t="shared" si="19"/>
        <v>5.3666666666666671</v>
      </c>
      <c r="J58" s="6">
        <f t="shared" si="15"/>
        <v>0.44722222222222197</v>
      </c>
      <c r="K58" s="6">
        <f t="shared" si="20"/>
        <v>40.194889417477199</v>
      </c>
      <c r="L58" s="6">
        <f t="shared" si="25"/>
        <v>0</v>
      </c>
      <c r="M58" s="6">
        <f t="shared" si="21"/>
        <v>178.8888888888888</v>
      </c>
      <c r="N58" s="6">
        <f t="shared" si="26"/>
        <v>78.48</v>
      </c>
      <c r="O58" s="6">
        <f t="shared" si="8"/>
        <v>297.56377830636603</v>
      </c>
      <c r="P58" s="8">
        <f t="shared" si="9"/>
        <v>1596.9256102441645</v>
      </c>
      <c r="Q58" s="8">
        <v>1596.9256102441645</v>
      </c>
      <c r="R58" s="20">
        <v>4264.43</v>
      </c>
      <c r="S58" s="20">
        <f t="shared" si="10"/>
        <v>2667.5043897558357</v>
      </c>
      <c r="T58" s="20">
        <f t="shared" si="17"/>
        <v>-5300.6252647242563</v>
      </c>
      <c r="U58" s="1">
        <f t="shared" si="22"/>
        <v>83.139319658798669</v>
      </c>
      <c r="V58" s="1">
        <f t="shared" si="23"/>
        <v>183.42123004864104</v>
      </c>
      <c r="W58" s="20">
        <f t="shared" si="11"/>
        <v>1192.2379953161667</v>
      </c>
    </row>
    <row r="59" spans="1:23" x14ac:dyDescent="0.25">
      <c r="A59" s="13" t="s">
        <v>20</v>
      </c>
      <c r="B59" s="6">
        <f t="shared" si="12"/>
        <v>57</v>
      </c>
      <c r="C59" s="6">
        <f t="shared" si="24"/>
        <v>4.9194444444444452</v>
      </c>
      <c r="D59" s="6">
        <f t="shared" si="13"/>
        <v>534.43055555555577</v>
      </c>
      <c r="E59" s="6">
        <v>20</v>
      </c>
      <c r="F59" s="6">
        <f t="shared" si="14"/>
        <v>1</v>
      </c>
      <c r="G59" s="6">
        <v>11</v>
      </c>
      <c r="H59" s="6">
        <f t="shared" si="6"/>
        <v>17.71</v>
      </c>
      <c r="I59" s="6">
        <f t="shared" si="19"/>
        <v>4.9194444444444452</v>
      </c>
      <c r="J59" s="6">
        <f t="shared" si="15"/>
        <v>-0.44722222222222197</v>
      </c>
      <c r="K59" s="6">
        <f t="shared" si="20"/>
        <v>33.774872357741259</v>
      </c>
      <c r="L59" s="6">
        <f t="shared" si="25"/>
        <v>81.866165161467364</v>
      </c>
      <c r="M59" s="6">
        <f t="shared" si="21"/>
        <v>-178.8888888888888</v>
      </c>
      <c r="N59" s="6">
        <f t="shared" si="26"/>
        <v>78.48</v>
      </c>
      <c r="O59" s="6">
        <f t="shared" si="8"/>
        <v>15.232148630319827</v>
      </c>
      <c r="P59" s="8">
        <f t="shared" si="9"/>
        <v>74.933708956378936</v>
      </c>
      <c r="Q59" s="8">
        <v>74.933708956378936</v>
      </c>
      <c r="R59" s="20">
        <v>4264.43</v>
      </c>
      <c r="S59" s="20">
        <f t="shared" si="10"/>
        <v>4189.4962910436216</v>
      </c>
      <c r="T59" s="20">
        <f t="shared" si="17"/>
        <v>-1111.1289736806348</v>
      </c>
      <c r="U59" s="1">
        <f t="shared" si="22"/>
        <v>4.2558623273113598</v>
      </c>
      <c r="V59" s="1">
        <f t="shared" si="23"/>
        <v>168.13612754458765</v>
      </c>
      <c r="W59" s="20">
        <f t="shared" si="11"/>
        <v>1092.8848290398198</v>
      </c>
    </row>
    <row r="60" spans="1:23" x14ac:dyDescent="0.25">
      <c r="A60" s="13" t="s">
        <v>20</v>
      </c>
      <c r="B60" s="6">
        <f t="shared" si="12"/>
        <v>58</v>
      </c>
      <c r="C60" s="6">
        <f t="shared" si="24"/>
        <v>4.4722222222222232</v>
      </c>
      <c r="D60" s="6">
        <f t="shared" si="13"/>
        <v>538.90277777777794</v>
      </c>
      <c r="E60" s="6">
        <v>20</v>
      </c>
      <c r="F60" s="6">
        <f t="shared" si="14"/>
        <v>0</v>
      </c>
      <c r="G60" s="6">
        <v>10</v>
      </c>
      <c r="H60" s="6">
        <f t="shared" si="6"/>
        <v>16.100000000000001</v>
      </c>
      <c r="I60" s="6">
        <f t="shared" si="19"/>
        <v>4.4722222222222232</v>
      </c>
      <c r="J60" s="6">
        <f t="shared" si="15"/>
        <v>-0.44722222222222197</v>
      </c>
      <c r="K60" s="6">
        <f t="shared" si="20"/>
        <v>27.913117651025839</v>
      </c>
      <c r="L60" s="6">
        <f t="shared" si="25"/>
        <v>0</v>
      </c>
      <c r="M60" s="6">
        <f t="shared" si="21"/>
        <v>-178.8888888888888</v>
      </c>
      <c r="N60" s="6">
        <f t="shared" si="26"/>
        <v>78.48</v>
      </c>
      <c r="O60" s="6">
        <f t="shared" si="8"/>
        <v>-72.495771237862968</v>
      </c>
      <c r="P60" s="8">
        <f t="shared" si="9"/>
        <v>-324.21719914710945</v>
      </c>
      <c r="Q60" s="8">
        <v>0</v>
      </c>
      <c r="R60" s="20">
        <v>4264.43</v>
      </c>
      <c r="S60" s="20">
        <f t="shared" si="10"/>
        <v>4264.43</v>
      </c>
      <c r="T60" s="20">
        <f t="shared" si="17"/>
        <v>3153.3010263193655</v>
      </c>
      <c r="U60" s="1">
        <f t="shared" si="22"/>
        <v>-20.255318483858911</v>
      </c>
      <c r="V60" s="1">
        <f t="shared" si="23"/>
        <v>152.85102504053424</v>
      </c>
      <c r="W60" s="20">
        <f t="shared" si="11"/>
        <v>993.53166276347258</v>
      </c>
    </row>
    <row r="61" spans="1:23" x14ac:dyDescent="0.25">
      <c r="A61" s="13" t="s">
        <v>20</v>
      </c>
      <c r="B61" s="6">
        <f t="shared" si="12"/>
        <v>59</v>
      </c>
      <c r="C61" s="6">
        <f t="shared" si="24"/>
        <v>4.9194444444444452</v>
      </c>
      <c r="D61" s="6">
        <f t="shared" si="13"/>
        <v>543.82222222222242</v>
      </c>
      <c r="E61" s="6">
        <v>20</v>
      </c>
      <c r="F61" s="6">
        <f t="shared" si="14"/>
        <v>0</v>
      </c>
      <c r="G61" s="6">
        <v>11</v>
      </c>
      <c r="H61" s="6">
        <f t="shared" si="6"/>
        <v>17.71</v>
      </c>
      <c r="I61" s="6">
        <f t="shared" si="19"/>
        <v>4.9194444444444452</v>
      </c>
      <c r="J61" s="6">
        <f t="shared" si="15"/>
        <v>0.44722222222222197</v>
      </c>
      <c r="K61" s="6">
        <f t="shared" si="20"/>
        <v>33.774872357741259</v>
      </c>
      <c r="L61" s="6">
        <f t="shared" si="25"/>
        <v>0</v>
      </c>
      <c r="M61" s="6">
        <f t="shared" si="21"/>
        <v>178.8888888888888</v>
      </c>
      <c r="N61" s="6">
        <f t="shared" si="26"/>
        <v>78.48</v>
      </c>
      <c r="O61" s="6">
        <f t="shared" si="8"/>
        <v>291.14376124663005</v>
      </c>
      <c r="P61" s="8">
        <f t="shared" si="9"/>
        <v>1432.2655587993941</v>
      </c>
      <c r="Q61" s="8">
        <v>1432.2655587993941</v>
      </c>
      <c r="R61" s="20">
        <v>4264.43</v>
      </c>
      <c r="S61" s="20">
        <f t="shared" si="10"/>
        <v>2832.1644412006062</v>
      </c>
      <c r="T61" s="20">
        <f t="shared" si="17"/>
        <v>5985.4654675199718</v>
      </c>
      <c r="U61" s="1">
        <f t="shared" si="22"/>
        <v>81.345566892308426</v>
      </c>
      <c r="V61" s="1">
        <f t="shared" si="23"/>
        <v>168.13612754458765</v>
      </c>
      <c r="W61" s="20">
        <f t="shared" si="11"/>
        <v>1092.8848290398198</v>
      </c>
    </row>
    <row r="62" spans="1:23" x14ac:dyDescent="0.25">
      <c r="A62" s="14" t="s">
        <v>20</v>
      </c>
      <c r="B62" s="11">
        <f t="shared" si="12"/>
        <v>60</v>
      </c>
      <c r="C62" s="11">
        <f t="shared" si="24"/>
        <v>5.3666666666666671</v>
      </c>
      <c r="D62" s="11">
        <f t="shared" si="13"/>
        <v>549.1888888888891</v>
      </c>
      <c r="E62" s="11">
        <v>20</v>
      </c>
      <c r="F62" s="11">
        <f>E62-E61</f>
        <v>0</v>
      </c>
      <c r="G62" s="11">
        <v>12</v>
      </c>
      <c r="H62" s="11">
        <f t="shared" si="6"/>
        <v>19.32</v>
      </c>
      <c r="I62" s="11">
        <f t="shared" si="19"/>
        <v>5.3666666666666671</v>
      </c>
      <c r="J62" s="11">
        <f t="shared" si="15"/>
        <v>0.44722222222222197</v>
      </c>
      <c r="K62" s="11">
        <f t="shared" si="20"/>
        <v>40.194889417477199</v>
      </c>
      <c r="L62" s="11">
        <f t="shared" si="25"/>
        <v>0</v>
      </c>
      <c r="M62" s="11">
        <f t="shared" si="21"/>
        <v>178.8888888888888</v>
      </c>
      <c r="N62" s="11">
        <f t="shared" si="26"/>
        <v>78.48</v>
      </c>
      <c r="O62" s="11">
        <f t="shared" si="8"/>
        <v>297.56377830636603</v>
      </c>
      <c r="P62" s="12">
        <f t="shared" si="9"/>
        <v>1596.9256102441645</v>
      </c>
      <c r="Q62" s="12">
        <v>1596.9256102441645</v>
      </c>
      <c r="R62" s="20">
        <v>4264.43</v>
      </c>
      <c r="S62" s="20">
        <f t="shared" si="10"/>
        <v>2667.5043897558357</v>
      </c>
      <c r="T62" s="20">
        <f t="shared" si="17"/>
        <v>8652.969857275808</v>
      </c>
      <c r="U62" s="1">
        <f t="shared" si="22"/>
        <v>83.139319658798669</v>
      </c>
      <c r="V62" s="1">
        <f t="shared" si="23"/>
        <v>183.42123004864104</v>
      </c>
      <c r="W62" s="20">
        <f t="shared" si="11"/>
        <v>1192.2379953161667</v>
      </c>
    </row>
    <row r="63" spans="1:23" x14ac:dyDescent="0.25">
      <c r="A63" s="15" t="s">
        <v>21</v>
      </c>
      <c r="B63" s="3">
        <f>B62+1</f>
        <v>61</v>
      </c>
      <c r="C63" s="3">
        <f t="shared" si="24"/>
        <v>6.261111111111112</v>
      </c>
      <c r="D63" s="3">
        <f>C63+D62</f>
        <v>555.45000000000016</v>
      </c>
      <c r="E63" s="3">
        <v>20</v>
      </c>
      <c r="F63" s="3">
        <f>E63-E62</f>
        <v>0</v>
      </c>
      <c r="G63" s="3">
        <v>14</v>
      </c>
      <c r="H63" s="3">
        <f t="shared" si="6"/>
        <v>22.540000000000003</v>
      </c>
      <c r="I63" s="3">
        <f t="shared" si="19"/>
        <v>6.261111111111112</v>
      </c>
      <c r="J63" s="3">
        <f>(I63-I62)*1</f>
        <v>0.89444444444444482</v>
      </c>
      <c r="K63" s="3">
        <f t="shared" si="20"/>
        <v>54.709710596010638</v>
      </c>
      <c r="L63" s="3">
        <f t="shared" si="25"/>
        <v>0</v>
      </c>
      <c r="M63" s="3">
        <f t="shared" si="21"/>
        <v>357.77777777777794</v>
      </c>
      <c r="N63" s="3">
        <f>(AA6*9.81)*AD5</f>
        <v>235.44</v>
      </c>
      <c r="O63" s="3">
        <f t="shared" si="8"/>
        <v>647.92748837378849</v>
      </c>
      <c r="P63" s="4">
        <f t="shared" si="9"/>
        <v>4056.745996651443</v>
      </c>
      <c r="Q63" s="4">
        <v>4056.745996651443</v>
      </c>
      <c r="R63" s="20">
        <v>4264.43</v>
      </c>
      <c r="S63" s="20">
        <f t="shared" si="10"/>
        <v>207.68400334855733</v>
      </c>
      <c r="T63" s="20">
        <f t="shared" si="17"/>
        <v>8860.6538606243648</v>
      </c>
      <c r="U63" s="1">
        <f t="shared" si="22"/>
        <v>181.03094025163648</v>
      </c>
      <c r="V63" s="1">
        <f t="shared" si="23"/>
        <v>213.99143505674789</v>
      </c>
      <c r="W63" s="20">
        <f t="shared" si="11"/>
        <v>1390.9443278688614</v>
      </c>
    </row>
    <row r="64" spans="1:23" x14ac:dyDescent="0.25">
      <c r="A64" s="16" t="s">
        <v>21</v>
      </c>
      <c r="B64" s="6">
        <f t="shared" si="12"/>
        <v>62</v>
      </c>
      <c r="C64" s="6">
        <f t="shared" si="24"/>
        <v>7.1555555555555559</v>
      </c>
      <c r="D64" s="6">
        <f t="shared" si="13"/>
        <v>562.60555555555572</v>
      </c>
      <c r="E64" s="6">
        <v>20</v>
      </c>
      <c r="F64" s="6">
        <f t="shared" si="14"/>
        <v>0</v>
      </c>
      <c r="G64" s="6">
        <v>16</v>
      </c>
      <c r="H64" s="6">
        <f t="shared" si="6"/>
        <v>25.76</v>
      </c>
      <c r="I64" s="6">
        <f t="shared" si="19"/>
        <v>7.1555555555555559</v>
      </c>
      <c r="J64" s="6">
        <f t="shared" si="15"/>
        <v>0.89444444444444393</v>
      </c>
      <c r="K64" s="6">
        <f t="shared" si="20"/>
        <v>71.457581186626129</v>
      </c>
      <c r="L64" s="6">
        <f t="shared" si="25"/>
        <v>0</v>
      </c>
      <c r="M64" s="6">
        <f t="shared" si="21"/>
        <v>357.7777777777776</v>
      </c>
      <c r="N64" s="6">
        <f>N63</f>
        <v>235.44</v>
      </c>
      <c r="O64" s="6">
        <f t="shared" si="8"/>
        <v>664.67535896440381</v>
      </c>
      <c r="P64" s="8">
        <f t="shared" si="9"/>
        <v>4756.1214574786227</v>
      </c>
      <c r="Q64" s="8">
        <v>4756.1214574786227</v>
      </c>
      <c r="R64" s="20">
        <v>4264.43</v>
      </c>
      <c r="S64" s="20">
        <f t="shared" si="10"/>
        <v>-491.6914574786224</v>
      </c>
      <c r="T64" s="20">
        <f t="shared" si="17"/>
        <v>8368.9624031457424</v>
      </c>
      <c r="U64" s="1">
        <f t="shared" si="22"/>
        <v>185.7102952946544</v>
      </c>
      <c r="V64" s="1">
        <f t="shared" si="23"/>
        <v>244.56164006485471</v>
      </c>
      <c r="W64" s="20">
        <f t="shared" si="11"/>
        <v>1589.6506604215556</v>
      </c>
    </row>
    <row r="65" spans="1:25" x14ac:dyDescent="0.25">
      <c r="A65" s="16" t="s">
        <v>21</v>
      </c>
      <c r="B65" s="6">
        <f t="shared" si="12"/>
        <v>63</v>
      </c>
      <c r="C65" s="6">
        <f t="shared" si="24"/>
        <v>7.6027777777777787</v>
      </c>
      <c r="D65" s="6">
        <f t="shared" si="13"/>
        <v>570.20833333333348</v>
      </c>
      <c r="E65" s="6">
        <v>20</v>
      </c>
      <c r="F65" s="6">
        <f t="shared" si="14"/>
        <v>0</v>
      </c>
      <c r="G65" s="6">
        <v>17</v>
      </c>
      <c r="H65" s="6">
        <f t="shared" si="6"/>
        <v>27.37</v>
      </c>
      <c r="I65" s="6">
        <f t="shared" si="19"/>
        <v>7.6027777777777787</v>
      </c>
      <c r="J65" s="6">
        <f t="shared" si="15"/>
        <v>0.44722222222222285</v>
      </c>
      <c r="K65" s="6">
        <f t="shared" si="20"/>
        <v>80.668910011464675</v>
      </c>
      <c r="L65" s="6">
        <f t="shared" si="25"/>
        <v>0</v>
      </c>
      <c r="M65" s="6">
        <f t="shared" si="21"/>
        <v>178.88888888888914</v>
      </c>
      <c r="N65" s="6">
        <f t="shared" ref="N65:N88" si="27">N64</f>
        <v>235.44</v>
      </c>
      <c r="O65" s="6">
        <f t="shared" si="8"/>
        <v>494.99779890035381</v>
      </c>
      <c r="P65" s="8">
        <f t="shared" si="9"/>
        <v>3763.3582655285236</v>
      </c>
      <c r="Q65" s="8">
        <v>3763.3582655285236</v>
      </c>
      <c r="R65" s="20">
        <v>4264.43</v>
      </c>
      <c r="S65" s="20">
        <f t="shared" si="10"/>
        <v>501.0717344714767</v>
      </c>
      <c r="T65" s="20">
        <f t="shared" si="17"/>
        <v>8870.0341376172182</v>
      </c>
      <c r="U65" s="1">
        <f t="shared" si="22"/>
        <v>138.30238501275883</v>
      </c>
      <c r="V65" s="1">
        <f t="shared" si="23"/>
        <v>259.84674256890816</v>
      </c>
      <c r="W65" s="20">
        <f t="shared" si="11"/>
        <v>1689.0038266979029</v>
      </c>
      <c r="Y65"/>
    </row>
    <row r="66" spans="1:25" x14ac:dyDescent="0.25">
      <c r="A66" s="16" t="s">
        <v>21</v>
      </c>
      <c r="B66" s="6">
        <f t="shared" si="12"/>
        <v>64</v>
      </c>
      <c r="C66" s="6">
        <f t="shared" si="24"/>
        <v>8.0500000000000007</v>
      </c>
      <c r="D66" s="6">
        <f t="shared" ref="D66:D112" si="28">C66+D65</f>
        <v>578.25833333333344</v>
      </c>
      <c r="E66" s="6">
        <v>20</v>
      </c>
      <c r="F66" s="6">
        <f t="shared" ref="F66:F97" si="29">E66-E65</f>
        <v>0</v>
      </c>
      <c r="G66" s="6">
        <v>18</v>
      </c>
      <c r="H66" s="6">
        <f t="shared" si="6"/>
        <v>28.98</v>
      </c>
      <c r="I66" s="6">
        <f t="shared" ref="I66:I97" si="30">H66*(1000/3600)</f>
        <v>8.0500000000000007</v>
      </c>
      <c r="J66" s="6">
        <f t="shared" si="15"/>
        <v>0.44722222222222197</v>
      </c>
      <c r="K66" s="6">
        <f t="shared" ref="K66:K97" si="31">0.5*$AA$14*$AA$12*$AA$13*((I66)^2)</f>
        <v>90.438501189323702</v>
      </c>
      <c r="L66" s="6">
        <f t="shared" ref="L66:L112" si="32">($AA$6)*SIN((TAN(F66/C66)))</f>
        <v>0</v>
      </c>
      <c r="M66" s="6">
        <f t="shared" si="21"/>
        <v>178.8888888888888</v>
      </c>
      <c r="N66" s="6">
        <f t="shared" si="27"/>
        <v>235.44</v>
      </c>
      <c r="O66" s="6">
        <f t="shared" si="8"/>
        <v>504.76739007821249</v>
      </c>
      <c r="P66" s="8">
        <f t="shared" si="9"/>
        <v>4063.377490129611</v>
      </c>
      <c r="Q66" s="8">
        <v>4063.377490129611</v>
      </c>
      <c r="R66" s="20">
        <v>4264.43</v>
      </c>
      <c r="S66" s="20">
        <f t="shared" si="10"/>
        <v>201.05250987038926</v>
      </c>
      <c r="T66" s="20">
        <f t="shared" si="17"/>
        <v>9071.0866474876075</v>
      </c>
      <c r="U66" s="1">
        <f t="shared" si="22"/>
        <v>141.03200878785256</v>
      </c>
      <c r="V66" s="1">
        <f t="shared" si="23"/>
        <v>275.13184507296154</v>
      </c>
      <c r="W66" s="20">
        <f t="shared" si="11"/>
        <v>1788.35699297425</v>
      </c>
    </row>
    <row r="67" spans="1:25" x14ac:dyDescent="0.25">
      <c r="A67" s="16" t="s">
        <v>21</v>
      </c>
      <c r="B67" s="6">
        <f t="shared" si="12"/>
        <v>65</v>
      </c>
      <c r="C67" s="6">
        <f t="shared" ref="C67:C98" si="33">I67*1</f>
        <v>8.4972222222222236</v>
      </c>
      <c r="D67" s="6">
        <f t="shared" si="28"/>
        <v>586.7555555555557</v>
      </c>
      <c r="E67" s="6">
        <v>20</v>
      </c>
      <c r="F67" s="6">
        <f t="shared" si="29"/>
        <v>0</v>
      </c>
      <c r="G67" s="6">
        <v>19</v>
      </c>
      <c r="H67" s="6">
        <f t="shared" si="6"/>
        <v>30.590000000000003</v>
      </c>
      <c r="I67" s="6">
        <f t="shared" si="30"/>
        <v>8.4972222222222236</v>
      </c>
      <c r="J67" s="6">
        <f t="shared" si="15"/>
        <v>0.44722222222222285</v>
      </c>
      <c r="K67" s="6">
        <f t="shared" si="31"/>
        <v>100.76635472020327</v>
      </c>
      <c r="L67" s="6">
        <f t="shared" si="32"/>
        <v>0</v>
      </c>
      <c r="M67" s="6">
        <f t="shared" ref="M67:M112" si="34">($AA$6*J67)</f>
        <v>178.88888888888914</v>
      </c>
      <c r="N67" s="6">
        <f t="shared" si="27"/>
        <v>235.44</v>
      </c>
      <c r="O67" s="6">
        <f t="shared" ref="O67:O112" si="35">K67+L67+M67+N67</f>
        <v>515.09524360909245</v>
      </c>
      <c r="P67" s="8">
        <f t="shared" ref="P67:P112" si="36">O67*I67</f>
        <v>4376.8787505561504</v>
      </c>
      <c r="Q67" s="8">
        <v>4376.8787505561504</v>
      </c>
      <c r="R67" s="20">
        <v>4264.43</v>
      </c>
      <c r="S67" s="20">
        <f t="shared" ref="S67:S112" si="37">(R67-Q67)</f>
        <v>-112.44875055615012</v>
      </c>
      <c r="T67" s="20">
        <f t="shared" si="17"/>
        <v>8958.6378969314574</v>
      </c>
      <c r="U67" s="1">
        <f t="shared" ref="U67:U112" si="38">O67*$AA$7</f>
        <v>143.91761106438042</v>
      </c>
      <c r="V67" s="1">
        <f t="shared" ref="V67:V112" si="39">(I67/$AA$28)*(60)</f>
        <v>290.41694757701504</v>
      </c>
      <c r="W67" s="20">
        <f t="shared" ref="W67:W112" si="40">V67*6.5</f>
        <v>1887.7101592505978</v>
      </c>
    </row>
    <row r="68" spans="1:25" x14ac:dyDescent="0.25">
      <c r="A68" s="16" t="s">
        <v>21</v>
      </c>
      <c r="B68" s="6">
        <f t="shared" ref="B68:B112" si="41">B67+1</f>
        <v>66</v>
      </c>
      <c r="C68" s="6">
        <f t="shared" si="33"/>
        <v>9.3916666666666675</v>
      </c>
      <c r="D68" s="6">
        <f t="shared" si="28"/>
        <v>596.14722222222235</v>
      </c>
      <c r="E68" s="6">
        <v>19</v>
      </c>
      <c r="F68" s="6">
        <f t="shared" si="29"/>
        <v>-1</v>
      </c>
      <c r="G68" s="6">
        <v>21</v>
      </c>
      <c r="H68" s="6">
        <f t="shared" si="6"/>
        <v>33.81</v>
      </c>
      <c r="I68" s="6">
        <f t="shared" si="30"/>
        <v>9.3916666666666675</v>
      </c>
      <c r="J68" s="6">
        <f t="shared" ref="J68:J112" si="42">(I68-I67)*1</f>
        <v>0.89444444444444393</v>
      </c>
      <c r="K68" s="6">
        <f t="shared" si="31"/>
        <v>123.09684884102393</v>
      </c>
      <c r="L68" s="6">
        <f t="shared" si="32"/>
        <v>-42.671287803104377</v>
      </c>
      <c r="M68" s="6">
        <f t="shared" si="34"/>
        <v>357.7777777777776</v>
      </c>
      <c r="N68" s="6">
        <f t="shared" si="27"/>
        <v>235.44</v>
      </c>
      <c r="O68" s="6">
        <f t="shared" si="35"/>
        <v>673.64333881569723</v>
      </c>
      <c r="P68" s="8">
        <f t="shared" si="36"/>
        <v>6326.6336903774236</v>
      </c>
      <c r="Q68" s="8">
        <v>6326.6336903774236</v>
      </c>
      <c r="R68" s="20">
        <v>4264.43</v>
      </c>
      <c r="S68" s="20">
        <f t="shared" si="37"/>
        <v>-2062.2036903774233</v>
      </c>
      <c r="T68" s="20">
        <f t="shared" ref="T68:T112" si="43">(S68+(T67))</f>
        <v>6896.4342065540341</v>
      </c>
      <c r="U68" s="1">
        <f t="shared" si="38"/>
        <v>188.21594886510579</v>
      </c>
      <c r="V68" s="1">
        <f t="shared" si="39"/>
        <v>320.98715258512186</v>
      </c>
      <c r="W68" s="20">
        <f t="shared" si="40"/>
        <v>2086.416491803292</v>
      </c>
    </row>
    <row r="69" spans="1:25" x14ac:dyDescent="0.25">
      <c r="A69" s="16" t="s">
        <v>21</v>
      </c>
      <c r="B69" s="6">
        <f t="shared" si="41"/>
        <v>67</v>
      </c>
      <c r="C69" s="6">
        <f t="shared" si="33"/>
        <v>10.286111111111111</v>
      </c>
      <c r="D69" s="6">
        <f t="shared" si="28"/>
        <v>606.43333333333351</v>
      </c>
      <c r="E69" s="6">
        <v>18</v>
      </c>
      <c r="F69" s="6">
        <f t="shared" si="29"/>
        <v>-1</v>
      </c>
      <c r="G69" s="6">
        <v>23</v>
      </c>
      <c r="H69" s="6">
        <f t="shared" si="6"/>
        <v>37.03</v>
      </c>
      <c r="I69" s="6">
        <f t="shared" si="30"/>
        <v>10.286111111111111</v>
      </c>
      <c r="J69" s="6">
        <f t="shared" si="42"/>
        <v>0.89444444444444393</v>
      </c>
      <c r="K69" s="6">
        <f t="shared" si="31"/>
        <v>147.66039237392664</v>
      </c>
      <c r="L69" s="6">
        <f t="shared" si="32"/>
        <v>-38.948556867659434</v>
      </c>
      <c r="M69" s="6">
        <f t="shared" si="34"/>
        <v>357.7777777777776</v>
      </c>
      <c r="N69" s="6">
        <f t="shared" si="27"/>
        <v>235.44</v>
      </c>
      <c r="O69" s="6">
        <f t="shared" si="35"/>
        <v>701.92961328404476</v>
      </c>
      <c r="P69" s="8">
        <f t="shared" si="36"/>
        <v>7220.1259944189387</v>
      </c>
      <c r="Q69" s="8">
        <v>7220.1259944189387</v>
      </c>
      <c r="R69" s="20">
        <v>4264.43</v>
      </c>
      <c r="S69" s="20">
        <f t="shared" si="37"/>
        <v>-2955.6959944189384</v>
      </c>
      <c r="T69" s="20">
        <f t="shared" si="43"/>
        <v>3940.7382121350956</v>
      </c>
      <c r="U69" s="1">
        <f t="shared" si="38"/>
        <v>196.11913395156211</v>
      </c>
      <c r="V69" s="1">
        <f t="shared" si="39"/>
        <v>351.55735759322863</v>
      </c>
      <c r="W69" s="20">
        <f t="shared" si="40"/>
        <v>2285.1228243559863</v>
      </c>
    </row>
    <row r="70" spans="1:25" x14ac:dyDescent="0.25">
      <c r="A70" s="16" t="s">
        <v>21</v>
      </c>
      <c r="B70" s="6">
        <f t="shared" si="41"/>
        <v>68</v>
      </c>
      <c r="C70" s="6">
        <f t="shared" si="33"/>
        <v>10.733333333333334</v>
      </c>
      <c r="D70" s="6">
        <f t="shared" si="28"/>
        <v>617.16666666666686</v>
      </c>
      <c r="E70" s="6">
        <v>17</v>
      </c>
      <c r="F70" s="6">
        <f t="shared" si="29"/>
        <v>-1</v>
      </c>
      <c r="G70" s="6">
        <v>24</v>
      </c>
      <c r="H70" s="6">
        <f t="shared" si="6"/>
        <v>38.64</v>
      </c>
      <c r="I70" s="6">
        <f t="shared" si="30"/>
        <v>10.733333333333334</v>
      </c>
      <c r="J70" s="6">
        <f t="shared" si="42"/>
        <v>0.44722222222222285</v>
      </c>
      <c r="K70" s="6">
        <f t="shared" si="31"/>
        <v>160.7795576699088</v>
      </c>
      <c r="L70" s="6">
        <f t="shared" si="32"/>
        <v>-37.320923622390922</v>
      </c>
      <c r="M70" s="6">
        <f t="shared" si="34"/>
        <v>178.88888888888914</v>
      </c>
      <c r="N70" s="6">
        <f t="shared" si="27"/>
        <v>235.44</v>
      </c>
      <c r="O70" s="6">
        <f t="shared" si="35"/>
        <v>537.78752293640696</v>
      </c>
      <c r="P70" s="8">
        <f t="shared" si="36"/>
        <v>5772.2527461841019</v>
      </c>
      <c r="Q70" s="8">
        <v>5772.2527461841019</v>
      </c>
      <c r="R70" s="20">
        <v>4264.43</v>
      </c>
      <c r="S70" s="20">
        <f t="shared" si="37"/>
        <v>-1507.8227461841016</v>
      </c>
      <c r="T70" s="20">
        <f t="shared" si="43"/>
        <v>2432.9154659509941</v>
      </c>
      <c r="U70" s="1">
        <f t="shared" si="38"/>
        <v>150.2578339084321</v>
      </c>
      <c r="V70" s="1">
        <f t="shared" si="39"/>
        <v>366.84246009728207</v>
      </c>
      <c r="W70" s="20">
        <f t="shared" si="40"/>
        <v>2384.4759906323334</v>
      </c>
    </row>
    <row r="71" spans="1:25" x14ac:dyDescent="0.25">
      <c r="A71" s="16" t="s">
        <v>21</v>
      </c>
      <c r="B71" s="6">
        <f t="shared" si="41"/>
        <v>69</v>
      </c>
      <c r="C71" s="6">
        <f t="shared" si="33"/>
        <v>11.627777777777778</v>
      </c>
      <c r="D71" s="6">
        <f t="shared" si="28"/>
        <v>628.79444444444459</v>
      </c>
      <c r="E71" s="6">
        <v>16</v>
      </c>
      <c r="F71" s="6">
        <f t="shared" si="29"/>
        <v>-1</v>
      </c>
      <c r="G71" s="6">
        <v>26</v>
      </c>
      <c r="H71" s="6">
        <f t="shared" si="6"/>
        <v>41.86</v>
      </c>
      <c r="I71" s="6">
        <f t="shared" si="30"/>
        <v>11.627777777777778</v>
      </c>
      <c r="J71" s="6">
        <f t="shared" si="42"/>
        <v>0.89444444444444393</v>
      </c>
      <c r="K71" s="6">
        <f t="shared" si="31"/>
        <v>188.69267532093463</v>
      </c>
      <c r="L71" s="6">
        <f t="shared" si="32"/>
        <v>-34.442739564273062</v>
      </c>
      <c r="M71" s="6">
        <f t="shared" si="34"/>
        <v>357.7777777777776</v>
      </c>
      <c r="N71" s="6">
        <f t="shared" si="27"/>
        <v>235.44</v>
      </c>
      <c r="O71" s="6">
        <f t="shared" si="35"/>
        <v>747.4677135344391</v>
      </c>
      <c r="P71" s="8">
        <f t="shared" si="36"/>
        <v>8691.3884690421164</v>
      </c>
      <c r="Q71" s="8">
        <v>8691.3884690421164</v>
      </c>
      <c r="R71" s="20">
        <v>4264.43</v>
      </c>
      <c r="S71" s="20">
        <f t="shared" si="37"/>
        <v>-4426.9584690421161</v>
      </c>
      <c r="T71" s="20">
        <f t="shared" si="43"/>
        <v>-1994.043003091122</v>
      </c>
      <c r="U71" s="1">
        <f t="shared" si="38"/>
        <v>208.84247916152228</v>
      </c>
      <c r="V71" s="1">
        <f t="shared" si="39"/>
        <v>397.4126651053889</v>
      </c>
      <c r="W71" s="20">
        <f t="shared" si="40"/>
        <v>2583.1823231850276</v>
      </c>
    </row>
    <row r="72" spans="1:25" x14ac:dyDescent="0.25">
      <c r="A72" s="16" t="s">
        <v>21</v>
      </c>
      <c r="B72" s="6">
        <f t="shared" si="41"/>
        <v>70</v>
      </c>
      <c r="C72" s="6">
        <f t="shared" si="33"/>
        <v>12.075000000000003</v>
      </c>
      <c r="D72" s="6">
        <f t="shared" si="28"/>
        <v>640.86944444444464</v>
      </c>
      <c r="E72" s="6">
        <v>14</v>
      </c>
      <c r="F72" s="6">
        <f t="shared" si="29"/>
        <v>-2</v>
      </c>
      <c r="G72" s="6">
        <v>27</v>
      </c>
      <c r="H72" s="6">
        <f t="shared" si="6"/>
        <v>43.470000000000006</v>
      </c>
      <c r="I72" s="6">
        <f t="shared" si="30"/>
        <v>12.075000000000003</v>
      </c>
      <c r="J72" s="6">
        <f t="shared" si="42"/>
        <v>0.44722222222222463</v>
      </c>
      <c r="K72" s="6">
        <f t="shared" si="31"/>
        <v>203.48662767597841</v>
      </c>
      <c r="L72" s="6">
        <f t="shared" si="32"/>
        <v>-66.554191741828262</v>
      </c>
      <c r="M72" s="6">
        <f t="shared" si="34"/>
        <v>178.88888888888985</v>
      </c>
      <c r="N72" s="6">
        <f t="shared" si="27"/>
        <v>235.44</v>
      </c>
      <c r="O72" s="6">
        <f t="shared" si="35"/>
        <v>551.26132482304001</v>
      </c>
      <c r="P72" s="8">
        <f t="shared" si="36"/>
        <v>6656.4804972382099</v>
      </c>
      <c r="Q72" s="8">
        <v>6656.4804972382099</v>
      </c>
      <c r="R72" s="20">
        <v>4264.43</v>
      </c>
      <c r="S72" s="20">
        <f t="shared" si="37"/>
        <v>-2392.0504972382096</v>
      </c>
      <c r="T72" s="20">
        <f t="shared" si="43"/>
        <v>-4386.0935003293316</v>
      </c>
      <c r="U72" s="1">
        <f t="shared" si="38"/>
        <v>154.02241415555736</v>
      </c>
      <c r="V72" s="1">
        <f t="shared" si="39"/>
        <v>412.69776760944239</v>
      </c>
      <c r="W72" s="20">
        <f t="shared" si="40"/>
        <v>2682.5354894613756</v>
      </c>
    </row>
    <row r="73" spans="1:25" x14ac:dyDescent="0.25">
      <c r="A73" s="16" t="s">
        <v>21</v>
      </c>
      <c r="B73" s="6">
        <f t="shared" si="41"/>
        <v>71</v>
      </c>
      <c r="C73" s="6">
        <f t="shared" si="33"/>
        <v>12.522222222222224</v>
      </c>
      <c r="D73" s="6">
        <f t="shared" si="28"/>
        <v>653.39166666666688</v>
      </c>
      <c r="E73" s="6">
        <v>10</v>
      </c>
      <c r="F73" s="6">
        <f t="shared" si="29"/>
        <v>-4</v>
      </c>
      <c r="G73" s="6">
        <v>28</v>
      </c>
      <c r="H73" s="6">
        <f t="shared" si="6"/>
        <v>45.080000000000005</v>
      </c>
      <c r="I73" s="6">
        <f t="shared" si="30"/>
        <v>12.522222222222224</v>
      </c>
      <c r="J73" s="6">
        <f t="shared" si="42"/>
        <v>0.44722222222222108</v>
      </c>
      <c r="K73" s="6">
        <f t="shared" si="31"/>
        <v>218.83884238404255</v>
      </c>
      <c r="L73" s="6">
        <f t="shared" si="32"/>
        <v>-129.90449857263198</v>
      </c>
      <c r="M73" s="6">
        <f t="shared" si="34"/>
        <v>178.88888888888843</v>
      </c>
      <c r="N73" s="6">
        <f t="shared" si="27"/>
        <v>235.44</v>
      </c>
      <c r="O73" s="6">
        <f t="shared" si="35"/>
        <v>503.263232700299</v>
      </c>
      <c r="P73" s="8">
        <f t="shared" si="36"/>
        <v>6301.9740361470786</v>
      </c>
      <c r="Q73" s="8">
        <v>6301.9740361470786</v>
      </c>
      <c r="R73" s="20">
        <v>4264.43</v>
      </c>
      <c r="S73" s="20">
        <f t="shared" si="37"/>
        <v>-2037.5440361470783</v>
      </c>
      <c r="T73" s="20">
        <f t="shared" si="43"/>
        <v>-6423.6375364764099</v>
      </c>
      <c r="U73" s="1">
        <f t="shared" si="38"/>
        <v>140.61174721646353</v>
      </c>
      <c r="V73" s="1">
        <f t="shared" si="39"/>
        <v>427.98287011349578</v>
      </c>
      <c r="W73" s="20">
        <f t="shared" si="40"/>
        <v>2781.8886557377227</v>
      </c>
    </row>
    <row r="74" spans="1:25" x14ac:dyDescent="0.25">
      <c r="A74" s="16" t="s">
        <v>21</v>
      </c>
      <c r="B74" s="6">
        <f t="shared" si="41"/>
        <v>72</v>
      </c>
      <c r="C74" s="6">
        <f t="shared" si="33"/>
        <v>12.522222222222224</v>
      </c>
      <c r="D74" s="6">
        <f t="shared" si="28"/>
        <v>665.91388888888912</v>
      </c>
      <c r="E74" s="6">
        <v>9</v>
      </c>
      <c r="F74" s="6">
        <f t="shared" si="29"/>
        <v>-1</v>
      </c>
      <c r="G74" s="6">
        <v>28</v>
      </c>
      <c r="H74" s="6">
        <f t="shared" si="6"/>
        <v>45.080000000000005</v>
      </c>
      <c r="I74" s="6">
        <f t="shared" si="30"/>
        <v>12.522222222222224</v>
      </c>
      <c r="J74" s="6">
        <f t="shared" si="42"/>
        <v>0</v>
      </c>
      <c r="K74" s="6">
        <f t="shared" si="31"/>
        <v>218.83884238404255</v>
      </c>
      <c r="L74" s="6">
        <f t="shared" si="32"/>
        <v>-31.977131069154581</v>
      </c>
      <c r="M74" s="6">
        <f t="shared" si="34"/>
        <v>0</v>
      </c>
      <c r="N74" s="6">
        <f t="shared" si="27"/>
        <v>235.44</v>
      </c>
      <c r="O74" s="6">
        <f t="shared" si="35"/>
        <v>422.30171131488794</v>
      </c>
      <c r="P74" s="8">
        <f t="shared" si="36"/>
        <v>5288.1558739097645</v>
      </c>
      <c r="Q74" s="8">
        <v>5288.1558739097645</v>
      </c>
      <c r="R74" s="20">
        <v>4264.43</v>
      </c>
      <c r="S74" s="20">
        <f t="shared" si="37"/>
        <v>-1023.7258739097642</v>
      </c>
      <c r="T74" s="20">
        <f t="shared" si="43"/>
        <v>-7447.3634103861741</v>
      </c>
      <c r="U74" s="1">
        <f t="shared" si="38"/>
        <v>117.99109814137968</v>
      </c>
      <c r="V74" s="1">
        <f t="shared" si="39"/>
        <v>427.98287011349578</v>
      </c>
      <c r="W74" s="20">
        <f t="shared" si="40"/>
        <v>2781.8886557377227</v>
      </c>
    </row>
    <row r="75" spans="1:25" x14ac:dyDescent="0.25">
      <c r="A75" s="16" t="s">
        <v>21</v>
      </c>
      <c r="B75" s="6">
        <f t="shared" si="41"/>
        <v>73</v>
      </c>
      <c r="C75" s="6">
        <f t="shared" si="33"/>
        <v>12.969444444444447</v>
      </c>
      <c r="D75" s="6">
        <f t="shared" si="28"/>
        <v>678.88333333333355</v>
      </c>
      <c r="E75" s="6">
        <v>8</v>
      </c>
      <c r="F75" s="6">
        <f t="shared" si="29"/>
        <v>-1</v>
      </c>
      <c r="G75" s="6">
        <v>29</v>
      </c>
      <c r="H75" s="6">
        <f t="shared" si="6"/>
        <v>46.690000000000005</v>
      </c>
      <c r="I75" s="6">
        <f t="shared" si="30"/>
        <v>12.969444444444447</v>
      </c>
      <c r="J75" s="6">
        <f t="shared" si="42"/>
        <v>0.44722222222222285</v>
      </c>
      <c r="K75" s="6">
        <f t="shared" si="31"/>
        <v>234.7493194451273</v>
      </c>
      <c r="L75" s="6">
        <f t="shared" si="32"/>
        <v>-30.872253775085344</v>
      </c>
      <c r="M75" s="6">
        <f t="shared" si="34"/>
        <v>178.88888888888914</v>
      </c>
      <c r="N75" s="6">
        <f t="shared" si="27"/>
        <v>235.44</v>
      </c>
      <c r="O75" s="6">
        <f t="shared" si="35"/>
        <v>618.20595455893113</v>
      </c>
      <c r="P75" s="8">
        <f t="shared" si="36"/>
        <v>8017.7877828768051</v>
      </c>
      <c r="Q75" s="8">
        <v>8017.7877828768051</v>
      </c>
      <c r="R75" s="20">
        <v>4264.43</v>
      </c>
      <c r="S75" s="20">
        <f t="shared" si="37"/>
        <v>-3753.3577828768048</v>
      </c>
      <c r="T75" s="20">
        <f t="shared" si="43"/>
        <v>-11200.72119326298</v>
      </c>
      <c r="U75" s="1">
        <f t="shared" si="38"/>
        <v>172.72674370376535</v>
      </c>
      <c r="V75" s="1">
        <f t="shared" si="39"/>
        <v>443.26797261754922</v>
      </c>
      <c r="W75" s="20">
        <f t="shared" si="40"/>
        <v>2881.2418220140698</v>
      </c>
    </row>
    <row r="76" spans="1:25" x14ac:dyDescent="0.25">
      <c r="A76" s="16" t="s">
        <v>21</v>
      </c>
      <c r="B76" s="6">
        <f t="shared" si="41"/>
        <v>74</v>
      </c>
      <c r="C76" s="6">
        <f t="shared" si="33"/>
        <v>12.969444444444447</v>
      </c>
      <c r="D76" s="6">
        <f t="shared" si="28"/>
        <v>691.85277777777799</v>
      </c>
      <c r="E76" s="6">
        <v>7</v>
      </c>
      <c r="F76" s="6">
        <f t="shared" si="29"/>
        <v>-1</v>
      </c>
      <c r="G76" s="6">
        <v>29</v>
      </c>
      <c r="H76" s="6">
        <f t="shared" si="6"/>
        <v>46.690000000000005</v>
      </c>
      <c r="I76" s="6">
        <f t="shared" si="30"/>
        <v>12.969444444444447</v>
      </c>
      <c r="J76" s="6">
        <f t="shared" si="42"/>
        <v>0</v>
      </c>
      <c r="K76" s="6">
        <f t="shared" si="31"/>
        <v>234.7493194451273</v>
      </c>
      <c r="L76" s="6">
        <f t="shared" si="32"/>
        <v>-30.872253775085344</v>
      </c>
      <c r="M76" s="6">
        <f t="shared" si="34"/>
        <v>0</v>
      </c>
      <c r="N76" s="6">
        <f t="shared" si="27"/>
        <v>235.44</v>
      </c>
      <c r="O76" s="6">
        <f t="shared" si="35"/>
        <v>439.31706567004198</v>
      </c>
      <c r="P76" s="8">
        <f t="shared" si="36"/>
        <v>5697.6982767039626</v>
      </c>
      <c r="Q76" s="8">
        <v>5697.6982767039626</v>
      </c>
      <c r="R76" s="20">
        <v>4264.43</v>
      </c>
      <c r="S76" s="20">
        <f t="shared" si="37"/>
        <v>-1433.2682767039623</v>
      </c>
      <c r="T76" s="20">
        <f t="shared" si="43"/>
        <v>-12633.989469966942</v>
      </c>
      <c r="U76" s="1">
        <f t="shared" si="38"/>
        <v>122.74518814820972</v>
      </c>
      <c r="V76" s="1">
        <f t="shared" si="39"/>
        <v>443.26797261754922</v>
      </c>
      <c r="W76" s="20">
        <f t="shared" si="40"/>
        <v>2881.2418220140698</v>
      </c>
    </row>
    <row r="77" spans="1:25" x14ac:dyDescent="0.25">
      <c r="A77" s="16" t="s">
        <v>21</v>
      </c>
      <c r="B77" s="6">
        <f t="shared" si="41"/>
        <v>75</v>
      </c>
      <c r="C77" s="6">
        <f t="shared" si="33"/>
        <v>12.969444444444447</v>
      </c>
      <c r="D77" s="6">
        <f t="shared" si="28"/>
        <v>704.82222222222242</v>
      </c>
      <c r="E77" s="6">
        <v>5</v>
      </c>
      <c r="F77" s="6">
        <f t="shared" si="29"/>
        <v>-2</v>
      </c>
      <c r="G77" s="6">
        <v>29</v>
      </c>
      <c r="H77" s="6">
        <f t="shared" si="6"/>
        <v>46.690000000000005</v>
      </c>
      <c r="I77" s="6">
        <f t="shared" si="30"/>
        <v>12.969444444444447</v>
      </c>
      <c r="J77" s="6">
        <f t="shared" si="42"/>
        <v>0</v>
      </c>
      <c r="K77" s="6">
        <f t="shared" si="31"/>
        <v>234.7493194451273</v>
      </c>
      <c r="L77" s="6">
        <f t="shared" si="32"/>
        <v>-61.927000936761864</v>
      </c>
      <c r="M77" s="6">
        <f t="shared" si="34"/>
        <v>0</v>
      </c>
      <c r="N77" s="6">
        <f t="shared" si="27"/>
        <v>235.44</v>
      </c>
      <c r="O77" s="6">
        <f t="shared" si="35"/>
        <v>408.26231850836541</v>
      </c>
      <c r="P77" s="8">
        <f t="shared" si="36"/>
        <v>5294.9354586543286</v>
      </c>
      <c r="Q77" s="8">
        <v>5294.9354586543286</v>
      </c>
      <c r="R77" s="20">
        <v>4264.43</v>
      </c>
      <c r="S77" s="20">
        <f t="shared" si="37"/>
        <v>-1030.5054586543283</v>
      </c>
      <c r="T77" s="20">
        <f t="shared" si="43"/>
        <v>-13664.49492862127</v>
      </c>
      <c r="U77" s="1">
        <f t="shared" si="38"/>
        <v>114.06849179123729</v>
      </c>
      <c r="V77" s="1">
        <f t="shared" si="39"/>
        <v>443.26797261754922</v>
      </c>
      <c r="W77" s="20">
        <f t="shared" si="40"/>
        <v>2881.2418220140698</v>
      </c>
    </row>
    <row r="78" spans="1:25" x14ac:dyDescent="0.25">
      <c r="A78" s="16" t="s">
        <v>21</v>
      </c>
      <c r="B78" s="6">
        <f t="shared" si="41"/>
        <v>76</v>
      </c>
      <c r="C78" s="6">
        <f t="shared" si="33"/>
        <v>12.969444444444447</v>
      </c>
      <c r="D78" s="6">
        <f t="shared" si="28"/>
        <v>717.79166666666686</v>
      </c>
      <c r="E78" s="6">
        <v>3</v>
      </c>
      <c r="F78" s="6">
        <f t="shared" si="29"/>
        <v>-2</v>
      </c>
      <c r="G78" s="6">
        <v>29</v>
      </c>
      <c r="H78" s="6">
        <f t="shared" si="6"/>
        <v>46.690000000000005</v>
      </c>
      <c r="I78" s="6">
        <f t="shared" si="30"/>
        <v>12.969444444444447</v>
      </c>
      <c r="J78" s="6">
        <f t="shared" si="42"/>
        <v>0</v>
      </c>
      <c r="K78" s="6">
        <f t="shared" si="31"/>
        <v>234.7493194451273</v>
      </c>
      <c r="L78" s="6">
        <f t="shared" si="32"/>
        <v>-61.927000936761864</v>
      </c>
      <c r="M78" s="6">
        <f t="shared" si="34"/>
        <v>0</v>
      </c>
      <c r="N78" s="6">
        <f t="shared" si="27"/>
        <v>235.44</v>
      </c>
      <c r="O78" s="6">
        <f t="shared" si="35"/>
        <v>408.26231850836541</v>
      </c>
      <c r="P78" s="8">
        <f t="shared" si="36"/>
        <v>5294.9354586543286</v>
      </c>
      <c r="Q78" s="8">
        <v>5294.9354586543286</v>
      </c>
      <c r="R78" s="20">
        <v>4264.43</v>
      </c>
      <c r="S78" s="20">
        <f t="shared" si="37"/>
        <v>-1030.5054586543283</v>
      </c>
      <c r="T78" s="20">
        <f t="shared" si="43"/>
        <v>-14695.000387275599</v>
      </c>
      <c r="U78" s="1">
        <f t="shared" si="38"/>
        <v>114.06849179123729</v>
      </c>
      <c r="V78" s="1">
        <f t="shared" si="39"/>
        <v>443.26797261754922</v>
      </c>
      <c r="W78" s="20">
        <f t="shared" si="40"/>
        <v>2881.2418220140698</v>
      </c>
    </row>
    <row r="79" spans="1:25" x14ac:dyDescent="0.25">
      <c r="A79" s="16" t="s">
        <v>21</v>
      </c>
      <c r="B79" s="6">
        <f t="shared" si="41"/>
        <v>77</v>
      </c>
      <c r="C79" s="6">
        <f t="shared" si="33"/>
        <v>12.969444444444447</v>
      </c>
      <c r="D79" s="6">
        <f t="shared" si="28"/>
        <v>730.76111111111129</v>
      </c>
      <c r="E79" s="6">
        <v>3</v>
      </c>
      <c r="F79" s="6">
        <f t="shared" si="29"/>
        <v>0</v>
      </c>
      <c r="G79" s="6">
        <v>29</v>
      </c>
      <c r="H79" s="6">
        <f t="shared" si="6"/>
        <v>46.690000000000005</v>
      </c>
      <c r="I79" s="6">
        <f t="shared" si="30"/>
        <v>12.969444444444447</v>
      </c>
      <c r="J79" s="6">
        <f t="shared" si="42"/>
        <v>0</v>
      </c>
      <c r="K79" s="6">
        <f t="shared" si="31"/>
        <v>234.7493194451273</v>
      </c>
      <c r="L79" s="6">
        <f t="shared" si="32"/>
        <v>0</v>
      </c>
      <c r="M79" s="6">
        <f t="shared" si="34"/>
        <v>0</v>
      </c>
      <c r="N79" s="6">
        <f t="shared" si="27"/>
        <v>235.44</v>
      </c>
      <c r="O79" s="6">
        <f t="shared" si="35"/>
        <v>470.1893194451273</v>
      </c>
      <c r="P79" s="8">
        <f t="shared" si="36"/>
        <v>6098.0942569147219</v>
      </c>
      <c r="Q79" s="8">
        <v>6098.0942569147219</v>
      </c>
      <c r="R79" s="20">
        <v>4264.43</v>
      </c>
      <c r="S79" s="20">
        <f t="shared" si="37"/>
        <v>-1833.6642569147216</v>
      </c>
      <c r="T79" s="20">
        <f t="shared" si="43"/>
        <v>-16528.664644190321</v>
      </c>
      <c r="U79" s="1">
        <f t="shared" si="38"/>
        <v>131.37089585296854</v>
      </c>
      <c r="V79" s="1">
        <f t="shared" si="39"/>
        <v>443.26797261754922</v>
      </c>
      <c r="W79" s="20">
        <f t="shared" si="40"/>
        <v>2881.2418220140698</v>
      </c>
    </row>
    <row r="80" spans="1:25" x14ac:dyDescent="0.25">
      <c r="A80" s="16" t="s">
        <v>21</v>
      </c>
      <c r="B80" s="6">
        <f t="shared" si="41"/>
        <v>78</v>
      </c>
      <c r="C80" s="6">
        <f t="shared" si="33"/>
        <v>12.969444444444447</v>
      </c>
      <c r="D80" s="6">
        <f t="shared" si="28"/>
        <v>743.73055555555572</v>
      </c>
      <c r="E80" s="6">
        <v>3</v>
      </c>
      <c r="F80" s="6">
        <f t="shared" si="29"/>
        <v>0</v>
      </c>
      <c r="G80" s="6">
        <v>29</v>
      </c>
      <c r="H80" s="6">
        <f t="shared" si="6"/>
        <v>46.690000000000005</v>
      </c>
      <c r="I80" s="6">
        <f t="shared" si="30"/>
        <v>12.969444444444447</v>
      </c>
      <c r="J80" s="6">
        <f t="shared" si="42"/>
        <v>0</v>
      </c>
      <c r="K80" s="6">
        <f t="shared" si="31"/>
        <v>234.7493194451273</v>
      </c>
      <c r="L80" s="6">
        <f t="shared" si="32"/>
        <v>0</v>
      </c>
      <c r="M80" s="6">
        <f t="shared" si="34"/>
        <v>0</v>
      </c>
      <c r="N80" s="6">
        <f t="shared" si="27"/>
        <v>235.44</v>
      </c>
      <c r="O80" s="6">
        <f t="shared" si="35"/>
        <v>470.1893194451273</v>
      </c>
      <c r="P80" s="8">
        <f t="shared" si="36"/>
        <v>6098.0942569147219</v>
      </c>
      <c r="Q80" s="8">
        <v>6098.0942569147219</v>
      </c>
      <c r="R80" s="20">
        <v>4264.43</v>
      </c>
      <c r="S80" s="20">
        <f t="shared" si="37"/>
        <v>-1833.6642569147216</v>
      </c>
      <c r="T80" s="20">
        <f t="shared" si="43"/>
        <v>-18362.328901105044</v>
      </c>
      <c r="U80" s="1">
        <f t="shared" si="38"/>
        <v>131.37089585296854</v>
      </c>
      <c r="V80" s="1">
        <f t="shared" si="39"/>
        <v>443.26797261754922</v>
      </c>
      <c r="W80" s="20">
        <f t="shared" si="40"/>
        <v>2881.2418220140698</v>
      </c>
    </row>
    <row r="81" spans="1:23" x14ac:dyDescent="0.25">
      <c r="A81" s="16" t="s">
        <v>21</v>
      </c>
      <c r="B81" s="6">
        <f t="shared" si="41"/>
        <v>79</v>
      </c>
      <c r="C81" s="6">
        <f t="shared" si="33"/>
        <v>12.969444444444447</v>
      </c>
      <c r="D81" s="6">
        <f t="shared" si="28"/>
        <v>756.70000000000016</v>
      </c>
      <c r="E81" s="6">
        <v>3</v>
      </c>
      <c r="F81" s="6">
        <f>E81-E80</f>
        <v>0</v>
      </c>
      <c r="G81" s="6">
        <v>29</v>
      </c>
      <c r="H81" s="6">
        <f t="shared" si="6"/>
        <v>46.690000000000005</v>
      </c>
      <c r="I81" s="6">
        <f t="shared" si="30"/>
        <v>12.969444444444447</v>
      </c>
      <c r="J81" s="6">
        <f t="shared" si="42"/>
        <v>0</v>
      </c>
      <c r="K81" s="6">
        <f t="shared" si="31"/>
        <v>234.7493194451273</v>
      </c>
      <c r="L81" s="6">
        <f t="shared" si="32"/>
        <v>0</v>
      </c>
      <c r="M81" s="6">
        <f t="shared" si="34"/>
        <v>0</v>
      </c>
      <c r="N81" s="6">
        <f t="shared" si="27"/>
        <v>235.44</v>
      </c>
      <c r="O81" s="6">
        <f t="shared" si="35"/>
        <v>470.1893194451273</v>
      </c>
      <c r="P81" s="8">
        <f t="shared" si="36"/>
        <v>6098.0942569147219</v>
      </c>
      <c r="Q81" s="8">
        <v>6098.0942569147219</v>
      </c>
      <c r="R81" s="20">
        <v>4264.43</v>
      </c>
      <c r="S81" s="20">
        <f t="shared" si="37"/>
        <v>-1833.6642569147216</v>
      </c>
      <c r="T81" s="20">
        <f t="shared" si="43"/>
        <v>-20195.993158019766</v>
      </c>
      <c r="U81" s="1">
        <f t="shared" si="38"/>
        <v>131.37089585296854</v>
      </c>
      <c r="V81" s="1">
        <f t="shared" si="39"/>
        <v>443.26797261754922</v>
      </c>
      <c r="W81" s="20">
        <f t="shared" si="40"/>
        <v>2881.2418220140698</v>
      </c>
    </row>
    <row r="82" spans="1:23" x14ac:dyDescent="0.25">
      <c r="A82" s="16" t="s">
        <v>21</v>
      </c>
      <c r="B82" s="6">
        <f t="shared" si="41"/>
        <v>80</v>
      </c>
      <c r="C82" s="6">
        <f t="shared" si="33"/>
        <v>12.075000000000003</v>
      </c>
      <c r="D82" s="6">
        <f t="shared" si="28"/>
        <v>768.7750000000002</v>
      </c>
      <c r="E82" s="6">
        <v>2</v>
      </c>
      <c r="F82" s="6">
        <f t="shared" si="29"/>
        <v>-1</v>
      </c>
      <c r="G82" s="6">
        <v>27</v>
      </c>
      <c r="H82" s="6">
        <f t="shared" si="6"/>
        <v>43.470000000000006</v>
      </c>
      <c r="I82" s="6">
        <f t="shared" si="30"/>
        <v>12.075000000000003</v>
      </c>
      <c r="J82" s="6">
        <f t="shared" si="42"/>
        <v>-0.89444444444444393</v>
      </c>
      <c r="K82" s="6">
        <f t="shared" si="31"/>
        <v>203.48662767597841</v>
      </c>
      <c r="L82" s="6">
        <f t="shared" si="32"/>
        <v>-33.164120270818444</v>
      </c>
      <c r="M82" s="6">
        <f t="shared" si="34"/>
        <v>-357.7777777777776</v>
      </c>
      <c r="N82" s="6">
        <f t="shared" si="27"/>
        <v>235.44</v>
      </c>
      <c r="O82" s="6">
        <f t="shared" si="35"/>
        <v>47.984729627382364</v>
      </c>
      <c r="P82" s="8">
        <f t="shared" si="36"/>
        <v>579.4156102506422</v>
      </c>
      <c r="Q82" s="8">
        <v>579.4156102506422</v>
      </c>
      <c r="R82" s="20">
        <v>4264.43</v>
      </c>
      <c r="S82" s="20">
        <f t="shared" si="37"/>
        <v>3685.0143897493581</v>
      </c>
      <c r="T82" s="20">
        <f t="shared" si="43"/>
        <v>-16510.978768270408</v>
      </c>
      <c r="U82" s="1">
        <f t="shared" si="38"/>
        <v>13.406933457890633</v>
      </c>
      <c r="V82" s="1">
        <f t="shared" si="39"/>
        <v>412.69776760944239</v>
      </c>
      <c r="W82" s="20">
        <f t="shared" si="40"/>
        <v>2682.5354894613756</v>
      </c>
    </row>
    <row r="83" spans="1:23" x14ac:dyDescent="0.25">
      <c r="A83" s="16" t="s">
        <v>21</v>
      </c>
      <c r="B83" s="6">
        <f t="shared" si="41"/>
        <v>81</v>
      </c>
      <c r="C83" s="6">
        <f t="shared" si="33"/>
        <v>11.627777777777778</v>
      </c>
      <c r="D83" s="6">
        <f t="shared" si="28"/>
        <v>780.40277777777794</v>
      </c>
      <c r="E83" s="6">
        <v>2</v>
      </c>
      <c r="F83" s="6">
        <f t="shared" si="29"/>
        <v>0</v>
      </c>
      <c r="G83" s="6">
        <v>26</v>
      </c>
      <c r="H83" s="6">
        <f t="shared" si="6"/>
        <v>41.86</v>
      </c>
      <c r="I83" s="6">
        <f t="shared" si="30"/>
        <v>11.627777777777778</v>
      </c>
      <c r="J83" s="6">
        <f t="shared" si="42"/>
        <v>-0.44722222222222463</v>
      </c>
      <c r="K83" s="6">
        <f t="shared" si="31"/>
        <v>188.69267532093463</v>
      </c>
      <c r="L83" s="6">
        <f t="shared" si="32"/>
        <v>0</v>
      </c>
      <c r="M83" s="6">
        <f t="shared" si="34"/>
        <v>-178.88888888888985</v>
      </c>
      <c r="N83" s="6">
        <f t="shared" si="27"/>
        <v>235.44</v>
      </c>
      <c r="O83" s="6">
        <f t="shared" si="35"/>
        <v>245.24378643204477</v>
      </c>
      <c r="P83" s="8">
        <f t="shared" si="36"/>
        <v>2851.6402500126096</v>
      </c>
      <c r="Q83" s="8">
        <v>2851.6402500126096</v>
      </c>
      <c r="R83" s="20">
        <v>4264.43</v>
      </c>
      <c r="S83" s="20">
        <f t="shared" si="37"/>
        <v>1412.7897499873907</v>
      </c>
      <c r="T83" s="20">
        <f t="shared" si="43"/>
        <v>-15098.189018283018</v>
      </c>
      <c r="U83" s="1">
        <f t="shared" si="38"/>
        <v>68.521113929113298</v>
      </c>
      <c r="V83" s="1">
        <f t="shared" si="39"/>
        <v>397.4126651053889</v>
      </c>
      <c r="W83" s="20">
        <f t="shared" si="40"/>
        <v>2583.1823231850276</v>
      </c>
    </row>
    <row r="84" spans="1:23" x14ac:dyDescent="0.25">
      <c r="A84" s="16" t="s">
        <v>21</v>
      </c>
      <c r="B84" s="6">
        <f t="shared" si="41"/>
        <v>82</v>
      </c>
      <c r="C84" s="6">
        <f t="shared" si="33"/>
        <v>11.180555555555555</v>
      </c>
      <c r="D84" s="6">
        <f t="shared" si="28"/>
        <v>791.58333333333348</v>
      </c>
      <c r="E84" s="6">
        <v>1</v>
      </c>
      <c r="F84" s="6">
        <f t="shared" si="29"/>
        <v>-1</v>
      </c>
      <c r="G84" s="6">
        <v>25</v>
      </c>
      <c r="H84" s="6">
        <f t="shared" si="6"/>
        <v>40.25</v>
      </c>
      <c r="I84" s="6">
        <f t="shared" si="30"/>
        <v>11.180555555555555</v>
      </c>
      <c r="J84" s="6">
        <f t="shared" si="42"/>
        <v>-0.44722222222222285</v>
      </c>
      <c r="K84" s="6">
        <f t="shared" si="31"/>
        <v>174.45698531891142</v>
      </c>
      <c r="L84" s="6">
        <f t="shared" si="32"/>
        <v>-35.824039295340896</v>
      </c>
      <c r="M84" s="6">
        <f t="shared" si="34"/>
        <v>-178.88888888888914</v>
      </c>
      <c r="N84" s="6">
        <f t="shared" si="27"/>
        <v>235.44</v>
      </c>
      <c r="O84" s="6">
        <f t="shared" si="35"/>
        <v>195.18405713468138</v>
      </c>
      <c r="P84" s="8">
        <f t="shared" si="36"/>
        <v>2182.2661943530347</v>
      </c>
      <c r="Q84" s="8">
        <v>2182.2661943530347</v>
      </c>
      <c r="R84" s="20">
        <v>4264.43</v>
      </c>
      <c r="S84" s="20">
        <f t="shared" si="37"/>
        <v>2082.1638056469656</v>
      </c>
      <c r="T84" s="20">
        <f t="shared" si="43"/>
        <v>-13016.025212636052</v>
      </c>
      <c r="U84" s="1">
        <f t="shared" si="38"/>
        <v>54.534425563429977</v>
      </c>
      <c r="V84" s="1">
        <f t="shared" si="39"/>
        <v>382.12756260133546</v>
      </c>
      <c r="W84" s="20">
        <f t="shared" si="40"/>
        <v>2483.8291569086805</v>
      </c>
    </row>
    <row r="85" spans="1:23" x14ac:dyDescent="0.25">
      <c r="A85" s="16" t="s">
        <v>21</v>
      </c>
      <c r="B85" s="6">
        <f t="shared" si="41"/>
        <v>83</v>
      </c>
      <c r="C85" s="6">
        <f t="shared" si="33"/>
        <v>11.180555555555555</v>
      </c>
      <c r="D85" s="6">
        <f t="shared" si="28"/>
        <v>802.76388888888903</v>
      </c>
      <c r="E85" s="6">
        <v>0</v>
      </c>
      <c r="F85" s="6">
        <f t="shared" si="29"/>
        <v>-1</v>
      </c>
      <c r="G85" s="6">
        <v>25</v>
      </c>
      <c r="H85" s="6">
        <f t="shared" si="6"/>
        <v>40.25</v>
      </c>
      <c r="I85" s="6">
        <f t="shared" si="30"/>
        <v>11.180555555555555</v>
      </c>
      <c r="J85" s="6">
        <f t="shared" si="42"/>
        <v>0</v>
      </c>
      <c r="K85" s="6">
        <f t="shared" si="31"/>
        <v>174.45698531891142</v>
      </c>
      <c r="L85" s="6">
        <f t="shared" si="32"/>
        <v>-35.824039295340896</v>
      </c>
      <c r="M85" s="6">
        <f t="shared" si="34"/>
        <v>0</v>
      </c>
      <c r="N85" s="6">
        <f t="shared" si="27"/>
        <v>235.44</v>
      </c>
      <c r="O85" s="6">
        <f t="shared" si="35"/>
        <v>374.07294602357052</v>
      </c>
      <c r="P85" s="8">
        <f t="shared" si="36"/>
        <v>4182.3433548468647</v>
      </c>
      <c r="Q85" s="8">
        <v>4182.3433548468647</v>
      </c>
      <c r="R85" s="20">
        <v>4264.43</v>
      </c>
      <c r="S85" s="20">
        <f t="shared" si="37"/>
        <v>82.086645153135578</v>
      </c>
      <c r="T85" s="20">
        <f t="shared" si="43"/>
        <v>-12933.938567482917</v>
      </c>
      <c r="U85" s="1">
        <f t="shared" si="38"/>
        <v>104.51598111898559</v>
      </c>
      <c r="V85" s="1">
        <f t="shared" si="39"/>
        <v>382.12756260133546</v>
      </c>
      <c r="W85" s="20">
        <f t="shared" si="40"/>
        <v>2483.8291569086805</v>
      </c>
    </row>
    <row r="86" spans="1:23" x14ac:dyDescent="0.25">
      <c r="A86" s="16" t="s">
        <v>21</v>
      </c>
      <c r="B86" s="6">
        <f t="shared" si="41"/>
        <v>84</v>
      </c>
      <c r="C86" s="6">
        <f t="shared" si="33"/>
        <v>11.180555555555555</v>
      </c>
      <c r="D86" s="6">
        <f t="shared" si="28"/>
        <v>813.94444444444457</v>
      </c>
      <c r="E86" s="6">
        <v>0</v>
      </c>
      <c r="F86" s="6">
        <f t="shared" si="29"/>
        <v>0</v>
      </c>
      <c r="G86" s="6">
        <v>25</v>
      </c>
      <c r="H86" s="6">
        <f t="shared" si="6"/>
        <v>40.25</v>
      </c>
      <c r="I86" s="6">
        <f t="shared" si="30"/>
        <v>11.180555555555555</v>
      </c>
      <c r="J86" s="6">
        <f t="shared" si="42"/>
        <v>0</v>
      </c>
      <c r="K86" s="6">
        <f t="shared" si="31"/>
        <v>174.45698531891142</v>
      </c>
      <c r="L86" s="6">
        <f t="shared" si="32"/>
        <v>0</v>
      </c>
      <c r="M86" s="6">
        <f t="shared" si="34"/>
        <v>0</v>
      </c>
      <c r="N86" s="6">
        <f t="shared" si="27"/>
        <v>235.44</v>
      </c>
      <c r="O86" s="6">
        <f t="shared" si="35"/>
        <v>409.89698531891145</v>
      </c>
      <c r="P86" s="8">
        <f t="shared" si="36"/>
        <v>4582.8760164128289</v>
      </c>
      <c r="Q86" s="8">
        <v>4582.8760164128289</v>
      </c>
      <c r="R86" s="20">
        <v>4264.43</v>
      </c>
      <c r="S86" s="20">
        <f t="shared" si="37"/>
        <v>-318.44601641282861</v>
      </c>
      <c r="T86" s="20">
        <f t="shared" si="43"/>
        <v>-13252.384583895746</v>
      </c>
      <c r="U86" s="1">
        <f t="shared" si="38"/>
        <v>114.52521769810384</v>
      </c>
      <c r="V86" s="1">
        <f t="shared" si="39"/>
        <v>382.12756260133546</v>
      </c>
      <c r="W86" s="20">
        <f t="shared" si="40"/>
        <v>2483.8291569086805</v>
      </c>
    </row>
    <row r="87" spans="1:23" x14ac:dyDescent="0.25">
      <c r="A87" s="16" t="s">
        <v>21</v>
      </c>
      <c r="B87" s="6">
        <f t="shared" si="41"/>
        <v>85</v>
      </c>
      <c r="C87" s="6">
        <f t="shared" si="33"/>
        <v>11.627777777777778</v>
      </c>
      <c r="D87" s="6">
        <f t="shared" si="28"/>
        <v>825.57222222222231</v>
      </c>
      <c r="E87" s="6">
        <v>0</v>
      </c>
      <c r="F87" s="6">
        <f t="shared" si="29"/>
        <v>0</v>
      </c>
      <c r="G87" s="6">
        <v>26</v>
      </c>
      <c r="H87" s="6">
        <f t="shared" si="6"/>
        <v>41.86</v>
      </c>
      <c r="I87" s="6">
        <f t="shared" si="30"/>
        <v>11.627777777777778</v>
      </c>
      <c r="J87" s="6">
        <f t="shared" si="42"/>
        <v>0.44722222222222285</v>
      </c>
      <c r="K87" s="6">
        <f t="shared" si="31"/>
        <v>188.69267532093463</v>
      </c>
      <c r="L87" s="6">
        <f t="shared" si="32"/>
        <v>0</v>
      </c>
      <c r="M87" s="6">
        <f t="shared" si="34"/>
        <v>178.88888888888914</v>
      </c>
      <c r="N87" s="6">
        <f t="shared" si="27"/>
        <v>235.44</v>
      </c>
      <c r="O87" s="6">
        <f t="shared" si="35"/>
        <v>603.02156420982374</v>
      </c>
      <c r="P87" s="8">
        <f t="shared" si="36"/>
        <v>7011.8007438397844</v>
      </c>
      <c r="Q87" s="8">
        <v>7011.8007438397844</v>
      </c>
      <c r="R87" s="20">
        <v>4264.43</v>
      </c>
      <c r="S87" s="20">
        <f t="shared" si="37"/>
        <v>-2747.3707438397842</v>
      </c>
      <c r="T87" s="20">
        <f t="shared" si="43"/>
        <v>-15999.755327735529</v>
      </c>
      <c r="U87" s="1">
        <f t="shared" si="38"/>
        <v>168.48422504022474</v>
      </c>
      <c r="V87" s="1">
        <f t="shared" si="39"/>
        <v>397.4126651053889</v>
      </c>
      <c r="W87" s="20">
        <f t="shared" si="40"/>
        <v>2583.1823231850276</v>
      </c>
    </row>
    <row r="88" spans="1:23" x14ac:dyDescent="0.25">
      <c r="A88" s="17" t="s">
        <v>21</v>
      </c>
      <c r="B88" s="11">
        <f t="shared" si="41"/>
        <v>86</v>
      </c>
      <c r="C88" s="11">
        <f t="shared" si="33"/>
        <v>12.075000000000003</v>
      </c>
      <c r="D88" s="11">
        <f t="shared" si="28"/>
        <v>837.64722222222235</v>
      </c>
      <c r="E88" s="11">
        <v>0</v>
      </c>
      <c r="F88" s="11">
        <f t="shared" si="29"/>
        <v>0</v>
      </c>
      <c r="G88" s="11">
        <v>27</v>
      </c>
      <c r="H88" s="11">
        <f t="shared" si="6"/>
        <v>43.470000000000006</v>
      </c>
      <c r="I88" s="11">
        <f t="shared" si="30"/>
        <v>12.075000000000003</v>
      </c>
      <c r="J88" s="11">
        <f t="shared" si="42"/>
        <v>0.44722222222222463</v>
      </c>
      <c r="K88" s="11">
        <f t="shared" si="31"/>
        <v>203.48662767597841</v>
      </c>
      <c r="L88" s="11">
        <f t="shared" si="32"/>
        <v>0</v>
      </c>
      <c r="M88" s="11">
        <f t="shared" si="34"/>
        <v>178.88888888888985</v>
      </c>
      <c r="N88" s="11">
        <f t="shared" si="27"/>
        <v>235.44</v>
      </c>
      <c r="O88" s="11">
        <f t="shared" si="35"/>
        <v>617.81551656486818</v>
      </c>
      <c r="P88" s="12">
        <f>O88*I88</f>
        <v>7460.1223625207849</v>
      </c>
      <c r="Q88" s="12">
        <v>7460.1223625207849</v>
      </c>
      <c r="R88" s="20">
        <v>4264.43</v>
      </c>
      <c r="S88" s="20">
        <f t="shared" si="37"/>
        <v>-3195.6923625207846</v>
      </c>
      <c r="T88" s="20">
        <f t="shared" si="43"/>
        <v>-19195.447690256315</v>
      </c>
      <c r="U88" s="1">
        <f t="shared" si="38"/>
        <v>172.61765532822415</v>
      </c>
      <c r="V88" s="1">
        <f t="shared" si="39"/>
        <v>412.69776760944239</v>
      </c>
      <c r="W88" s="20">
        <f t="shared" si="40"/>
        <v>2682.5354894613756</v>
      </c>
    </row>
    <row r="89" spans="1:23" x14ac:dyDescent="0.25">
      <c r="A89" s="18" t="s">
        <v>9</v>
      </c>
      <c r="B89" s="3">
        <f>B88+1</f>
        <v>87</v>
      </c>
      <c r="C89" s="3">
        <f t="shared" si="33"/>
        <v>12.522222222222224</v>
      </c>
      <c r="D89" s="3">
        <f>C89+D88</f>
        <v>850.16944444444459</v>
      </c>
      <c r="E89" s="3">
        <v>0</v>
      </c>
      <c r="F89" s="3">
        <f>E89-E88</f>
        <v>0</v>
      </c>
      <c r="G89" s="3">
        <v>28</v>
      </c>
      <c r="H89" s="3">
        <f t="shared" si="6"/>
        <v>45.080000000000005</v>
      </c>
      <c r="I89" s="3">
        <f t="shared" si="30"/>
        <v>12.522222222222224</v>
      </c>
      <c r="J89" s="3">
        <f>(I89-I88)*1</f>
        <v>0.44722222222222108</v>
      </c>
      <c r="K89" s="3">
        <f t="shared" si="31"/>
        <v>218.83884238404255</v>
      </c>
      <c r="L89" s="3">
        <f t="shared" si="32"/>
        <v>0</v>
      </c>
      <c r="M89" s="3">
        <f t="shared" si="34"/>
        <v>178.88888888888843</v>
      </c>
      <c r="N89" s="3">
        <f>(AA6*9.81)*AD3</f>
        <v>392.40000000000003</v>
      </c>
      <c r="O89" s="3">
        <f t="shared" si="35"/>
        <v>790.12773127293099</v>
      </c>
      <c r="P89" s="4">
        <f t="shared" si="36"/>
        <v>9894.1550349399258</v>
      </c>
      <c r="Q89" s="4">
        <v>9894.1550349399258</v>
      </c>
      <c r="R89" s="20">
        <v>4264.43</v>
      </c>
      <c r="S89" s="20">
        <f t="shared" si="37"/>
        <v>-5629.7250349399255</v>
      </c>
      <c r="T89" s="20">
        <f t="shared" si="43"/>
        <v>-24825.17272519624</v>
      </c>
      <c r="U89" s="1">
        <f t="shared" si="38"/>
        <v>220.76168811765692</v>
      </c>
      <c r="V89" s="1">
        <f t="shared" si="39"/>
        <v>427.98287011349578</v>
      </c>
      <c r="W89" s="20">
        <f t="shared" si="40"/>
        <v>2781.8886557377227</v>
      </c>
    </row>
    <row r="90" spans="1:23" x14ac:dyDescent="0.25">
      <c r="A90" s="19" t="s">
        <v>9</v>
      </c>
      <c r="B90" s="6">
        <f t="shared" si="41"/>
        <v>88</v>
      </c>
      <c r="C90" s="6">
        <f t="shared" si="33"/>
        <v>12.969444444444447</v>
      </c>
      <c r="D90" s="6">
        <f t="shared" si="28"/>
        <v>863.13888888888903</v>
      </c>
      <c r="E90" s="6">
        <v>0</v>
      </c>
      <c r="F90" s="6">
        <f t="shared" si="29"/>
        <v>0</v>
      </c>
      <c r="G90" s="6">
        <v>29</v>
      </c>
      <c r="H90" s="6">
        <f t="shared" si="6"/>
        <v>46.690000000000005</v>
      </c>
      <c r="I90" s="6">
        <f t="shared" si="30"/>
        <v>12.969444444444447</v>
      </c>
      <c r="J90" s="6">
        <f t="shared" si="42"/>
        <v>0.44722222222222285</v>
      </c>
      <c r="K90" s="6">
        <f t="shared" si="31"/>
        <v>234.7493194451273</v>
      </c>
      <c r="L90" s="6">
        <f t="shared" si="32"/>
        <v>0</v>
      </c>
      <c r="M90" s="6">
        <f t="shared" si="34"/>
        <v>178.88888888888914</v>
      </c>
      <c r="N90" s="6">
        <f>N89</f>
        <v>392.40000000000003</v>
      </c>
      <c r="O90" s="6">
        <f t="shared" si="35"/>
        <v>806.03820833401642</v>
      </c>
      <c r="P90" s="8">
        <f t="shared" si="36"/>
        <v>10453.867763087565</v>
      </c>
      <c r="Q90" s="8">
        <v>10453.867763087565</v>
      </c>
      <c r="R90" s="20">
        <v>4264.43</v>
      </c>
      <c r="S90" s="20">
        <f t="shared" si="37"/>
        <v>-6189.4377630875642</v>
      </c>
      <c r="T90" s="20">
        <f t="shared" si="43"/>
        <v>-31014.610488283804</v>
      </c>
      <c r="U90" s="1">
        <f t="shared" si="38"/>
        <v>225.20707540852416</v>
      </c>
      <c r="V90" s="1">
        <f t="shared" si="39"/>
        <v>443.26797261754922</v>
      </c>
      <c r="W90" s="20">
        <f t="shared" si="40"/>
        <v>2881.2418220140698</v>
      </c>
    </row>
    <row r="91" spans="1:23" x14ac:dyDescent="0.25">
      <c r="A91" s="19" t="s">
        <v>9</v>
      </c>
      <c r="B91" s="6">
        <f t="shared" si="41"/>
        <v>89</v>
      </c>
      <c r="C91" s="6">
        <f t="shared" si="33"/>
        <v>12.969444444444447</v>
      </c>
      <c r="D91" s="6">
        <f t="shared" si="28"/>
        <v>876.10833333333346</v>
      </c>
      <c r="E91" s="6">
        <v>0</v>
      </c>
      <c r="F91" s="6">
        <f t="shared" si="29"/>
        <v>0</v>
      </c>
      <c r="G91" s="6">
        <v>29</v>
      </c>
      <c r="H91" s="6">
        <f t="shared" si="6"/>
        <v>46.690000000000005</v>
      </c>
      <c r="I91" s="6">
        <f t="shared" si="30"/>
        <v>12.969444444444447</v>
      </c>
      <c r="J91" s="6">
        <f t="shared" si="42"/>
        <v>0</v>
      </c>
      <c r="K91" s="6">
        <f t="shared" si="31"/>
        <v>234.7493194451273</v>
      </c>
      <c r="L91" s="6">
        <f t="shared" si="32"/>
        <v>0</v>
      </c>
      <c r="M91" s="6">
        <f t="shared" si="34"/>
        <v>0</v>
      </c>
      <c r="N91" s="6">
        <f t="shared" ref="N91:N112" si="44">N90</f>
        <v>392.40000000000003</v>
      </c>
      <c r="O91" s="6">
        <f t="shared" si="35"/>
        <v>627.14931944512728</v>
      </c>
      <c r="P91" s="8">
        <f t="shared" si="36"/>
        <v>8133.7782569147212</v>
      </c>
      <c r="Q91" s="8">
        <v>8133.7782569147212</v>
      </c>
      <c r="R91" s="20">
        <v>4264.43</v>
      </c>
      <c r="S91" s="20">
        <f t="shared" si="37"/>
        <v>-3869.3482569147209</v>
      </c>
      <c r="T91" s="20">
        <f t="shared" si="43"/>
        <v>-34883.958745198528</v>
      </c>
      <c r="U91" s="1">
        <f t="shared" si="38"/>
        <v>175.22551985296855</v>
      </c>
      <c r="V91" s="1">
        <f t="shared" si="39"/>
        <v>443.26797261754922</v>
      </c>
      <c r="W91" s="20">
        <f t="shared" si="40"/>
        <v>2881.2418220140698</v>
      </c>
    </row>
    <row r="92" spans="1:23" x14ac:dyDescent="0.25">
      <c r="A92" s="19" t="s">
        <v>9</v>
      </c>
      <c r="B92" s="6">
        <f t="shared" si="41"/>
        <v>90</v>
      </c>
      <c r="C92" s="6">
        <f t="shared" si="33"/>
        <v>11.180555555555555</v>
      </c>
      <c r="D92" s="6">
        <f t="shared" si="28"/>
        <v>887.28888888888901</v>
      </c>
      <c r="E92" s="6">
        <v>0</v>
      </c>
      <c r="F92" s="6">
        <f t="shared" si="29"/>
        <v>0</v>
      </c>
      <c r="G92" s="6">
        <v>25</v>
      </c>
      <c r="H92" s="6">
        <f t="shared" si="6"/>
        <v>40.25</v>
      </c>
      <c r="I92" s="6">
        <f t="shared" si="30"/>
        <v>11.180555555555555</v>
      </c>
      <c r="J92" s="6">
        <f t="shared" si="42"/>
        <v>-1.7888888888888914</v>
      </c>
      <c r="K92" s="6">
        <f t="shared" si="31"/>
        <v>174.45698531891142</v>
      </c>
      <c r="L92" s="6">
        <f t="shared" si="32"/>
        <v>0</v>
      </c>
      <c r="M92" s="6">
        <f t="shared" si="34"/>
        <v>-715.55555555555657</v>
      </c>
      <c r="N92" s="6">
        <f t="shared" si="44"/>
        <v>392.40000000000003</v>
      </c>
      <c r="O92" s="6">
        <f t="shared" si="35"/>
        <v>-148.69857023664514</v>
      </c>
      <c r="P92" s="8">
        <f t="shared" si="36"/>
        <v>-1662.5326255624907</v>
      </c>
      <c r="Q92" s="8">
        <v>0</v>
      </c>
      <c r="R92" s="20">
        <v>4264.43</v>
      </c>
      <c r="S92" s="20">
        <f t="shared" si="37"/>
        <v>4264.43</v>
      </c>
      <c r="T92" s="20">
        <f t="shared" si="43"/>
        <v>-30619.528745198528</v>
      </c>
      <c r="U92" s="1">
        <f t="shared" si="38"/>
        <v>-41.546380524118646</v>
      </c>
      <c r="V92" s="1">
        <f t="shared" si="39"/>
        <v>382.12756260133546</v>
      </c>
      <c r="W92" s="20">
        <f t="shared" si="40"/>
        <v>2483.8291569086805</v>
      </c>
    </row>
    <row r="93" spans="1:23" x14ac:dyDescent="0.25">
      <c r="A93" s="19" t="s">
        <v>9</v>
      </c>
      <c r="B93" s="6">
        <f t="shared" si="41"/>
        <v>91</v>
      </c>
      <c r="C93" s="6">
        <f t="shared" si="33"/>
        <v>10.286111111111111</v>
      </c>
      <c r="D93" s="6">
        <f t="shared" si="28"/>
        <v>897.57500000000016</v>
      </c>
      <c r="E93" s="6">
        <v>-2</v>
      </c>
      <c r="F93" s="6">
        <f t="shared" si="29"/>
        <v>-2</v>
      </c>
      <c r="G93" s="6">
        <v>23</v>
      </c>
      <c r="H93" s="6">
        <f t="shared" si="6"/>
        <v>37.03</v>
      </c>
      <c r="I93" s="6">
        <f t="shared" si="30"/>
        <v>10.286111111111111</v>
      </c>
      <c r="J93" s="6">
        <f t="shared" si="42"/>
        <v>-0.89444444444444393</v>
      </c>
      <c r="K93" s="6">
        <f t="shared" si="31"/>
        <v>147.66039237392664</v>
      </c>
      <c r="L93" s="6">
        <f t="shared" si="32"/>
        <v>-78.26181744969773</v>
      </c>
      <c r="M93" s="6">
        <f t="shared" si="34"/>
        <v>-357.7777777777776</v>
      </c>
      <c r="N93" s="6">
        <f t="shared" si="44"/>
        <v>392.40000000000003</v>
      </c>
      <c r="O93" s="6">
        <f t="shared" si="35"/>
        <v>104.02079714645134</v>
      </c>
      <c r="P93" s="8">
        <f t="shared" si="36"/>
        <v>1069.9694773147482</v>
      </c>
      <c r="Q93" s="8">
        <v>1069.9694773147482</v>
      </c>
      <c r="R93" s="20">
        <v>4264.43</v>
      </c>
      <c r="S93" s="20">
        <f t="shared" si="37"/>
        <v>3194.4605226852518</v>
      </c>
      <c r="T93" s="20">
        <f t="shared" si="43"/>
        <v>-27425.068222513277</v>
      </c>
      <c r="U93" s="1">
        <f t="shared" si="38"/>
        <v>29.063410722718505</v>
      </c>
      <c r="V93" s="1">
        <f t="shared" si="39"/>
        <v>351.55735759322863</v>
      </c>
      <c r="W93" s="20">
        <f t="shared" si="40"/>
        <v>2285.1228243559863</v>
      </c>
    </row>
    <row r="94" spans="1:23" x14ac:dyDescent="0.25">
      <c r="A94" s="19" t="s">
        <v>9</v>
      </c>
      <c r="B94" s="6">
        <f t="shared" si="41"/>
        <v>92</v>
      </c>
      <c r="C94" s="6">
        <f t="shared" si="33"/>
        <v>9.3916666666666675</v>
      </c>
      <c r="D94" s="6">
        <f t="shared" si="28"/>
        <v>906.96666666666681</v>
      </c>
      <c r="E94" s="6">
        <v>-3</v>
      </c>
      <c r="F94" s="6">
        <f t="shared" si="29"/>
        <v>-1</v>
      </c>
      <c r="G94" s="6">
        <v>21</v>
      </c>
      <c r="H94" s="6">
        <f t="shared" si="6"/>
        <v>33.81</v>
      </c>
      <c r="I94" s="6">
        <f t="shared" si="30"/>
        <v>9.3916666666666675</v>
      </c>
      <c r="J94" s="6">
        <f t="shared" si="42"/>
        <v>-0.89444444444444393</v>
      </c>
      <c r="K94" s="6">
        <f t="shared" si="31"/>
        <v>123.09684884102393</v>
      </c>
      <c r="L94" s="6">
        <f t="shared" si="32"/>
        <v>-42.671287803104377</v>
      </c>
      <c r="M94" s="6">
        <f t="shared" si="34"/>
        <v>-357.7777777777776</v>
      </c>
      <c r="N94" s="6">
        <f t="shared" si="44"/>
        <v>392.40000000000003</v>
      </c>
      <c r="O94" s="6">
        <f t="shared" si="35"/>
        <v>115.04778326014201</v>
      </c>
      <c r="P94" s="8">
        <f t="shared" si="36"/>
        <v>1080.4904311181672</v>
      </c>
      <c r="Q94" s="8">
        <v>1080.4904311181672</v>
      </c>
      <c r="R94" s="20">
        <v>4264.43</v>
      </c>
      <c r="S94" s="20">
        <f t="shared" si="37"/>
        <v>3183.9395688818331</v>
      </c>
      <c r="T94" s="20">
        <f t="shared" si="43"/>
        <v>-24241.128653631444</v>
      </c>
      <c r="U94" s="1">
        <f t="shared" si="38"/>
        <v>32.144350642883673</v>
      </c>
      <c r="V94" s="1">
        <f t="shared" si="39"/>
        <v>320.98715258512186</v>
      </c>
      <c r="W94" s="20">
        <f t="shared" si="40"/>
        <v>2086.416491803292</v>
      </c>
    </row>
    <row r="95" spans="1:23" x14ac:dyDescent="0.25">
      <c r="A95" s="19" t="s">
        <v>9</v>
      </c>
      <c r="B95" s="6">
        <f t="shared" si="41"/>
        <v>93</v>
      </c>
      <c r="C95" s="6">
        <f t="shared" si="33"/>
        <v>8.9444444444444464</v>
      </c>
      <c r="D95" s="6">
        <f t="shared" si="28"/>
        <v>915.91111111111127</v>
      </c>
      <c r="E95" s="6">
        <v>-4</v>
      </c>
      <c r="F95" s="6">
        <f t="shared" si="29"/>
        <v>-1</v>
      </c>
      <c r="G95" s="6">
        <v>20</v>
      </c>
      <c r="H95" s="6">
        <f t="shared" si="6"/>
        <v>32.200000000000003</v>
      </c>
      <c r="I95" s="6">
        <f t="shared" si="30"/>
        <v>8.9444444444444464</v>
      </c>
      <c r="J95" s="6">
        <f t="shared" si="42"/>
        <v>-0.44722222222222108</v>
      </c>
      <c r="K95" s="6">
        <f t="shared" si="31"/>
        <v>111.65247060410336</v>
      </c>
      <c r="L95" s="6">
        <f t="shared" si="32"/>
        <v>-44.813481515232723</v>
      </c>
      <c r="M95" s="6">
        <f t="shared" si="34"/>
        <v>-178.88888888888843</v>
      </c>
      <c r="N95" s="6">
        <f t="shared" si="44"/>
        <v>392.40000000000003</v>
      </c>
      <c r="O95" s="6">
        <f t="shared" si="35"/>
        <v>280.35010019998225</v>
      </c>
      <c r="P95" s="8">
        <f t="shared" si="36"/>
        <v>2507.5758962331752</v>
      </c>
      <c r="Q95" s="8">
        <v>2507.5758962331752</v>
      </c>
      <c r="R95" s="20">
        <v>4264.43</v>
      </c>
      <c r="S95" s="20">
        <f t="shared" si="37"/>
        <v>1756.8541037668251</v>
      </c>
      <c r="T95" s="20">
        <f t="shared" si="43"/>
        <v>-22484.274549864618</v>
      </c>
      <c r="U95" s="1">
        <f t="shared" si="38"/>
        <v>78.329817995875032</v>
      </c>
      <c r="V95" s="1">
        <f t="shared" si="39"/>
        <v>305.70205008106848</v>
      </c>
      <c r="W95" s="20">
        <f t="shared" si="40"/>
        <v>1987.0633255269452</v>
      </c>
    </row>
    <row r="96" spans="1:23" x14ac:dyDescent="0.25">
      <c r="A96" s="19" t="s">
        <v>9</v>
      </c>
      <c r="B96" s="6">
        <f t="shared" si="41"/>
        <v>94</v>
      </c>
      <c r="C96" s="6">
        <f t="shared" si="33"/>
        <v>8.0500000000000007</v>
      </c>
      <c r="D96" s="6">
        <f t="shared" si="28"/>
        <v>923.96111111111122</v>
      </c>
      <c r="E96" s="6">
        <v>-5</v>
      </c>
      <c r="F96" s="6">
        <f>E96-E95</f>
        <v>-1</v>
      </c>
      <c r="G96" s="6">
        <v>18</v>
      </c>
      <c r="H96" s="6">
        <f t="shared" si="6"/>
        <v>28.98</v>
      </c>
      <c r="I96" s="6">
        <f t="shared" si="30"/>
        <v>8.0500000000000007</v>
      </c>
      <c r="J96" s="6">
        <f t="shared" si="42"/>
        <v>-0.89444444444444571</v>
      </c>
      <c r="K96" s="6">
        <f t="shared" si="31"/>
        <v>90.438501189323702</v>
      </c>
      <c r="L96" s="6">
        <f t="shared" si="32"/>
        <v>-49.81693222756455</v>
      </c>
      <c r="M96" s="6">
        <f t="shared" si="34"/>
        <v>-357.77777777777828</v>
      </c>
      <c r="N96" s="6">
        <f t="shared" si="44"/>
        <v>392.40000000000003</v>
      </c>
      <c r="O96" s="6">
        <f t="shared" si="35"/>
        <v>75.243791183980932</v>
      </c>
      <c r="P96" s="8">
        <f t="shared" si="36"/>
        <v>605.71251903104655</v>
      </c>
      <c r="Q96" s="8">
        <v>605.71251903104655</v>
      </c>
      <c r="R96" s="20">
        <v>4264.43</v>
      </c>
      <c r="S96" s="20">
        <f t="shared" si="37"/>
        <v>3658.7174809689536</v>
      </c>
      <c r="T96" s="20">
        <f t="shared" si="43"/>
        <v>-18825.557068895665</v>
      </c>
      <c r="U96" s="1">
        <f t="shared" si="38"/>
        <v>21.023115256804271</v>
      </c>
      <c r="V96" s="1">
        <f t="shared" si="39"/>
        <v>275.13184507296154</v>
      </c>
      <c r="W96" s="20">
        <f t="shared" si="40"/>
        <v>1788.35699297425</v>
      </c>
    </row>
    <row r="97" spans="1:31" x14ac:dyDescent="0.25">
      <c r="A97" s="19" t="s">
        <v>9</v>
      </c>
      <c r="B97" s="6">
        <f t="shared" si="41"/>
        <v>95</v>
      </c>
      <c r="C97" s="6">
        <f t="shared" si="33"/>
        <v>7.1555555555555559</v>
      </c>
      <c r="D97" s="6">
        <f t="shared" si="28"/>
        <v>931.11666666666679</v>
      </c>
      <c r="E97" s="6">
        <v>-6</v>
      </c>
      <c r="F97" s="6">
        <f t="shared" si="29"/>
        <v>-1</v>
      </c>
      <c r="G97" s="6">
        <v>16</v>
      </c>
      <c r="H97" s="6">
        <f t="shared" si="6"/>
        <v>25.76</v>
      </c>
      <c r="I97" s="6">
        <f t="shared" si="30"/>
        <v>7.1555555555555559</v>
      </c>
      <c r="J97" s="6">
        <f t="shared" si="42"/>
        <v>-0.89444444444444482</v>
      </c>
      <c r="K97" s="6">
        <f t="shared" si="31"/>
        <v>71.457581186626129</v>
      </c>
      <c r="L97" s="6">
        <f t="shared" si="32"/>
        <v>-56.082026133814225</v>
      </c>
      <c r="M97" s="6">
        <f t="shared" si="34"/>
        <v>-357.77777777777794</v>
      </c>
      <c r="N97" s="6">
        <f t="shared" si="44"/>
        <v>392.40000000000003</v>
      </c>
      <c r="O97" s="6">
        <f t="shared" si="35"/>
        <v>49.997777275034025</v>
      </c>
      <c r="P97" s="8">
        <f t="shared" si="36"/>
        <v>357.76187294579904</v>
      </c>
      <c r="Q97" s="8">
        <v>357.76187294579904</v>
      </c>
      <c r="R97" s="20">
        <v>4264.43</v>
      </c>
      <c r="S97" s="20">
        <f t="shared" si="37"/>
        <v>3906.6681270542012</v>
      </c>
      <c r="T97" s="20">
        <f t="shared" si="43"/>
        <v>-14918.888941841464</v>
      </c>
      <c r="U97" s="1">
        <f t="shared" si="38"/>
        <v>13.969378970644506</v>
      </c>
      <c r="V97" s="1">
        <f t="shared" si="39"/>
        <v>244.56164006485471</v>
      </c>
      <c r="W97" s="20">
        <f t="shared" si="40"/>
        <v>1589.6506604215556</v>
      </c>
    </row>
    <row r="98" spans="1:31" x14ac:dyDescent="0.25">
      <c r="A98" s="19" t="s">
        <v>9</v>
      </c>
      <c r="B98" s="6">
        <f t="shared" si="41"/>
        <v>96</v>
      </c>
      <c r="C98" s="6">
        <f t="shared" si="33"/>
        <v>7.1555555555555559</v>
      </c>
      <c r="D98" s="6">
        <f t="shared" si="28"/>
        <v>938.27222222222235</v>
      </c>
      <c r="E98" s="6">
        <v>-4</v>
      </c>
      <c r="F98" s="6">
        <f>E98-E97</f>
        <v>2</v>
      </c>
      <c r="G98" s="6">
        <v>16</v>
      </c>
      <c r="H98" s="6">
        <f t="shared" si="6"/>
        <v>25.76</v>
      </c>
      <c r="I98" s="6">
        <f t="shared" ref="I98:I112" si="45">H98*(1000/3600)</f>
        <v>7.1555555555555559</v>
      </c>
      <c r="J98" s="6">
        <f t="shared" si="42"/>
        <v>0</v>
      </c>
      <c r="K98" s="6">
        <f t="shared" ref="K98:K112" si="46">0.5*$AA$14*$AA$12*$AA$13*((I98)^2)</f>
        <v>71.457581186626129</v>
      </c>
      <c r="L98" s="6">
        <f t="shared" si="32"/>
        <v>113.23678419722776</v>
      </c>
      <c r="M98" s="6">
        <f t="shared" si="34"/>
        <v>0</v>
      </c>
      <c r="N98" s="6">
        <f t="shared" si="44"/>
        <v>392.40000000000003</v>
      </c>
      <c r="O98" s="6">
        <f t="shared" si="35"/>
        <v>577.09436538385398</v>
      </c>
      <c r="P98" s="8">
        <f t="shared" si="36"/>
        <v>4129.4307923022443</v>
      </c>
      <c r="Q98" s="8">
        <v>4129.4307923022443</v>
      </c>
      <c r="R98" s="20">
        <v>4264.43</v>
      </c>
      <c r="S98" s="20">
        <f t="shared" si="37"/>
        <v>134.99920769775599</v>
      </c>
      <c r="T98" s="20">
        <f t="shared" si="43"/>
        <v>-14783.889734143708</v>
      </c>
      <c r="U98" s="1">
        <f t="shared" si="38"/>
        <v>161.24016568824879</v>
      </c>
      <c r="V98" s="1">
        <f t="shared" si="39"/>
        <v>244.56164006485471</v>
      </c>
      <c r="W98" s="20">
        <f t="shared" si="40"/>
        <v>1589.6506604215556</v>
      </c>
    </row>
    <row r="99" spans="1:31" x14ac:dyDescent="0.25">
      <c r="A99" s="19" t="s">
        <v>9</v>
      </c>
      <c r="B99" s="6">
        <f t="shared" si="41"/>
        <v>97</v>
      </c>
      <c r="C99" s="6">
        <f t="shared" ref="C99:C112" si="47">I99*1</f>
        <v>7.1555555555555559</v>
      </c>
      <c r="D99" s="6">
        <f t="shared" si="28"/>
        <v>945.42777777777792</v>
      </c>
      <c r="E99" s="6">
        <v>-4</v>
      </c>
      <c r="F99" s="6">
        <f t="shared" ref="F99:F112" si="48">E99-E98</f>
        <v>0</v>
      </c>
      <c r="G99" s="6">
        <v>16</v>
      </c>
      <c r="H99" s="6">
        <f t="shared" si="6"/>
        <v>25.76</v>
      </c>
      <c r="I99" s="6">
        <f t="shared" si="45"/>
        <v>7.1555555555555559</v>
      </c>
      <c r="J99" s="6">
        <f t="shared" si="42"/>
        <v>0</v>
      </c>
      <c r="K99" s="6">
        <f t="shared" si="46"/>
        <v>71.457581186626129</v>
      </c>
      <c r="L99" s="6">
        <f t="shared" si="32"/>
        <v>0</v>
      </c>
      <c r="M99" s="6">
        <f t="shared" si="34"/>
        <v>0</v>
      </c>
      <c r="N99" s="6">
        <f t="shared" si="44"/>
        <v>392.40000000000003</v>
      </c>
      <c r="O99" s="6">
        <f t="shared" si="35"/>
        <v>463.85758118662613</v>
      </c>
      <c r="P99" s="8">
        <f t="shared" si="36"/>
        <v>3319.1586920465247</v>
      </c>
      <c r="Q99" s="8">
        <v>3319.1586920465247</v>
      </c>
      <c r="R99" s="20">
        <v>4264.43</v>
      </c>
      <c r="S99" s="20">
        <f t="shared" si="37"/>
        <v>945.27130795347557</v>
      </c>
      <c r="T99" s="20">
        <f t="shared" si="43"/>
        <v>-13838.618426190233</v>
      </c>
      <c r="U99" s="1">
        <f t="shared" si="38"/>
        <v>129.60180818354334</v>
      </c>
      <c r="V99" s="1">
        <f t="shared" si="39"/>
        <v>244.56164006485471</v>
      </c>
      <c r="W99" s="20">
        <f t="shared" si="40"/>
        <v>1589.6506604215556</v>
      </c>
    </row>
    <row r="100" spans="1:31" x14ac:dyDescent="0.25">
      <c r="A100" s="19" t="s">
        <v>9</v>
      </c>
      <c r="B100" s="6">
        <f t="shared" si="41"/>
        <v>98</v>
      </c>
      <c r="C100" s="6">
        <f t="shared" si="47"/>
        <v>8.0500000000000007</v>
      </c>
      <c r="D100" s="6">
        <f t="shared" si="28"/>
        <v>953.47777777777787</v>
      </c>
      <c r="E100" s="6">
        <v>-2</v>
      </c>
      <c r="F100" s="6">
        <f t="shared" si="48"/>
        <v>2</v>
      </c>
      <c r="G100" s="6">
        <v>18</v>
      </c>
      <c r="H100" s="6">
        <f t="shared" si="6"/>
        <v>28.98</v>
      </c>
      <c r="I100" s="6">
        <f t="shared" si="45"/>
        <v>8.0500000000000007</v>
      </c>
      <c r="J100" s="6">
        <f t="shared" si="42"/>
        <v>0.89444444444444482</v>
      </c>
      <c r="K100" s="6">
        <f t="shared" si="46"/>
        <v>90.438501189323702</v>
      </c>
      <c r="L100" s="6">
        <f t="shared" si="32"/>
        <v>100.39045574636529</v>
      </c>
      <c r="M100" s="6">
        <f t="shared" si="34"/>
        <v>357.77777777777794</v>
      </c>
      <c r="N100" s="6">
        <f t="shared" si="44"/>
        <v>392.40000000000003</v>
      </c>
      <c r="O100" s="6">
        <f t="shared" si="35"/>
        <v>941.00673471346704</v>
      </c>
      <c r="P100" s="8">
        <f t="shared" si="36"/>
        <v>7575.1042144434105</v>
      </c>
      <c r="Q100" s="8">
        <v>7575.1042144434105</v>
      </c>
      <c r="R100" s="20">
        <v>4264.43</v>
      </c>
      <c r="S100" s="20">
        <f t="shared" si="37"/>
        <v>-3310.6742144434102</v>
      </c>
      <c r="T100" s="20">
        <f t="shared" si="43"/>
        <v>-17149.292640633641</v>
      </c>
      <c r="U100" s="1">
        <f t="shared" si="38"/>
        <v>262.91728167894269</v>
      </c>
      <c r="V100" s="1">
        <f t="shared" si="39"/>
        <v>275.13184507296154</v>
      </c>
      <c r="W100" s="20">
        <f t="shared" si="40"/>
        <v>1788.35699297425</v>
      </c>
    </row>
    <row r="101" spans="1:31" x14ac:dyDescent="0.25">
      <c r="A101" s="19" t="s">
        <v>9</v>
      </c>
      <c r="B101" s="6">
        <f t="shared" si="41"/>
        <v>99</v>
      </c>
      <c r="C101" s="6">
        <f t="shared" si="47"/>
        <v>8.9444444444444464</v>
      </c>
      <c r="D101" s="6">
        <f t="shared" si="28"/>
        <v>962.42222222222233</v>
      </c>
      <c r="E101" s="6">
        <v>0</v>
      </c>
      <c r="F101" s="6">
        <f t="shared" si="48"/>
        <v>2</v>
      </c>
      <c r="G101" s="6">
        <v>20</v>
      </c>
      <c r="H101" s="6">
        <f t="shared" si="6"/>
        <v>32.200000000000003</v>
      </c>
      <c r="I101" s="6">
        <f t="shared" si="45"/>
        <v>8.9444444444444464</v>
      </c>
      <c r="J101" s="6">
        <f t="shared" si="42"/>
        <v>0.89444444444444571</v>
      </c>
      <c r="K101" s="6">
        <f t="shared" si="46"/>
        <v>111.65247060410336</v>
      </c>
      <c r="L101" s="6">
        <f t="shared" si="32"/>
        <v>90.18008324046491</v>
      </c>
      <c r="M101" s="6">
        <f t="shared" si="34"/>
        <v>357.77777777777828</v>
      </c>
      <c r="N101" s="6">
        <f t="shared" si="44"/>
        <v>392.40000000000003</v>
      </c>
      <c r="O101" s="6">
        <f t="shared" si="35"/>
        <v>952.01033162234671</v>
      </c>
      <c r="P101" s="8">
        <f t="shared" si="36"/>
        <v>8515.2035217332141</v>
      </c>
      <c r="Q101" s="8">
        <v>8515.2035217332141</v>
      </c>
      <c r="R101" s="20">
        <v>4264.43</v>
      </c>
      <c r="S101" s="20">
        <f t="shared" si="37"/>
        <v>-4250.7735217332138</v>
      </c>
      <c r="T101" s="20">
        <f t="shared" si="43"/>
        <v>-21400.066162366857</v>
      </c>
      <c r="U101" s="1">
        <f t="shared" si="38"/>
        <v>265.99168665528367</v>
      </c>
      <c r="V101" s="1">
        <f t="shared" si="39"/>
        <v>305.70205008106848</v>
      </c>
      <c r="W101" s="20">
        <f t="shared" si="40"/>
        <v>1987.0633255269452</v>
      </c>
    </row>
    <row r="102" spans="1:31" x14ac:dyDescent="0.25">
      <c r="A102" s="19" t="s">
        <v>9</v>
      </c>
      <c r="B102" s="6">
        <f t="shared" si="41"/>
        <v>100</v>
      </c>
      <c r="C102" s="6">
        <f t="shared" si="47"/>
        <v>8.0500000000000007</v>
      </c>
      <c r="D102" s="6">
        <f t="shared" si="28"/>
        <v>970.47222222222229</v>
      </c>
      <c r="E102" s="6">
        <v>2</v>
      </c>
      <c r="F102" s="6">
        <f t="shared" si="48"/>
        <v>2</v>
      </c>
      <c r="G102" s="6">
        <v>18</v>
      </c>
      <c r="H102" s="6">
        <f t="shared" si="6"/>
        <v>28.98</v>
      </c>
      <c r="I102" s="6">
        <f t="shared" si="45"/>
        <v>8.0500000000000007</v>
      </c>
      <c r="J102" s="6">
        <f t="shared" si="42"/>
        <v>-0.89444444444444571</v>
      </c>
      <c r="K102" s="6">
        <f t="shared" si="46"/>
        <v>90.438501189323702</v>
      </c>
      <c r="L102" s="6">
        <f t="shared" si="32"/>
        <v>100.39045574636529</v>
      </c>
      <c r="M102" s="6">
        <f t="shared" si="34"/>
        <v>-357.77777777777828</v>
      </c>
      <c r="N102" s="6">
        <f t="shared" si="44"/>
        <v>392.40000000000003</v>
      </c>
      <c r="O102" s="6">
        <f t="shared" si="35"/>
        <v>225.45117915791076</v>
      </c>
      <c r="P102" s="8">
        <f t="shared" si="36"/>
        <v>1814.8819922211817</v>
      </c>
      <c r="Q102" s="8">
        <v>1814.8819922211817</v>
      </c>
      <c r="R102" s="20">
        <v>4264.43</v>
      </c>
      <c r="S102" s="20">
        <f t="shared" si="37"/>
        <v>2449.5480077788188</v>
      </c>
      <c r="T102" s="20">
        <f t="shared" si="43"/>
        <v>-18950.518154588037</v>
      </c>
      <c r="U102" s="1">
        <f t="shared" si="38"/>
        <v>62.991059456720265</v>
      </c>
      <c r="V102" s="1">
        <f t="shared" si="39"/>
        <v>275.13184507296154</v>
      </c>
      <c r="W102" s="20">
        <f t="shared" si="40"/>
        <v>1788.35699297425</v>
      </c>
    </row>
    <row r="103" spans="1:31" x14ac:dyDescent="0.25">
      <c r="A103" s="19" t="s">
        <v>9</v>
      </c>
      <c r="B103" s="6">
        <f t="shared" si="41"/>
        <v>101</v>
      </c>
      <c r="C103" s="6">
        <f t="shared" si="47"/>
        <v>7.6027777777777787</v>
      </c>
      <c r="D103" s="6">
        <f t="shared" si="28"/>
        <v>978.07500000000005</v>
      </c>
      <c r="E103" s="6">
        <v>4</v>
      </c>
      <c r="F103" s="6">
        <f t="shared" si="48"/>
        <v>2</v>
      </c>
      <c r="G103" s="6">
        <v>17</v>
      </c>
      <c r="H103" s="6">
        <f t="shared" si="6"/>
        <v>27.37</v>
      </c>
      <c r="I103" s="6">
        <f t="shared" si="45"/>
        <v>7.6027777777777787</v>
      </c>
      <c r="J103" s="6">
        <f t="shared" si="42"/>
        <v>-0.44722222222222197</v>
      </c>
      <c r="K103" s="6">
        <f t="shared" si="46"/>
        <v>80.668910011464675</v>
      </c>
      <c r="L103" s="6">
        <f t="shared" si="32"/>
        <v>106.42371174943143</v>
      </c>
      <c r="M103" s="6">
        <f t="shared" si="34"/>
        <v>-178.8888888888888</v>
      </c>
      <c r="N103" s="6">
        <f t="shared" si="44"/>
        <v>392.40000000000003</v>
      </c>
      <c r="O103" s="6">
        <f t="shared" si="35"/>
        <v>400.60373287200736</v>
      </c>
      <c r="P103" s="8">
        <f t="shared" si="36"/>
        <v>3045.7011579741229</v>
      </c>
      <c r="Q103" s="8">
        <v>3045.7011579741229</v>
      </c>
      <c r="R103" s="20">
        <v>4264.43</v>
      </c>
      <c r="S103" s="20">
        <f t="shared" si="37"/>
        <v>1218.7288420258774</v>
      </c>
      <c r="T103" s="20">
        <f t="shared" si="43"/>
        <v>-17731.789312562159</v>
      </c>
      <c r="U103" s="1">
        <f t="shared" si="38"/>
        <v>111.92868296443885</v>
      </c>
      <c r="V103" s="1">
        <f t="shared" si="39"/>
        <v>259.84674256890816</v>
      </c>
      <c r="W103" s="20">
        <f t="shared" si="40"/>
        <v>1689.0038266979029</v>
      </c>
    </row>
    <row r="104" spans="1:31" x14ac:dyDescent="0.25">
      <c r="A104" s="19" t="s">
        <v>9</v>
      </c>
      <c r="B104" s="6">
        <f t="shared" si="41"/>
        <v>102</v>
      </c>
      <c r="C104" s="6">
        <f t="shared" si="47"/>
        <v>6.7083333333333339</v>
      </c>
      <c r="D104" s="6">
        <f t="shared" si="28"/>
        <v>984.78333333333342</v>
      </c>
      <c r="E104" s="6">
        <v>6</v>
      </c>
      <c r="F104" s="6">
        <f t="shared" si="48"/>
        <v>2</v>
      </c>
      <c r="G104" s="6">
        <v>15</v>
      </c>
      <c r="H104" s="6">
        <f t="shared" si="6"/>
        <v>24.150000000000002</v>
      </c>
      <c r="I104" s="6">
        <f t="shared" si="45"/>
        <v>6.7083333333333339</v>
      </c>
      <c r="J104" s="6">
        <f t="shared" si="42"/>
        <v>-0.89444444444444482</v>
      </c>
      <c r="K104" s="6">
        <f t="shared" si="46"/>
        <v>62.804514714808128</v>
      </c>
      <c r="L104" s="6">
        <f t="shared" si="32"/>
        <v>120.99287692456033</v>
      </c>
      <c r="M104" s="6">
        <f t="shared" si="34"/>
        <v>-357.77777777777794</v>
      </c>
      <c r="N104" s="6">
        <f t="shared" si="44"/>
        <v>392.40000000000003</v>
      </c>
      <c r="O104" s="6">
        <f t="shared" si="35"/>
        <v>218.41961386159056</v>
      </c>
      <c r="P104" s="8">
        <f t="shared" si="36"/>
        <v>1465.2315763215036</v>
      </c>
      <c r="Q104" s="8">
        <v>1465.2315763215036</v>
      </c>
      <c r="R104" s="20">
        <v>4264.43</v>
      </c>
      <c r="S104" s="20">
        <f t="shared" si="37"/>
        <v>2799.1984236784965</v>
      </c>
      <c r="T104" s="20">
        <f t="shared" si="43"/>
        <v>-14932.590888883664</v>
      </c>
      <c r="U104" s="1">
        <f t="shared" si="38"/>
        <v>61.026440112928398</v>
      </c>
      <c r="V104" s="1">
        <f t="shared" si="39"/>
        <v>229.2765375608013</v>
      </c>
      <c r="W104" s="20">
        <f t="shared" si="40"/>
        <v>1490.2974941452085</v>
      </c>
    </row>
    <row r="105" spans="1:31" x14ac:dyDescent="0.25">
      <c r="A105" s="19" t="s">
        <v>9</v>
      </c>
      <c r="B105" s="6">
        <f t="shared" si="41"/>
        <v>103</v>
      </c>
      <c r="C105" s="6">
        <f t="shared" si="47"/>
        <v>5.8138888888888891</v>
      </c>
      <c r="D105" s="6">
        <f t="shared" si="28"/>
        <v>990.59722222222229</v>
      </c>
      <c r="E105" s="6">
        <v>8</v>
      </c>
      <c r="F105" s="6">
        <f t="shared" si="48"/>
        <v>2</v>
      </c>
      <c r="G105" s="6">
        <v>13</v>
      </c>
      <c r="H105" s="6">
        <f t="shared" si="6"/>
        <v>20.93</v>
      </c>
      <c r="I105" s="6">
        <f t="shared" si="45"/>
        <v>5.8138888888888891</v>
      </c>
      <c r="J105" s="6">
        <f t="shared" si="42"/>
        <v>-0.89444444444444482</v>
      </c>
      <c r="K105" s="6">
        <f t="shared" si="46"/>
        <v>47.173168830233656</v>
      </c>
      <c r="L105" s="6">
        <f t="shared" si="32"/>
        <v>140.25364249450561</v>
      </c>
      <c r="M105" s="6">
        <f t="shared" si="34"/>
        <v>-357.77777777777794</v>
      </c>
      <c r="N105" s="6">
        <f t="shared" si="44"/>
        <v>392.40000000000003</v>
      </c>
      <c r="O105" s="6">
        <f t="shared" si="35"/>
        <v>222.04903354696137</v>
      </c>
      <c r="P105" s="8">
        <f t="shared" si="36"/>
        <v>1290.9684089271948</v>
      </c>
      <c r="Q105" s="8">
        <v>1290.9684089271948</v>
      </c>
      <c r="R105" s="20">
        <v>4264.43</v>
      </c>
      <c r="S105" s="20">
        <f t="shared" si="37"/>
        <v>2973.4615910728053</v>
      </c>
      <c r="T105" s="20">
        <f t="shared" si="43"/>
        <v>-11959.129297810858</v>
      </c>
      <c r="U105" s="1">
        <f t="shared" si="38"/>
        <v>62.040499973020999</v>
      </c>
      <c r="V105" s="1">
        <f t="shared" si="39"/>
        <v>198.70633255269445</v>
      </c>
      <c r="W105" s="20">
        <f t="shared" si="40"/>
        <v>1291.5911615925138</v>
      </c>
    </row>
    <row r="106" spans="1:31" x14ac:dyDescent="0.25">
      <c r="A106" s="19" t="s">
        <v>9</v>
      </c>
      <c r="B106" s="6">
        <f t="shared" si="41"/>
        <v>104</v>
      </c>
      <c r="C106" s="6">
        <f t="shared" si="47"/>
        <v>5.3666666666666671</v>
      </c>
      <c r="D106" s="6">
        <f t="shared" si="28"/>
        <v>995.96388888888896</v>
      </c>
      <c r="E106" s="6">
        <v>10</v>
      </c>
      <c r="F106" s="6">
        <f t="shared" si="48"/>
        <v>2</v>
      </c>
      <c r="G106" s="6">
        <v>12</v>
      </c>
      <c r="H106" s="6">
        <f t="shared" si="6"/>
        <v>19.32</v>
      </c>
      <c r="I106" s="6">
        <f t="shared" si="45"/>
        <v>5.3666666666666671</v>
      </c>
      <c r="J106" s="6">
        <f t="shared" si="42"/>
        <v>-0.44722222222222197</v>
      </c>
      <c r="K106" s="6">
        <f t="shared" si="46"/>
        <v>40.194889417477199</v>
      </c>
      <c r="L106" s="6">
        <f t="shared" si="32"/>
        <v>152.42267746824081</v>
      </c>
      <c r="M106" s="6">
        <f t="shared" si="34"/>
        <v>-178.8888888888888</v>
      </c>
      <c r="N106" s="6">
        <f t="shared" si="44"/>
        <v>392.40000000000003</v>
      </c>
      <c r="O106" s="6">
        <f t="shared" si="35"/>
        <v>406.12867799682925</v>
      </c>
      <c r="P106" s="8">
        <f t="shared" si="36"/>
        <v>2179.5572385829837</v>
      </c>
      <c r="Q106" s="8">
        <v>2179.5572385829837</v>
      </c>
      <c r="R106" s="20">
        <v>4264.43</v>
      </c>
      <c r="S106" s="20">
        <f t="shared" si="37"/>
        <v>2084.8727614170166</v>
      </c>
      <c r="T106" s="20">
        <f t="shared" si="43"/>
        <v>-9874.2565363938411</v>
      </c>
      <c r="U106" s="1">
        <f t="shared" si="38"/>
        <v>113.47235263231408</v>
      </c>
      <c r="V106" s="1">
        <f t="shared" si="39"/>
        <v>183.42123004864104</v>
      </c>
      <c r="W106" s="20">
        <f t="shared" si="40"/>
        <v>1192.2379953161667</v>
      </c>
    </row>
    <row r="107" spans="1:31" x14ac:dyDescent="0.25">
      <c r="A107" s="19" t="s">
        <v>9</v>
      </c>
      <c r="B107" s="6">
        <f t="shared" si="41"/>
        <v>105</v>
      </c>
      <c r="C107" s="6">
        <f t="shared" si="47"/>
        <v>4.9194444444444452</v>
      </c>
      <c r="D107" s="6">
        <f t="shared" si="28"/>
        <v>1000.8833333333334</v>
      </c>
      <c r="E107" s="6">
        <v>12</v>
      </c>
      <c r="F107" s="6">
        <f t="shared" si="48"/>
        <v>2</v>
      </c>
      <c r="G107" s="6">
        <v>11</v>
      </c>
      <c r="H107" s="6">
        <f t="shared" si="6"/>
        <v>17.71</v>
      </c>
      <c r="I107" s="6">
        <f t="shared" si="45"/>
        <v>4.9194444444444452</v>
      </c>
      <c r="J107" s="6">
        <f t="shared" si="42"/>
        <v>-0.44722222222222197</v>
      </c>
      <c r="K107" s="6">
        <f t="shared" si="46"/>
        <v>33.774872357741259</v>
      </c>
      <c r="L107" s="6">
        <f t="shared" si="32"/>
        <v>166.94302527337516</v>
      </c>
      <c r="M107" s="6">
        <f t="shared" si="34"/>
        <v>-178.8888888888888</v>
      </c>
      <c r="N107" s="6">
        <f t="shared" si="44"/>
        <v>392.40000000000003</v>
      </c>
      <c r="O107" s="6">
        <f t="shared" si="35"/>
        <v>414.22900874222762</v>
      </c>
      <c r="P107" s="8">
        <f t="shared" si="36"/>
        <v>2037.7765957846811</v>
      </c>
      <c r="Q107" s="8">
        <v>2037.7765957846811</v>
      </c>
      <c r="R107" s="20">
        <v>4264.43</v>
      </c>
      <c r="S107" s="20">
        <f t="shared" si="37"/>
        <v>2226.6534042153189</v>
      </c>
      <c r="T107" s="20">
        <f t="shared" si="43"/>
        <v>-7647.6031321785222</v>
      </c>
      <c r="U107" s="1">
        <f t="shared" si="38"/>
        <v>115.73558504257839</v>
      </c>
      <c r="V107" s="1">
        <f t="shared" si="39"/>
        <v>168.13612754458765</v>
      </c>
      <c r="W107" s="20">
        <f t="shared" si="40"/>
        <v>1092.8848290398198</v>
      </c>
    </row>
    <row r="108" spans="1:31" x14ac:dyDescent="0.25">
      <c r="A108" s="19" t="s">
        <v>9</v>
      </c>
      <c r="B108" s="6">
        <f t="shared" si="41"/>
        <v>106</v>
      </c>
      <c r="C108" s="6">
        <f t="shared" si="47"/>
        <v>4.9194444444444452</v>
      </c>
      <c r="D108" s="6">
        <f t="shared" si="28"/>
        <v>1005.8027777777779</v>
      </c>
      <c r="E108" s="6">
        <v>12</v>
      </c>
      <c r="F108" s="6">
        <f t="shared" si="48"/>
        <v>0</v>
      </c>
      <c r="G108" s="6">
        <v>11</v>
      </c>
      <c r="H108" s="6">
        <f t="shared" si="6"/>
        <v>17.71</v>
      </c>
      <c r="I108" s="6">
        <f t="shared" si="45"/>
        <v>4.9194444444444452</v>
      </c>
      <c r="J108" s="6">
        <f t="shared" si="42"/>
        <v>0</v>
      </c>
      <c r="K108" s="6">
        <f t="shared" si="46"/>
        <v>33.774872357741259</v>
      </c>
      <c r="L108" s="6">
        <f t="shared" si="32"/>
        <v>0</v>
      </c>
      <c r="M108" s="6">
        <f t="shared" si="34"/>
        <v>0</v>
      </c>
      <c r="N108" s="6">
        <f t="shared" si="44"/>
        <v>392.40000000000003</v>
      </c>
      <c r="O108" s="6">
        <f t="shared" si="35"/>
        <v>426.17487235774126</v>
      </c>
      <c r="P108" s="8">
        <f t="shared" si="36"/>
        <v>2096.5436081821108</v>
      </c>
      <c r="Q108" s="8">
        <v>2096.5436081821108</v>
      </c>
      <c r="R108" s="20">
        <v>4264.43</v>
      </c>
      <c r="S108" s="20">
        <f t="shared" si="37"/>
        <v>2167.8863918178895</v>
      </c>
      <c r="T108" s="20">
        <f t="shared" si="43"/>
        <v>-5479.7167403606327</v>
      </c>
      <c r="U108" s="1">
        <f t="shared" si="38"/>
        <v>119.0732593367529</v>
      </c>
      <c r="V108" s="1">
        <f t="shared" si="39"/>
        <v>168.13612754458765</v>
      </c>
      <c r="W108" s="20">
        <f t="shared" si="40"/>
        <v>1092.8848290398198</v>
      </c>
    </row>
    <row r="109" spans="1:31" x14ac:dyDescent="0.25">
      <c r="A109" s="19" t="s">
        <v>9</v>
      </c>
      <c r="B109" s="6">
        <f t="shared" si="41"/>
        <v>107</v>
      </c>
      <c r="C109" s="6">
        <f t="shared" si="47"/>
        <v>5.3666666666666671</v>
      </c>
      <c r="D109" s="6">
        <f t="shared" si="28"/>
        <v>1011.1694444444446</v>
      </c>
      <c r="E109" s="6">
        <v>12</v>
      </c>
      <c r="F109" s="6">
        <f t="shared" si="48"/>
        <v>0</v>
      </c>
      <c r="G109" s="6">
        <v>12</v>
      </c>
      <c r="H109" s="6">
        <f t="shared" si="6"/>
        <v>19.32</v>
      </c>
      <c r="I109" s="6">
        <f t="shared" si="45"/>
        <v>5.3666666666666671</v>
      </c>
      <c r="J109" s="6">
        <f t="shared" si="42"/>
        <v>0.44722222222222197</v>
      </c>
      <c r="K109" s="6">
        <f t="shared" si="46"/>
        <v>40.194889417477199</v>
      </c>
      <c r="L109" s="6">
        <f t="shared" si="32"/>
        <v>0</v>
      </c>
      <c r="M109" s="6">
        <f t="shared" si="34"/>
        <v>178.8888888888888</v>
      </c>
      <c r="N109" s="6">
        <f t="shared" si="44"/>
        <v>392.40000000000003</v>
      </c>
      <c r="O109" s="6">
        <f t="shared" si="35"/>
        <v>611.48377830636605</v>
      </c>
      <c r="P109" s="8">
        <f t="shared" si="36"/>
        <v>3281.6296102441647</v>
      </c>
      <c r="Q109" s="8">
        <v>3281.6296102441647</v>
      </c>
      <c r="R109" s="20">
        <v>4264.43</v>
      </c>
      <c r="S109" s="20">
        <f t="shared" si="37"/>
        <v>982.80038975583557</v>
      </c>
      <c r="T109" s="20">
        <f t="shared" si="43"/>
        <v>-4496.9163506047971</v>
      </c>
      <c r="U109" s="1">
        <f t="shared" si="38"/>
        <v>170.84856765879866</v>
      </c>
      <c r="V109" s="1">
        <f t="shared" si="39"/>
        <v>183.42123004864104</v>
      </c>
      <c r="W109" s="20">
        <f t="shared" si="40"/>
        <v>1192.2379953161667</v>
      </c>
    </row>
    <row r="110" spans="1:31" x14ac:dyDescent="0.25">
      <c r="A110" s="19" t="s">
        <v>9</v>
      </c>
      <c r="B110" s="6">
        <f t="shared" si="41"/>
        <v>108</v>
      </c>
      <c r="C110" s="6">
        <f t="shared" si="47"/>
        <v>6.261111111111112</v>
      </c>
      <c r="D110" s="6">
        <f t="shared" si="28"/>
        <v>1017.4305555555557</v>
      </c>
      <c r="E110" s="6">
        <v>12</v>
      </c>
      <c r="F110" s="6">
        <f t="shared" si="48"/>
        <v>0</v>
      </c>
      <c r="G110" s="6">
        <v>14</v>
      </c>
      <c r="H110" s="6">
        <f t="shared" si="6"/>
        <v>22.540000000000003</v>
      </c>
      <c r="I110" s="6">
        <f t="shared" si="45"/>
        <v>6.261111111111112</v>
      </c>
      <c r="J110" s="6">
        <f t="shared" si="42"/>
        <v>0.89444444444444482</v>
      </c>
      <c r="K110" s="6">
        <f t="shared" si="46"/>
        <v>54.709710596010638</v>
      </c>
      <c r="L110" s="6">
        <f t="shared" si="32"/>
        <v>0</v>
      </c>
      <c r="M110" s="6">
        <f t="shared" si="34"/>
        <v>357.77777777777794</v>
      </c>
      <c r="N110" s="6">
        <f t="shared" si="44"/>
        <v>392.40000000000003</v>
      </c>
      <c r="O110" s="6">
        <f t="shared" si="35"/>
        <v>804.88748837378853</v>
      </c>
      <c r="P110" s="8">
        <f t="shared" si="36"/>
        <v>5039.4899966514431</v>
      </c>
      <c r="Q110" s="8">
        <v>5039.4899966514431</v>
      </c>
      <c r="R110" s="20">
        <v>4264.43</v>
      </c>
      <c r="S110" s="20">
        <f t="shared" si="37"/>
        <v>-775.05999665144282</v>
      </c>
      <c r="T110" s="20">
        <f t="shared" si="43"/>
        <v>-5271.9763472562399</v>
      </c>
      <c r="U110" s="1">
        <f t="shared" si="38"/>
        <v>224.88556425163651</v>
      </c>
      <c r="V110" s="1">
        <f t="shared" si="39"/>
        <v>213.99143505674789</v>
      </c>
      <c r="W110" s="20">
        <f t="shared" si="40"/>
        <v>1390.9443278688614</v>
      </c>
    </row>
    <row r="111" spans="1:31" x14ac:dyDescent="0.25">
      <c r="A111" s="19" t="s">
        <v>9</v>
      </c>
      <c r="B111" s="6">
        <f t="shared" si="41"/>
        <v>109</v>
      </c>
      <c r="C111" s="6">
        <f t="shared" si="47"/>
        <v>5.3666666666666671</v>
      </c>
      <c r="D111" s="6">
        <f t="shared" si="28"/>
        <v>1022.7972222222223</v>
      </c>
      <c r="E111" s="6">
        <v>14</v>
      </c>
      <c r="F111" s="6">
        <f t="shared" si="48"/>
        <v>2</v>
      </c>
      <c r="G111" s="6">
        <v>12</v>
      </c>
      <c r="H111" s="6">
        <f t="shared" si="6"/>
        <v>19.32</v>
      </c>
      <c r="I111" s="6">
        <f t="shared" si="45"/>
        <v>5.3666666666666671</v>
      </c>
      <c r="J111" s="6">
        <f t="shared" si="42"/>
        <v>-0.89444444444444482</v>
      </c>
      <c r="K111" s="6">
        <f t="shared" si="46"/>
        <v>40.194889417477199</v>
      </c>
      <c r="L111" s="6">
        <f t="shared" si="32"/>
        <v>152.42267746824081</v>
      </c>
      <c r="M111" s="6">
        <f t="shared" si="34"/>
        <v>-357.77777777777794</v>
      </c>
      <c r="N111" s="6">
        <f t="shared" si="44"/>
        <v>392.40000000000003</v>
      </c>
      <c r="O111" s="6">
        <f t="shared" si="35"/>
        <v>227.23978910794011</v>
      </c>
      <c r="P111" s="8">
        <f t="shared" si="36"/>
        <v>1219.5202015459454</v>
      </c>
      <c r="Q111" s="8">
        <v>1219.5202015459454</v>
      </c>
      <c r="R111" s="20">
        <v>4264.43</v>
      </c>
      <c r="S111" s="20">
        <f t="shared" si="37"/>
        <v>3044.9097984540549</v>
      </c>
      <c r="T111" s="20">
        <f t="shared" si="43"/>
        <v>-2227.066548802185</v>
      </c>
      <c r="U111" s="1">
        <f t="shared" si="38"/>
        <v>63.490797076758462</v>
      </c>
      <c r="V111" s="1">
        <f t="shared" si="39"/>
        <v>183.42123004864104</v>
      </c>
      <c r="W111" s="20">
        <f t="shared" si="40"/>
        <v>1192.2379953161667</v>
      </c>
    </row>
    <row r="112" spans="1:31" x14ac:dyDescent="0.25">
      <c r="A112" s="30" t="s">
        <v>9</v>
      </c>
      <c r="B112" s="11">
        <f t="shared" si="41"/>
        <v>110</v>
      </c>
      <c r="C112" s="11">
        <f t="shared" si="47"/>
        <v>4.9194444444444452</v>
      </c>
      <c r="D112" s="11">
        <f t="shared" si="28"/>
        <v>1027.7166666666667</v>
      </c>
      <c r="E112" s="11">
        <v>16</v>
      </c>
      <c r="F112" s="11">
        <f t="shared" si="48"/>
        <v>2</v>
      </c>
      <c r="G112" s="11">
        <v>11</v>
      </c>
      <c r="H112" s="11">
        <f t="shared" si="6"/>
        <v>17.71</v>
      </c>
      <c r="I112" s="11">
        <f t="shared" si="45"/>
        <v>4.9194444444444452</v>
      </c>
      <c r="J112" s="11">
        <f t="shared" si="42"/>
        <v>-0.44722222222222197</v>
      </c>
      <c r="K112" s="11">
        <f t="shared" si="46"/>
        <v>33.774872357741259</v>
      </c>
      <c r="L112" s="11">
        <f t="shared" si="32"/>
        <v>166.94302527337516</v>
      </c>
      <c r="M112" s="11">
        <f t="shared" si="34"/>
        <v>-178.8888888888888</v>
      </c>
      <c r="N112" s="11">
        <f t="shared" si="44"/>
        <v>392.40000000000003</v>
      </c>
      <c r="O112" s="11">
        <f t="shared" si="35"/>
        <v>414.22900874222762</v>
      </c>
      <c r="P112" s="12">
        <f t="shared" si="36"/>
        <v>2037.7765957846811</v>
      </c>
      <c r="Q112" s="12">
        <v>2037.7765957846811</v>
      </c>
      <c r="R112" s="20">
        <v>4264.43</v>
      </c>
      <c r="S112" s="20">
        <f t="shared" si="37"/>
        <v>2226.6534042153189</v>
      </c>
      <c r="T112" s="20">
        <f t="shared" si="43"/>
        <v>-0.41314458686611033</v>
      </c>
      <c r="U112" s="1">
        <f t="shared" si="38"/>
        <v>115.73558504257839</v>
      </c>
      <c r="V112" s="1">
        <f t="shared" si="39"/>
        <v>168.13612754458765</v>
      </c>
      <c r="W112" s="20">
        <f t="shared" si="40"/>
        <v>1092.8848290398198</v>
      </c>
      <c r="AC112"/>
      <c r="AD112"/>
      <c r="AE112"/>
    </row>
    <row r="113" spans="1:31" x14ac:dyDescent="0.25">
      <c r="A113" s="1"/>
      <c r="B113" s="1"/>
      <c r="C113" s="1"/>
      <c r="D113" s="1"/>
      <c r="E113" s="1"/>
      <c r="F113" s="1"/>
      <c r="H113"/>
      <c r="I113"/>
      <c r="J113"/>
      <c r="K113"/>
      <c r="L113"/>
      <c r="M113"/>
      <c r="N113"/>
      <c r="O113"/>
      <c r="P113"/>
      <c r="Q113"/>
      <c r="R113" s="42"/>
      <c r="S113" s="42"/>
      <c r="T113" s="42"/>
      <c r="U113"/>
      <c r="V113"/>
      <c r="W113" s="42"/>
      <c r="X113"/>
      <c r="Y113"/>
      <c r="Z113"/>
      <c r="AA113"/>
      <c r="AB113"/>
      <c r="AC113"/>
      <c r="AD113"/>
      <c r="AE113"/>
    </row>
    <row r="114" spans="1:31" x14ac:dyDescent="0.25">
      <c r="A114" s="1"/>
      <c r="B114" s="1"/>
      <c r="C114" s="1"/>
      <c r="D114" s="1"/>
      <c r="E114" s="1"/>
      <c r="F114" s="1"/>
      <c r="H114"/>
      <c r="I114"/>
      <c r="J114"/>
      <c r="K114"/>
      <c r="L114"/>
      <c r="M114"/>
      <c r="N114"/>
      <c r="O114"/>
      <c r="P114"/>
      <c r="Q114"/>
      <c r="R114" s="42"/>
      <c r="S114" s="42"/>
      <c r="T114" s="42"/>
      <c r="U114"/>
      <c r="V114"/>
      <c r="W114" s="42"/>
      <c r="X114"/>
      <c r="Y114"/>
      <c r="Z114"/>
      <c r="AA114"/>
      <c r="AB114"/>
      <c r="AC114"/>
      <c r="AD114"/>
      <c r="AE114"/>
    </row>
    <row r="115" spans="1:31" x14ac:dyDescent="0.25">
      <c r="A115" s="1"/>
      <c r="B115" s="1"/>
      <c r="C115" s="1"/>
      <c r="D115" s="1"/>
      <c r="E115" s="1"/>
      <c r="F115" s="1"/>
      <c r="H115"/>
      <c r="I115"/>
      <c r="J115"/>
      <c r="K115"/>
      <c r="L115"/>
      <c r="M115"/>
      <c r="N115"/>
      <c r="O115"/>
      <c r="P115"/>
      <c r="Q115"/>
      <c r="R115" s="42"/>
      <c r="S115" s="42"/>
      <c r="T115" s="42"/>
      <c r="U115"/>
      <c r="V115"/>
      <c r="W115" s="42"/>
      <c r="X115"/>
      <c r="Y115"/>
      <c r="Z115"/>
      <c r="AA115"/>
      <c r="AB115"/>
      <c r="AC115"/>
      <c r="AD115"/>
      <c r="AE115"/>
    </row>
    <row r="116" spans="1:31" x14ac:dyDescent="0.25">
      <c r="A116" s="1"/>
      <c r="B116" s="1"/>
      <c r="C116" s="1"/>
      <c r="D116" s="1"/>
      <c r="E116" s="1"/>
      <c r="F116" s="1"/>
      <c r="H116"/>
      <c r="I116"/>
      <c r="J116"/>
      <c r="K116"/>
      <c r="L116"/>
      <c r="M116"/>
      <c r="N116"/>
      <c r="O116"/>
      <c r="P116"/>
      <c r="Q116"/>
      <c r="R116" s="42"/>
      <c r="S116" s="42"/>
      <c r="T116" s="42"/>
      <c r="U116"/>
      <c r="V116"/>
      <c r="W116" s="42"/>
      <c r="X116"/>
      <c r="Y116"/>
      <c r="Z116"/>
      <c r="AA116"/>
      <c r="AB116"/>
      <c r="AC116"/>
      <c r="AD116"/>
      <c r="AE116"/>
    </row>
    <row r="117" spans="1:31" x14ac:dyDescent="0.25">
      <c r="A117" s="1"/>
      <c r="B117" s="1"/>
      <c r="C117" s="1"/>
      <c r="D117" s="1"/>
      <c r="E117" s="1"/>
      <c r="F117" s="1"/>
      <c r="H117"/>
      <c r="I117"/>
      <c r="J117"/>
      <c r="K117"/>
      <c r="L117"/>
      <c r="M117"/>
      <c r="N117"/>
      <c r="O117"/>
      <c r="P117"/>
      <c r="Q117"/>
      <c r="R117" s="42"/>
      <c r="S117" s="42"/>
      <c r="T117" s="42"/>
      <c r="U117"/>
      <c r="V117"/>
      <c r="W117" s="42"/>
      <c r="X117"/>
      <c r="Y117"/>
      <c r="Z117"/>
      <c r="AA117"/>
      <c r="AB117"/>
      <c r="AC117"/>
      <c r="AD117"/>
      <c r="AE117"/>
    </row>
    <row r="118" spans="1:31" x14ac:dyDescent="0.25">
      <c r="A118" s="1"/>
      <c r="B118" s="1"/>
      <c r="C118" s="1"/>
      <c r="D118" s="1"/>
      <c r="E118" s="1"/>
      <c r="F118" s="1"/>
      <c r="H118"/>
      <c r="I118"/>
      <c r="J118"/>
      <c r="K118"/>
      <c r="L118"/>
      <c r="M118"/>
      <c r="N118"/>
      <c r="O118"/>
      <c r="P118"/>
      <c r="Q118"/>
      <c r="R118" s="42"/>
      <c r="S118" s="42"/>
      <c r="T118" s="42"/>
      <c r="U118"/>
      <c r="V118"/>
      <c r="W118" s="42"/>
      <c r="X118"/>
      <c r="Y118"/>
      <c r="Z118"/>
      <c r="AA118"/>
      <c r="AB118"/>
      <c r="AC118"/>
      <c r="AD118"/>
      <c r="AE118"/>
    </row>
    <row r="119" spans="1:31" x14ac:dyDescent="0.25">
      <c r="A119" s="1"/>
      <c r="B119" s="1"/>
      <c r="C119" s="1"/>
      <c r="D119" s="1"/>
      <c r="E119" s="1"/>
      <c r="F119" s="1"/>
      <c r="H119"/>
      <c r="I119"/>
      <c r="J119"/>
      <c r="K119"/>
      <c r="L119"/>
      <c r="M119"/>
      <c r="N119"/>
      <c r="O119"/>
      <c r="P119"/>
      <c r="Q119"/>
      <c r="R119" s="42"/>
      <c r="S119" s="42"/>
      <c r="T119" s="42"/>
      <c r="U119"/>
      <c r="V119"/>
      <c r="W119" s="42"/>
      <c r="X119"/>
      <c r="Y119"/>
      <c r="Z119"/>
      <c r="AA119"/>
      <c r="AB119"/>
      <c r="AC119"/>
      <c r="AD119"/>
      <c r="AE119"/>
    </row>
    <row r="120" spans="1:31" x14ac:dyDescent="0.25">
      <c r="A120" s="1"/>
      <c r="B120" s="1"/>
      <c r="C120" s="1"/>
      <c r="D120" s="1"/>
      <c r="E120" s="1"/>
      <c r="F120" s="1"/>
      <c r="H120"/>
      <c r="I120"/>
      <c r="J120"/>
      <c r="K120"/>
      <c r="L120"/>
      <c r="M120"/>
      <c r="N120"/>
      <c r="O120"/>
      <c r="P120"/>
      <c r="Q120"/>
      <c r="R120" s="42"/>
      <c r="S120" s="42"/>
      <c r="T120" s="42"/>
      <c r="U120"/>
      <c r="V120"/>
      <c r="W120" s="42"/>
      <c r="X120"/>
      <c r="Y120"/>
      <c r="Z120"/>
      <c r="AA120"/>
      <c r="AB120"/>
      <c r="AC120"/>
      <c r="AD120"/>
      <c r="AE120"/>
    </row>
    <row r="121" spans="1:31" x14ac:dyDescent="0.25">
      <c r="A121" s="1"/>
      <c r="B121" s="1"/>
      <c r="C121" s="1"/>
      <c r="D121" s="1"/>
      <c r="E121" s="1"/>
      <c r="F121" s="1"/>
      <c r="H121"/>
      <c r="I121"/>
      <c r="J121"/>
      <c r="K121"/>
      <c r="L121"/>
      <c r="M121"/>
      <c r="N121"/>
      <c r="O121"/>
      <c r="P121"/>
      <c r="Q121"/>
      <c r="R121" s="42"/>
      <c r="S121" s="42"/>
      <c r="T121" s="42"/>
      <c r="U121"/>
      <c r="V121"/>
      <c r="W121" s="42"/>
      <c r="X121"/>
      <c r="Y121"/>
      <c r="Z121"/>
      <c r="AA121"/>
      <c r="AB121"/>
      <c r="AC121"/>
      <c r="AD121"/>
      <c r="AE121"/>
    </row>
    <row r="122" spans="1:31" x14ac:dyDescent="0.25">
      <c r="A122" s="1"/>
      <c r="B122" s="1"/>
      <c r="C122" s="1"/>
      <c r="D122" s="1"/>
      <c r="E122" s="1"/>
      <c r="F122" s="1"/>
      <c r="H122"/>
      <c r="I122"/>
      <c r="J122"/>
      <c r="K122"/>
      <c r="L122"/>
      <c r="M122"/>
      <c r="N122"/>
      <c r="O122"/>
      <c r="P122"/>
      <c r="Q122"/>
      <c r="R122" s="42"/>
      <c r="S122" s="42"/>
      <c r="T122" s="42"/>
      <c r="U122"/>
      <c r="V122"/>
      <c r="W122" s="42"/>
      <c r="X122"/>
      <c r="Y122"/>
      <c r="Z122"/>
      <c r="AA122"/>
      <c r="AB122"/>
    </row>
  </sheetData>
  <mergeCells count="3">
    <mergeCell ref="AH27:AI27"/>
    <mergeCell ref="AC34:AE34"/>
    <mergeCell ref="AK11:AM11"/>
  </mergeCells>
  <hyperlinks>
    <hyperlink ref="AE22" r:id="rId1"/>
    <hyperlink ref="AD22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25" workbookViewId="0">
      <selection activeCell="R17" sqref="R17"/>
    </sheetView>
  </sheetViews>
  <sheetFormatPr defaultRowHeight="15.7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James</dc:creator>
  <cp:lastModifiedBy>James Thomas (P146546)</cp:lastModifiedBy>
  <dcterms:created xsi:type="dcterms:W3CDTF">2017-10-31T14:41:28Z</dcterms:created>
  <dcterms:modified xsi:type="dcterms:W3CDTF">2018-03-21T18:54:59Z</dcterms:modified>
</cp:coreProperties>
</file>