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UWTSD\FCM\"/>
    </mc:Choice>
  </mc:AlternateContent>
  <xr:revisionPtr revIDLastSave="0" documentId="8_{EACBE607-C5E7-4929-93B7-245E15453D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ecutive Summary" sheetId="1" r:id="rId1"/>
    <sheet name="Project Evaluation" sheetId="2" r:id="rId2"/>
    <sheet name="Capital Rationing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3" l="1"/>
  <c r="G21" i="3" s="1"/>
  <c r="D20" i="3"/>
  <c r="G20" i="3" s="1"/>
  <c r="D19" i="3"/>
  <c r="G19" i="3" s="1"/>
  <c r="D18" i="3"/>
  <c r="G18" i="3" s="1"/>
  <c r="D17" i="3"/>
  <c r="G17" i="3" s="1"/>
  <c r="D16" i="3"/>
  <c r="G16" i="3" s="1"/>
  <c r="D15" i="3"/>
  <c r="G15" i="3" s="1"/>
  <c r="E8" i="3"/>
  <c r="H8" i="3" s="1"/>
  <c r="C8" i="3"/>
  <c r="E7" i="3"/>
  <c r="H7" i="3" s="1"/>
  <c r="C35" i="2"/>
  <c r="D34" i="2"/>
  <c r="E9" i="3" s="1"/>
  <c r="H9" i="3" s="1"/>
  <c r="C34" i="2"/>
  <c r="B34" i="2"/>
  <c r="D33" i="2"/>
  <c r="D9" i="3" s="1"/>
  <c r="C33" i="2"/>
  <c r="C18" i="1" s="1"/>
  <c r="B33" i="2"/>
  <c r="B18" i="1" s="1"/>
  <c r="D32" i="2"/>
  <c r="C9" i="3" s="1"/>
  <c r="C32" i="2"/>
  <c r="B32" i="2"/>
  <c r="B17" i="1" s="1"/>
  <c r="C24" i="2"/>
  <c r="C25" i="2" s="1"/>
  <c r="C26" i="2" s="1"/>
  <c r="C27" i="2" s="1"/>
  <c r="B24" i="2"/>
  <c r="B25" i="2" s="1"/>
  <c r="C23" i="2"/>
  <c r="B23" i="2"/>
  <c r="D22" i="2"/>
  <c r="D23" i="2" s="1"/>
  <c r="D24" i="2" s="1"/>
  <c r="D25" i="2" s="1"/>
  <c r="D26" i="2" s="1"/>
  <c r="D27" i="2" s="1"/>
  <c r="C22" i="2"/>
  <c r="B22" i="2"/>
  <c r="D16" i="2"/>
  <c r="C16" i="2"/>
  <c r="C17" i="2" s="1"/>
  <c r="B16" i="2"/>
  <c r="B17" i="2" s="1"/>
  <c r="D15" i="2"/>
  <c r="D17" i="2" s="1"/>
  <c r="C15" i="2"/>
  <c r="B15" i="2"/>
  <c r="D14" i="2"/>
  <c r="D16" i="1" s="1"/>
  <c r="C14" i="2"/>
  <c r="B14" i="2"/>
  <c r="C20" i="1"/>
  <c r="D19" i="1"/>
  <c r="C19" i="1"/>
  <c r="B19" i="1"/>
  <c r="D17" i="1"/>
  <c r="C17" i="1"/>
  <c r="C16" i="1"/>
  <c r="B16" i="1"/>
  <c r="D15" i="1"/>
  <c r="C15" i="1"/>
  <c r="B15" i="1"/>
  <c r="B37" i="2" l="1"/>
  <c r="B22" i="1" s="1"/>
  <c r="B36" i="2"/>
  <c r="B21" i="1" s="1"/>
  <c r="E17" i="3"/>
  <c r="D36" i="2"/>
  <c r="D21" i="1" s="1"/>
  <c r="D37" i="2"/>
  <c r="D22" i="1" s="1"/>
  <c r="C37" i="2"/>
  <c r="C22" i="1" s="1"/>
  <c r="C36" i="2"/>
  <c r="C21" i="1" s="1"/>
  <c r="F8" i="3"/>
  <c r="D35" i="2"/>
  <c r="D20" i="1" s="1"/>
  <c r="B26" i="2"/>
  <c r="F17" i="3"/>
  <c r="G9" i="3"/>
  <c r="E16" i="3"/>
  <c r="D18" i="1"/>
  <c r="C7" i="3"/>
  <c r="D7" i="3"/>
  <c r="D8" i="3"/>
  <c r="E20" i="3"/>
  <c r="B35" i="2" l="1"/>
  <c r="B20" i="1" s="1"/>
  <c r="B27" i="2"/>
  <c r="F20" i="3"/>
  <c r="G8" i="3"/>
  <c r="F16" i="3"/>
  <c r="F21" i="3"/>
  <c r="G7" i="3"/>
  <c r="F18" i="3"/>
  <c r="F15" i="3"/>
  <c r="F19" i="3"/>
  <c r="E21" i="3"/>
  <c r="F7" i="3"/>
  <c r="E18" i="3"/>
  <c r="E15" i="3"/>
  <c r="E19" i="3"/>
  <c r="F9" i="3"/>
</calcChain>
</file>

<file path=xl/sharedStrings.xml><?xml version="1.0" encoding="utf-8"?>
<sst xmlns="http://schemas.openxmlformats.org/spreadsheetml/2006/main" count="150" uniqueCount="138">
  <si>
    <t>INVESTMENT DECISION EXECUTIVE DASHBOARD</t>
  </si>
  <si>
    <t>Comparative Analysis &amp; Capital Allocation Recommendations for Projects A, B, and C</t>
  </si>
  <si>
    <t>EXECUTIVE RECOMMENDATION SUMMARY</t>
  </si>
  <si>
    <t>Primary Recommendation:</t>
  </si>
  <si>
    <t>Select Project C as the single best investment option.</t>
  </si>
  <si>
    <t>Key Financial Drivers:</t>
  </si>
  <si>
    <t>Project C is the ONLY project with a positive Net Present Value (+£3.28m), an Internal Rate of Return (10.61%) exceeding the 8% cost of capital, and a Profitability Index &gt; 1.0 (1.066).</t>
  </si>
  <si>
    <t>Payback &amp; Risk Profile:</t>
  </si>
  <si>
    <t>Project C has the shortest Payback Period (3.60 years) vs. 4.50 years (Project A) and 4.55 years (Project B). Although Project C's cash flows are back-loaded, its strong mid-life inflows (Y3 £20m, Y4 £25m) drive superior overall returns.</t>
  </si>
  <si>
    <t>Projects A &amp; B Evaluation:</t>
  </si>
  <si>
    <t>Both Project A (NPV -£0.70m, IRR 7.37%) and Project B (NPV -£1.10m, IRR 6.88%) yield returns below the 8% required rate of return and will destroy shareholder value if accepted.</t>
  </si>
  <si>
    <t>Capital Rationing Rule:</t>
  </si>
  <si>
    <t>Under a £50m capital constraint, choose Project C. Under a £100m or higher constraint, DO NOT invest in Projects A or B simply to fill the budget; unallocated capital should be returned or invested elsewhere at or above 8%.</t>
  </si>
  <si>
    <t>PROJECT EVALUATION SCORECARD</t>
  </si>
  <si>
    <t>Metric / Parameter</t>
  </si>
  <si>
    <t>Project A</t>
  </si>
  <si>
    <t>Project B</t>
  </si>
  <si>
    <t>Project C</t>
  </si>
  <si>
    <t>Benchmark / Criteria</t>
  </si>
  <si>
    <t>Winner</t>
  </si>
  <si>
    <t>Initial Investment</t>
  </si>
  <si>
    <t>Budget Limit £50m</t>
  </si>
  <si>
    <t>Tie</t>
  </si>
  <si>
    <t>Total 5-Yr Cash Inflows</t>
  </si>
  <si>
    <t>Higher is better</t>
  </si>
  <si>
    <t>Project C (£65m)</t>
  </si>
  <si>
    <t>Net Present Value (NPV)</t>
  </si>
  <si>
    <t>NPV &gt; £0</t>
  </si>
  <si>
    <t>Project C (+£3.28m)</t>
  </si>
  <si>
    <t>Internal Rate of Return (IRR)</t>
  </si>
  <si>
    <t>IRR &gt; 8.00%</t>
  </si>
  <si>
    <t>Project C (10.61%)</t>
  </si>
  <si>
    <t>Profitability Index (PI)</t>
  </si>
  <si>
    <t>PI &gt; 1.000</t>
  </si>
  <si>
    <t>Project C (1.066)</t>
  </si>
  <si>
    <t>Payback Period</t>
  </si>
  <si>
    <t>Shorter is better</t>
  </si>
  <si>
    <t>Project C (3.60 yrs)</t>
  </si>
  <si>
    <t>ARR (Initial Investment)</t>
  </si>
  <si>
    <t>Project C (6.00%)</t>
  </si>
  <si>
    <t>ARR (Average Investment)</t>
  </si>
  <si>
    <t>Project C (12.00%)</t>
  </si>
  <si>
    <t>FINAL INVESTMENT DECISION</t>
  </si>
  <si>
    <t>REJECT</t>
  </si>
  <si>
    <t>ACCEPT</t>
  </si>
  <si>
    <t>Maximize Shareholder Value</t>
  </si>
  <si>
    <t>PROJECT C</t>
  </si>
  <si>
    <t>INVESTMENT PROJECT APPRAISAL MODEL</t>
  </si>
  <si>
    <t>Detailed Cash Flow Analysis &amp; Financial Metrics (Discount Rate: 8%)</t>
  </si>
  <si>
    <t>Discount Rate (Cost of Capital)</t>
  </si>
  <si>
    <t>Project Life (Years)</t>
  </si>
  <si>
    <t>Year / Metric</t>
  </si>
  <si>
    <t>Project A (£m)</t>
  </si>
  <si>
    <t>Project B (£m)</t>
  </si>
  <si>
    <t>Project C (£m)</t>
  </si>
  <si>
    <t>Initial Investment (Year 0)</t>
  </si>
  <si>
    <t>Year 1 Inflow</t>
  </si>
  <si>
    <t>Year 2 Inflow</t>
  </si>
  <si>
    <t>Year 3 Inflow</t>
  </si>
  <si>
    <t>Year 4 Inflow</t>
  </si>
  <si>
    <t>Year 5 Inflow</t>
  </si>
  <si>
    <t>Total Net Cash Inflows (Y1-Y5)</t>
  </si>
  <si>
    <t>Average Annual Cash Inflow</t>
  </si>
  <si>
    <t>Annual Depreciation (Straight-Line)</t>
  </si>
  <si>
    <t>Average Annual Accounting Profit</t>
  </si>
  <si>
    <t>CUMULATIVE CASH FLOW SCHEDULE (FOR PAYBACK)</t>
  </si>
  <si>
    <t>Year</t>
  </si>
  <si>
    <t>Project A Cumulative</t>
  </si>
  <si>
    <t>Project B Cumulative</t>
  </si>
  <si>
    <t>Project C Cumulative</t>
  </si>
  <si>
    <t>Year 0</t>
  </si>
  <si>
    <t>Year 1</t>
  </si>
  <si>
    <t>Year 2</t>
  </si>
  <si>
    <t>Year 3</t>
  </si>
  <si>
    <t>Year 4</t>
  </si>
  <si>
    <t>Year 5</t>
  </si>
  <si>
    <t>FINANCIAL EVALUATION METRICS SUMMARY</t>
  </si>
  <si>
    <t>Metric</t>
  </si>
  <si>
    <t>Formula / Method Applied</t>
  </si>
  <si>
    <t>NPV(rate, inflows) + Initial Investment</t>
  </si>
  <si>
    <t>IRR(values)</t>
  </si>
  <si>
    <t>PV of Cash Inflows / Initial Investment</t>
  </si>
  <si>
    <t>Payback Period (Years)</t>
  </si>
  <si>
    <t>Unrecovered Investment at Start of Year / Cash Flow during Year</t>
  </si>
  <si>
    <t>Accounting Rate of Return (ARR - Initial)</t>
  </si>
  <si>
    <t>Average Accounting Profit / Initial Investment</t>
  </si>
  <si>
    <t>Accounting Rate of Return (ARR - Average)</t>
  </si>
  <si>
    <t>Average Accounting Profit / Average Investment</t>
  </si>
  <si>
    <t>CAPITAL RATIONING &amp; PROJECT COMBINATION ANALYSIS</t>
  </si>
  <si>
    <t>Optimization of Capital Allocation under Various Budget Constraints</t>
  </si>
  <si>
    <t>PROJECT RANKINGS BY FINANCL CRITERIA</t>
  </si>
  <si>
    <t>Project</t>
  </si>
  <si>
    <t>Initial Outlay (£m)</t>
  </si>
  <si>
    <t>NPV (£m)</t>
  </si>
  <si>
    <t>IRR (%)</t>
  </si>
  <si>
    <t>PI</t>
  </si>
  <si>
    <t>NPV Rank</t>
  </si>
  <si>
    <t>IRR Rank</t>
  </si>
  <si>
    <t>PI Rank</t>
  </si>
  <si>
    <t>EVALUATION OF COMBINATIONS UNDER BUDGET CONSTRAINTS</t>
  </si>
  <si>
    <t>Budget Limit</t>
  </si>
  <si>
    <t>Combination</t>
  </si>
  <si>
    <t>Projects Included</t>
  </si>
  <si>
    <t>Total Outlay (£m)</t>
  </si>
  <si>
    <t>Total NPV (£m)</t>
  </si>
  <si>
    <t>Avg IRR (%)</t>
  </si>
  <si>
    <t>Feasible?</t>
  </si>
  <si>
    <t>Recommendation &amp; Decision Logic</t>
  </si>
  <si>
    <t>Option 1A</t>
  </si>
  <si>
    <t>Project A only</t>
  </si>
  <si>
    <t>Select C: Highest NPV (£3.28m), IRR (10.61%), PI (1.066)</t>
  </si>
  <si>
    <t>Option 1B</t>
  </si>
  <si>
    <t>Project B only</t>
  </si>
  <si>
    <t>Inferior to C in NPV, IRR, and PI</t>
  </si>
  <si>
    <t>Option 1C</t>
  </si>
  <si>
    <t>Project C only</t>
  </si>
  <si>
    <t>OPTIMAL CHOICE FOR £50M BUDGET: Maximizes total wealth creation</t>
  </si>
  <si>
    <t>Option 2A</t>
  </si>
  <si>
    <t>Projects A + B</t>
  </si>
  <si>
    <t>Feasible but suboptimal (£(1.30)m NPV)</t>
  </si>
  <si>
    <t>Option 2B</t>
  </si>
  <si>
    <t>Projects A + C</t>
  </si>
  <si>
    <t>Feasible (£2.58m NPV)</t>
  </si>
  <si>
    <t>Option 2C</t>
  </si>
  <si>
    <t>Projects B + C</t>
  </si>
  <si>
    <t>OPTIMAL CHOICE FOR £100M BUDGET: Yields highest total NPV (£2.37m)</t>
  </si>
  <si>
    <t>Option 3</t>
  </si>
  <si>
    <t>Projects A + B + C</t>
  </si>
  <si>
    <t>OPTIMAL CHOICE IF UNCONSTRAINED: Accepts all positive/viable opportunities</t>
  </si>
  <si>
    <t>CAPITAL RATIONING METHODOLOGICAL NOTES</t>
  </si>
  <si>
    <t>1. Divisible vs. Indivisible Projects:</t>
  </si>
  <si>
    <t>Assuming projects are indivisible (all-or-nothing), ranking by Profitability Index (PI) or evaluating project combinations based on total NPV yields the optimal capital budget.</t>
  </si>
  <si>
    <t>2. PI Ranking Logic:</t>
  </si>
  <si>
    <t>PI measures value generated per unit of scarce capital (PV of Inflows / Initial Outlay). Project C has PI = 1.066 (&gt;1.0), Project B has PI = 0.978 (&lt;1.0), Project A has PI = 0.986 (&lt;1.0).</t>
  </si>
  <si>
    <t>3. NPV vs. IRR Conflict:</t>
  </si>
  <si>
    <t>NPV measures absolute wealth creation for shareholders, while IRR measures percentage return. NPV is theoretically superior for capital rationing because it directly maximizes shareholder value.</t>
  </si>
  <si>
    <t>4. Final Decision:</t>
  </si>
  <si>
    <t>If Budget = £50m, select Project C alone (NPV = +£3.28m). Projects A and B have negative NPVs at 8% discount rate and destroy value.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</si>
</sst>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\£#,##0.00;[Red]\(\£#,##0.00\);&quot;-&quot;"/>
    <numFmt numFmtId="166" formatCode="\£#,##0.00"/>
    <numFmt numFmtId="167" formatCode="0.000"/>
    <numFmt numFmtId="168" formatCode="0.00&quot; yrs&quot;"/>
  </numFmts>
  <fonts count="7" x14ac:knownFonts="1">
    <font>
      <sz val="11"/>
      <color theme="1"/>
      <name val="Calibri"/>
      <family val="2"/>
      <scheme val="minor"/>
    </font>
    <font>
      <b/>
      <sz val="16"/>
      <color rgb="FF1F4E78"/>
      <name val="Calibri"/>
    </font>
    <font>
      <i/>
      <sz val="11"/>
      <color rgb="FF595959"/>
      <name val="Calibri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b/>
      <sz val="13"/>
      <color rgb="FF1F4E7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1F4E78"/>
        <bgColor rgb="FF1F4E78"/>
      </patternFill>
    </fill>
    <fill>
      <patternFill patternType="solid">
        <fgColor rgb="FFE2EFDA"/>
        <bgColor rgb="FFE2EFDA"/>
      </patternFill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1F4E78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5" borderId="0" xfId="0" applyFont="1" applyFill="1"/>
    <xf numFmtId="0" fontId="4" fillId="0" borderId="0" xfId="0" applyFont="1"/>
    <xf numFmtId="0" fontId="5" fillId="3" borderId="1" xfId="0" applyFont="1" applyFill="1" applyBorder="1" applyAlignment="1">
      <alignment horizontal="center"/>
    </xf>
    <xf numFmtId="0" fontId="3" fillId="0" borderId="2" xfId="0" applyFont="1" applyBorder="1"/>
    <xf numFmtId="166" fontId="0" fillId="0" borderId="2" xfId="0" applyNumberFormat="1" applyBorder="1" applyAlignment="1">
      <alignment horizontal="right"/>
    </xf>
    <xf numFmtId="0" fontId="4" fillId="0" borderId="2" xfId="0" applyFont="1" applyBorder="1"/>
    <xf numFmtId="165" fontId="0" fillId="0" borderId="2" xfId="0" applyNumberFormat="1" applyBorder="1" applyAlignment="1">
      <alignment horizontal="right"/>
    </xf>
    <xf numFmtId="0" fontId="3" fillId="2" borderId="2" xfId="0" applyFont="1" applyFill="1" applyBorder="1"/>
    <xf numFmtId="10" fontId="0" fillId="0" borderId="2" xfId="0" applyNumberFormat="1" applyBorder="1" applyAlignment="1">
      <alignment horizontal="right"/>
    </xf>
    <xf numFmtId="167" fontId="0" fillId="0" borderId="2" xfId="0" applyNumberFormat="1" applyBorder="1" applyAlignment="1">
      <alignment horizontal="right"/>
    </xf>
    <xf numFmtId="168" fontId="0" fillId="0" borderId="2" xfId="0" applyNumberForma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0" xfId="0" applyFont="1"/>
    <xf numFmtId="164" fontId="3" fillId="2" borderId="0" xfId="0" applyNumberFormat="1" applyFont="1" applyFill="1"/>
    <xf numFmtId="0" fontId="5" fillId="3" borderId="1" xfId="0" applyFont="1" applyFill="1" applyBorder="1" applyAlignment="1">
      <alignment horizontal="center" vertical="center"/>
    </xf>
    <xf numFmtId="165" fontId="4" fillId="0" borderId="2" xfId="0" applyNumberFormat="1" applyFont="1" applyBorder="1" applyAlignment="1">
      <alignment horizontal="right"/>
    </xf>
    <xf numFmtId="166" fontId="3" fillId="0" borderId="2" xfId="0" applyNumberFormat="1" applyFont="1" applyBorder="1"/>
    <xf numFmtId="166" fontId="4" fillId="0" borderId="2" xfId="0" applyNumberFormat="1" applyFont="1" applyBorder="1"/>
    <xf numFmtId="165" fontId="4" fillId="0" borderId="2" xfId="0" applyNumberFormat="1" applyFont="1" applyBorder="1"/>
    <xf numFmtId="165" fontId="3" fillId="2" borderId="2" xfId="0" applyNumberFormat="1" applyFont="1" applyFill="1" applyBorder="1" applyAlignment="1">
      <alignment horizontal="right"/>
    </xf>
    <xf numFmtId="0" fontId="2" fillId="0" borderId="2" xfId="0" applyFont="1" applyBorder="1"/>
    <xf numFmtId="10" fontId="3" fillId="0" borderId="2" xfId="0" applyNumberFormat="1" applyFont="1" applyBorder="1" applyAlignment="1">
      <alignment horizontal="right"/>
    </xf>
    <xf numFmtId="167" fontId="3" fillId="0" borderId="2" xfId="0" applyNumberFormat="1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165" fontId="3" fillId="0" borderId="2" xfId="0" applyNumberFormat="1" applyFont="1" applyBorder="1"/>
    <xf numFmtId="10" fontId="4" fillId="0" borderId="2" xfId="0" applyNumberFormat="1" applyFont="1" applyBorder="1"/>
    <xf numFmtId="167" fontId="3" fillId="0" borderId="2" xfId="0" applyNumberFormat="1" applyFont="1" applyBorder="1"/>
    <xf numFmtId="0" fontId="0" fillId="0" borderId="2" xfId="0" applyBorder="1"/>
    <xf numFmtId="166" fontId="0" fillId="0" borderId="2" xfId="0" applyNumberFormat="1" applyBorder="1"/>
    <xf numFmtId="10" fontId="0" fillId="0" borderId="2" xfId="0" applyNumberFormat="1" applyBorder="1"/>
    <xf numFmtId="0" fontId="3" fillId="4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/>
  </sheetViews>
  <sheetFormatPr defaultRowHeight="14.4" x14ac:dyDescent="0.3"/>
  <cols>
    <col min="1" max="1" width="32" customWidth="1"/>
    <col min="2" max="2" width="85" customWidth="1"/>
    <col min="3" max="4" width="18" customWidth="1"/>
    <col min="5" max="5" width="25" customWidth="1"/>
    <col min="6" max="6" width="20" customWidth="1"/>
  </cols>
  <sheetData>
    <row r="1" spans="1:6" ht="21" x14ac:dyDescent="0.4">
      <c r="A1" s="1" t="s">
        <v>0</v>
      </c>
    </row>
    <row r="2" spans="1:6" x14ac:dyDescent="0.3">
      <c r="A2" s="2" t="s">
        <v>1</v>
      </c>
    </row>
    <row r="4" spans="1:6" ht="17.399999999999999" x14ac:dyDescent="0.35">
      <c r="A4" s="3" t="s">
        <v>2</v>
      </c>
    </row>
    <row r="5" spans="1:6" x14ac:dyDescent="0.3">
      <c r="A5" s="4" t="s">
        <v>3</v>
      </c>
      <c r="B5" s="5" t="s">
        <v>4</v>
      </c>
    </row>
    <row r="6" spans="1:6" x14ac:dyDescent="0.3">
      <c r="A6" s="4" t="s">
        <v>5</v>
      </c>
      <c r="B6" s="5" t="s">
        <v>6</v>
      </c>
    </row>
    <row r="7" spans="1:6" x14ac:dyDescent="0.3">
      <c r="A7" s="4" t="s">
        <v>7</v>
      </c>
      <c r="B7" s="5" t="s">
        <v>8</v>
      </c>
    </row>
    <row r="8" spans="1:6" x14ac:dyDescent="0.3">
      <c r="A8" s="4" t="s">
        <v>9</v>
      </c>
      <c r="B8" s="5" t="s">
        <v>10</v>
      </c>
    </row>
    <row r="9" spans="1:6" x14ac:dyDescent="0.3">
      <c r="A9" s="4" t="s">
        <v>11</v>
      </c>
      <c r="B9" s="5" t="s">
        <v>12</v>
      </c>
    </row>
    <row r="12" spans="1:6" ht="17.399999999999999" x14ac:dyDescent="0.35">
      <c r="A12" s="3" t="s">
        <v>13</v>
      </c>
    </row>
    <row r="14" spans="1:6" x14ac:dyDescent="0.3">
      <c r="A14" s="6" t="s">
        <v>14</v>
      </c>
      <c r="B14" s="6" t="s">
        <v>15</v>
      </c>
      <c r="C14" s="6" t="s">
        <v>16</v>
      </c>
      <c r="D14" s="6" t="s">
        <v>17</v>
      </c>
      <c r="E14" s="6" t="s">
        <v>18</v>
      </c>
      <c r="F14" s="6" t="s">
        <v>19</v>
      </c>
    </row>
    <row r="15" spans="1:6" x14ac:dyDescent="0.3">
      <c r="A15" s="7" t="s">
        <v>20</v>
      </c>
      <c r="B15" s="8">
        <f>'Project Evaluation'!B8</f>
        <v>-50</v>
      </c>
      <c r="C15" s="8">
        <f>'Project Evaluation'!C8</f>
        <v>-50</v>
      </c>
      <c r="D15" s="8">
        <f>'Project Evaluation'!D8</f>
        <v>-50</v>
      </c>
      <c r="E15" s="9" t="s">
        <v>21</v>
      </c>
      <c r="F15" s="7" t="s">
        <v>22</v>
      </c>
    </row>
    <row r="16" spans="1:6" x14ac:dyDescent="0.3">
      <c r="A16" s="7" t="s">
        <v>23</v>
      </c>
      <c r="B16" s="10">
        <f>'Project Evaluation'!B14</f>
        <v>54</v>
      </c>
      <c r="C16" s="10">
        <f>'Project Evaluation'!C14</f>
        <v>55</v>
      </c>
      <c r="D16" s="10">
        <f>'Project Evaluation'!D14</f>
        <v>65</v>
      </c>
      <c r="E16" s="9" t="s">
        <v>24</v>
      </c>
      <c r="F16" s="11" t="s">
        <v>25</v>
      </c>
    </row>
    <row r="17" spans="1:6" x14ac:dyDescent="0.3">
      <c r="A17" s="7" t="s">
        <v>26</v>
      </c>
      <c r="B17" s="10">
        <f>'Project Evaluation'!B32</f>
        <v>-6.5440594186024157</v>
      </c>
      <c r="C17" s="10">
        <f>'Project Evaluation'!C32</f>
        <v>-6.0801895921410676</v>
      </c>
      <c r="D17" s="10">
        <f>'Project Evaluation'!D32</f>
        <v>0.85832495813094312</v>
      </c>
      <c r="E17" s="9" t="s">
        <v>27</v>
      </c>
      <c r="F17" s="11" t="s">
        <v>28</v>
      </c>
    </row>
    <row r="18" spans="1:6" x14ac:dyDescent="0.3">
      <c r="A18" s="7" t="s">
        <v>29</v>
      </c>
      <c r="B18" s="12">
        <f>'Project Evaluation'!B33</f>
        <v>2.7219684840601444E-2</v>
      </c>
      <c r="C18" s="12">
        <f>'Project Evaluation'!C33</f>
        <v>3.2634958177834239E-2</v>
      </c>
      <c r="D18" s="12">
        <f>'Project Evaluation'!D33</f>
        <v>8.5867557437232289E-2</v>
      </c>
      <c r="E18" s="9" t="s">
        <v>30</v>
      </c>
      <c r="F18" s="11" t="s">
        <v>31</v>
      </c>
    </row>
    <row r="19" spans="1:6" x14ac:dyDescent="0.3">
      <c r="A19" s="7" t="s">
        <v>32</v>
      </c>
      <c r="B19" s="13">
        <f>'Project Evaluation'!B34</f>
        <v>0.86911881162795168</v>
      </c>
      <c r="C19" s="13">
        <f>'Project Evaluation'!C34</f>
        <v>0.87839620815717867</v>
      </c>
      <c r="D19" s="13">
        <f>'Project Evaluation'!D34</f>
        <v>1.0171664991626188</v>
      </c>
      <c r="E19" s="9" t="s">
        <v>33</v>
      </c>
      <c r="F19" s="11" t="s">
        <v>34</v>
      </c>
    </row>
    <row r="20" spans="1:6" x14ac:dyDescent="0.3">
      <c r="A20" s="7" t="s">
        <v>35</v>
      </c>
      <c r="B20" s="14">
        <f>'Project Evaluation'!B35</f>
        <v>4.5</v>
      </c>
      <c r="C20" s="14">
        <f>'Project Evaluation'!C35</f>
        <v>5</v>
      </c>
      <c r="D20" s="14">
        <f>'Project Evaluation'!D35</f>
        <v>3.56</v>
      </c>
      <c r="E20" s="9" t="s">
        <v>36</v>
      </c>
      <c r="F20" s="11" t="s">
        <v>37</v>
      </c>
    </row>
    <row r="21" spans="1:6" x14ac:dyDescent="0.3">
      <c r="A21" s="7" t="s">
        <v>38</v>
      </c>
      <c r="B21" s="12">
        <f>'Project Evaluation'!B36</f>
        <v>1.6000000000000014E-2</v>
      </c>
      <c r="C21" s="12">
        <f>'Project Evaluation'!C36</f>
        <v>0.02</v>
      </c>
      <c r="D21" s="12">
        <f>'Project Evaluation'!D36</f>
        <v>0.06</v>
      </c>
      <c r="E21" s="9" t="s">
        <v>24</v>
      </c>
      <c r="F21" s="11" t="s">
        <v>39</v>
      </c>
    </row>
    <row r="22" spans="1:6" x14ac:dyDescent="0.3">
      <c r="A22" s="7" t="s">
        <v>40</v>
      </c>
      <c r="B22" s="12">
        <f>'Project Evaluation'!B37</f>
        <v>3.2000000000000028E-2</v>
      </c>
      <c r="C22" s="12">
        <f>'Project Evaluation'!C37</f>
        <v>0.04</v>
      </c>
      <c r="D22" s="12">
        <f>'Project Evaluation'!D37</f>
        <v>0.12</v>
      </c>
      <c r="E22" s="9" t="s">
        <v>24</v>
      </c>
      <c r="F22" s="11" t="s">
        <v>41</v>
      </c>
    </row>
    <row r="23" spans="1:6" x14ac:dyDescent="0.3">
      <c r="A23" s="7" t="s">
        <v>42</v>
      </c>
      <c r="B23" s="15" t="s">
        <v>43</v>
      </c>
      <c r="C23" s="15" t="s">
        <v>43</v>
      </c>
      <c r="D23" s="16" t="s">
        <v>44</v>
      </c>
      <c r="E23" s="9" t="s">
        <v>45</v>
      </c>
      <c r="F23" s="7" t="s">
        <v>46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7"/>
  <sheetViews>
    <sheetView workbookViewId="0"/>
  </sheetViews>
  <sheetFormatPr defaultRowHeight="14.4" x14ac:dyDescent="0.3"/>
  <cols>
    <col min="1" max="1" width="38" customWidth="1"/>
    <col min="2" max="4" width="18" customWidth="1"/>
    <col min="5" max="5" width="45" customWidth="1"/>
  </cols>
  <sheetData>
    <row r="1" spans="1:4" ht="21" x14ac:dyDescent="0.4">
      <c r="A1" s="1" t="s">
        <v>47</v>
      </c>
    </row>
    <row r="2" spans="1:4" x14ac:dyDescent="0.3">
      <c r="A2" s="2" t="s">
        <v>48</v>
      </c>
    </row>
    <row r="4" spans="1:4" x14ac:dyDescent="0.3">
      <c r="A4" s="17" t="s">
        <v>49</v>
      </c>
      <c r="B4" s="18">
        <v>0.08</v>
      </c>
    </row>
    <row r="5" spans="1:4" x14ac:dyDescent="0.3">
      <c r="A5" s="5" t="s">
        <v>50</v>
      </c>
      <c r="B5" s="5">
        <v>5</v>
      </c>
    </row>
    <row r="7" spans="1:4" x14ac:dyDescent="0.3">
      <c r="A7" s="19" t="s">
        <v>51</v>
      </c>
      <c r="B7" s="19" t="s">
        <v>52</v>
      </c>
      <c r="C7" s="19" t="s">
        <v>53</v>
      </c>
      <c r="D7" s="19" t="s">
        <v>54</v>
      </c>
    </row>
    <row r="8" spans="1:4" x14ac:dyDescent="0.3">
      <c r="A8" s="9" t="s">
        <v>55</v>
      </c>
      <c r="B8" s="20">
        <v>-50</v>
      </c>
      <c r="C8" s="20">
        <v>-50</v>
      </c>
      <c r="D8" s="20">
        <v>-50</v>
      </c>
    </row>
    <row r="9" spans="1:4" x14ac:dyDescent="0.3">
      <c r="A9" s="9" t="s">
        <v>56</v>
      </c>
      <c r="B9" s="20">
        <v>10</v>
      </c>
      <c r="C9" s="20">
        <v>11</v>
      </c>
      <c r="D9" s="20">
        <v>5</v>
      </c>
    </row>
    <row r="10" spans="1:4" x14ac:dyDescent="0.3">
      <c r="A10" s="9" t="s">
        <v>57</v>
      </c>
      <c r="B10" s="20">
        <v>12</v>
      </c>
      <c r="C10" s="20">
        <v>11</v>
      </c>
      <c r="D10" s="20">
        <v>10</v>
      </c>
    </row>
    <row r="11" spans="1:4" x14ac:dyDescent="0.3">
      <c r="A11" s="9" t="s">
        <v>58</v>
      </c>
      <c r="B11" s="20">
        <v>14</v>
      </c>
      <c r="C11" s="20">
        <v>11</v>
      </c>
      <c r="D11" s="20">
        <v>20</v>
      </c>
    </row>
    <row r="12" spans="1:4" x14ac:dyDescent="0.3">
      <c r="A12" s="9" t="s">
        <v>59</v>
      </c>
      <c r="B12" s="20">
        <v>10</v>
      </c>
      <c r="C12" s="20">
        <v>11</v>
      </c>
      <c r="D12" s="20">
        <v>25</v>
      </c>
    </row>
    <row r="13" spans="1:4" x14ac:dyDescent="0.3">
      <c r="A13" s="9" t="s">
        <v>60</v>
      </c>
      <c r="B13" s="20">
        <v>8</v>
      </c>
      <c r="C13" s="20">
        <v>11</v>
      </c>
      <c r="D13" s="20">
        <v>5</v>
      </c>
    </row>
    <row r="14" spans="1:4" x14ac:dyDescent="0.3">
      <c r="A14" s="7" t="s">
        <v>61</v>
      </c>
      <c r="B14" s="21">
        <f>SUM(B9:B13)</f>
        <v>54</v>
      </c>
      <c r="C14" s="21">
        <f>SUM(C9:C13)</f>
        <v>55</v>
      </c>
      <c r="D14" s="21">
        <f>SUM(D9:D13)</f>
        <v>65</v>
      </c>
    </row>
    <row r="15" spans="1:4" x14ac:dyDescent="0.3">
      <c r="A15" s="9" t="s">
        <v>62</v>
      </c>
      <c r="B15" s="22">
        <f>AVERAGE(B9:B13)</f>
        <v>10.8</v>
      </c>
      <c r="C15" s="22">
        <f>AVERAGE(C9:C13)</f>
        <v>11</v>
      </c>
      <c r="D15" s="22">
        <f>AVERAGE(D9:D13)</f>
        <v>13</v>
      </c>
    </row>
    <row r="16" spans="1:4" x14ac:dyDescent="0.3">
      <c r="A16" s="9" t="s">
        <v>63</v>
      </c>
      <c r="B16" s="22">
        <f>-B8/$B$5</f>
        <v>10</v>
      </c>
      <c r="C16" s="22">
        <f>-C8/$B$5</f>
        <v>10</v>
      </c>
      <c r="D16" s="22">
        <f>-D8/$B$5</f>
        <v>10</v>
      </c>
    </row>
    <row r="17" spans="1:5" x14ac:dyDescent="0.3">
      <c r="A17" s="9" t="s">
        <v>64</v>
      </c>
      <c r="B17" s="22">
        <f>B15-B16</f>
        <v>0.80000000000000071</v>
      </c>
      <c r="C17" s="22">
        <f>C15-C16</f>
        <v>1</v>
      </c>
      <c r="D17" s="22">
        <f>D15-D16</f>
        <v>3</v>
      </c>
    </row>
    <row r="19" spans="1:5" ht="17.399999999999999" x14ac:dyDescent="0.35">
      <c r="A19" s="3" t="s">
        <v>65</v>
      </c>
    </row>
    <row r="21" spans="1:5" x14ac:dyDescent="0.3">
      <c r="A21" s="6" t="s">
        <v>66</v>
      </c>
      <c r="B21" s="6" t="s">
        <v>67</v>
      </c>
      <c r="C21" s="6" t="s">
        <v>68</v>
      </c>
      <c r="D21" s="6" t="s">
        <v>69</v>
      </c>
    </row>
    <row r="22" spans="1:5" x14ac:dyDescent="0.3">
      <c r="A22" s="9" t="s">
        <v>70</v>
      </c>
      <c r="B22" s="23">
        <f>B8</f>
        <v>-50</v>
      </c>
      <c r="C22" s="23">
        <f>C8</f>
        <v>-50</v>
      </c>
      <c r="D22" s="23">
        <f>D8</f>
        <v>-50</v>
      </c>
    </row>
    <row r="23" spans="1:5" x14ac:dyDescent="0.3">
      <c r="A23" s="9" t="s">
        <v>71</v>
      </c>
      <c r="B23" s="23">
        <f t="shared" ref="B23:D27" si="0">B22+B9</f>
        <v>-40</v>
      </c>
      <c r="C23" s="23">
        <f t="shared" si="0"/>
        <v>-39</v>
      </c>
      <c r="D23" s="23">
        <f t="shared" si="0"/>
        <v>-45</v>
      </c>
    </row>
    <row r="24" spans="1:5" x14ac:dyDescent="0.3">
      <c r="A24" s="9" t="s">
        <v>72</v>
      </c>
      <c r="B24" s="23">
        <f t="shared" si="0"/>
        <v>-28</v>
      </c>
      <c r="C24" s="23">
        <f t="shared" si="0"/>
        <v>-28</v>
      </c>
      <c r="D24" s="23">
        <f t="shared" si="0"/>
        <v>-35</v>
      </c>
    </row>
    <row r="25" spans="1:5" x14ac:dyDescent="0.3">
      <c r="A25" s="9" t="s">
        <v>73</v>
      </c>
      <c r="B25" s="23">
        <f t="shared" si="0"/>
        <v>-14</v>
      </c>
      <c r="C25" s="23">
        <f t="shared" si="0"/>
        <v>-17</v>
      </c>
      <c r="D25" s="23">
        <f t="shared" si="0"/>
        <v>-15</v>
      </c>
    </row>
    <row r="26" spans="1:5" x14ac:dyDescent="0.3">
      <c r="A26" s="9" t="s">
        <v>74</v>
      </c>
      <c r="B26" s="23">
        <f t="shared" si="0"/>
        <v>-4</v>
      </c>
      <c r="C26" s="23">
        <f t="shared" si="0"/>
        <v>-6</v>
      </c>
      <c r="D26" s="23">
        <f t="shared" si="0"/>
        <v>10</v>
      </c>
    </row>
    <row r="27" spans="1:5" x14ac:dyDescent="0.3">
      <c r="A27" s="9" t="s">
        <v>75</v>
      </c>
      <c r="B27" s="23">
        <f t="shared" si="0"/>
        <v>4</v>
      </c>
      <c r="C27" s="23">
        <f t="shared" si="0"/>
        <v>5</v>
      </c>
      <c r="D27" s="23">
        <f t="shared" si="0"/>
        <v>15</v>
      </c>
    </row>
    <row r="29" spans="1:5" ht="17.399999999999999" x14ac:dyDescent="0.35">
      <c r="A29" s="3" t="s">
        <v>76</v>
      </c>
    </row>
    <row r="31" spans="1:5" x14ac:dyDescent="0.3">
      <c r="A31" s="6" t="s">
        <v>77</v>
      </c>
      <c r="B31" s="6" t="s">
        <v>15</v>
      </c>
      <c r="C31" s="6" t="s">
        <v>16</v>
      </c>
      <c r="D31" s="6" t="s">
        <v>17</v>
      </c>
      <c r="E31" s="6" t="s">
        <v>78</v>
      </c>
    </row>
    <row r="32" spans="1:5" x14ac:dyDescent="0.3">
      <c r="A32" s="7" t="s">
        <v>26</v>
      </c>
      <c r="B32" s="24">
        <f>NPV($B$4, B9:B13)+B8</f>
        <v>-6.5440594186024157</v>
      </c>
      <c r="C32" s="24">
        <f>NPV($B$4, C9:C13)+C8</f>
        <v>-6.0801895921410676</v>
      </c>
      <c r="D32" s="24">
        <f>NPV($B$4, D9:D13)+D8</f>
        <v>0.85832495813094312</v>
      </c>
      <c r="E32" s="25" t="s">
        <v>79</v>
      </c>
    </row>
    <row r="33" spans="1:5" x14ac:dyDescent="0.3">
      <c r="A33" s="7" t="s">
        <v>29</v>
      </c>
      <c r="B33" s="26">
        <f>IRR(B8:B13)</f>
        <v>2.7219684840601444E-2</v>
      </c>
      <c r="C33" s="26">
        <f>IRR(C8:C13)</f>
        <v>3.2634958177834239E-2</v>
      </c>
      <c r="D33" s="26">
        <f>IRR(D8:D13)</f>
        <v>8.5867557437232289E-2</v>
      </c>
      <c r="E33" s="25" t="s">
        <v>80</v>
      </c>
    </row>
    <row r="34" spans="1:5" x14ac:dyDescent="0.3">
      <c r="A34" s="7" t="s">
        <v>32</v>
      </c>
      <c r="B34" s="27">
        <f>NPV($B$4, B9:B13)/(-B8)</f>
        <v>0.86911881162795168</v>
      </c>
      <c r="C34" s="27">
        <f>NPV($B$4, C9:C13)/(-C8)</f>
        <v>0.87839620815717867</v>
      </c>
      <c r="D34" s="27">
        <f>NPV($B$4, D9:D13)/(-D8)</f>
        <v>1.0171664991626188</v>
      </c>
      <c r="E34" s="25" t="s">
        <v>81</v>
      </c>
    </row>
    <row r="35" spans="1:5" x14ac:dyDescent="0.3">
      <c r="A35" s="7" t="s">
        <v>82</v>
      </c>
      <c r="B35" s="28">
        <f>4+(-B26)/B13</f>
        <v>4.5</v>
      </c>
      <c r="C35" s="28">
        <f>(-B8)/B9</f>
        <v>5</v>
      </c>
      <c r="D35" s="28">
        <f>3+(-B25)/D12</f>
        <v>3.56</v>
      </c>
      <c r="E35" s="25" t="s">
        <v>83</v>
      </c>
    </row>
    <row r="36" spans="1:5" x14ac:dyDescent="0.3">
      <c r="A36" s="7" t="s">
        <v>84</v>
      </c>
      <c r="B36" s="26">
        <f>B17/(-B8)</f>
        <v>1.6000000000000014E-2</v>
      </c>
      <c r="C36" s="26">
        <f>C17/(-C8)</f>
        <v>0.02</v>
      </c>
      <c r="D36" s="26">
        <f>D17/(-D8)</f>
        <v>0.06</v>
      </c>
      <c r="E36" s="25" t="s">
        <v>85</v>
      </c>
    </row>
    <row r="37" spans="1:5" x14ac:dyDescent="0.3">
      <c r="A37" s="7" t="s">
        <v>86</v>
      </c>
      <c r="B37" s="26">
        <f>B17/((-B8)/2)</f>
        <v>3.2000000000000028E-2</v>
      </c>
      <c r="C37" s="26">
        <f>C17/((-C8)/2)</f>
        <v>0.04</v>
      </c>
      <c r="D37" s="26">
        <f>D17/((-D8)/2)</f>
        <v>0.12</v>
      </c>
      <c r="E37" s="25" t="s">
        <v>87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8"/>
  <sheetViews>
    <sheetView workbookViewId="0"/>
  </sheetViews>
  <sheetFormatPr defaultRowHeight="14.4" x14ac:dyDescent="0.3"/>
  <cols>
    <col min="1" max="1" width="28" customWidth="1"/>
    <col min="2" max="3" width="22" customWidth="1"/>
    <col min="4" max="5" width="18" customWidth="1"/>
    <col min="6" max="6" width="15" customWidth="1"/>
    <col min="7" max="7" width="12" customWidth="1"/>
    <col min="8" max="8" width="50" customWidth="1"/>
  </cols>
  <sheetData>
    <row r="1" spans="1:8" ht="21" x14ac:dyDescent="0.4">
      <c r="A1" s="1" t="s">
        <v>88</v>
      </c>
    </row>
    <row r="2" spans="1:8" x14ac:dyDescent="0.3">
      <c r="A2" s="2" t="s">
        <v>89</v>
      </c>
    </row>
    <row r="4" spans="1:8" ht="17.399999999999999" x14ac:dyDescent="0.35">
      <c r="A4" s="3" t="s">
        <v>90</v>
      </c>
    </row>
    <row r="6" spans="1:8" x14ac:dyDescent="0.3">
      <c r="A6" s="6" t="s">
        <v>91</v>
      </c>
      <c r="B6" s="6" t="s">
        <v>92</v>
      </c>
      <c r="C6" s="6" t="s">
        <v>93</v>
      </c>
      <c r="D6" s="6" t="s">
        <v>94</v>
      </c>
      <c r="E6" s="6" t="s">
        <v>95</v>
      </c>
      <c r="F6" s="6" t="s">
        <v>96</v>
      </c>
      <c r="G6" s="6" t="s">
        <v>97</v>
      </c>
      <c r="H6" s="6" t="s">
        <v>98</v>
      </c>
    </row>
    <row r="7" spans="1:8" x14ac:dyDescent="0.3">
      <c r="A7" s="7" t="s">
        <v>15</v>
      </c>
      <c r="B7" s="22"/>
      <c r="C7" s="29">
        <f>'Project Evaluation'!B32</f>
        <v>-6.5440594186024157</v>
      </c>
      <c r="D7" s="30">
        <f>'Project Evaluation'!B33</f>
        <v>2.7219684840601444E-2</v>
      </c>
      <c r="E7" s="31">
        <f>'Project Evaluation'!B34</f>
        <v>0.86911881162795168</v>
      </c>
      <c r="F7" s="32">
        <f>RANK(C7, $C$7:$C$9)</f>
        <v>3</v>
      </c>
      <c r="G7" s="32">
        <f>RANK(D7, $D$7:$D$9)</f>
        <v>3</v>
      </c>
      <c r="H7" s="32">
        <f>RANK(E7, $E$7:$E$9)</f>
        <v>3</v>
      </c>
    </row>
    <row r="8" spans="1:8" x14ac:dyDescent="0.3">
      <c r="A8" s="7" t="s">
        <v>16</v>
      </c>
      <c r="B8" s="22"/>
      <c r="C8" s="29">
        <f>'Project Evaluation'!C32</f>
        <v>-6.0801895921410676</v>
      </c>
      <c r="D8" s="30">
        <f>'Project Evaluation'!C33</f>
        <v>3.2634958177834239E-2</v>
      </c>
      <c r="E8" s="31">
        <f>'Project Evaluation'!C34</f>
        <v>0.87839620815717867</v>
      </c>
      <c r="F8" s="32">
        <f>RANK(C8, $C$7:$C$9)</f>
        <v>2</v>
      </c>
      <c r="G8" s="32">
        <f>RANK(D8, $D$7:$D$9)</f>
        <v>2</v>
      </c>
      <c r="H8" s="32">
        <f>RANK(E8, $E$7:$E$9)</f>
        <v>2</v>
      </c>
    </row>
    <row r="9" spans="1:8" x14ac:dyDescent="0.3">
      <c r="A9" s="7" t="s">
        <v>17</v>
      </c>
      <c r="B9" s="22"/>
      <c r="C9" s="29">
        <f>'Project Evaluation'!D32</f>
        <v>0.85832495813094312</v>
      </c>
      <c r="D9" s="30">
        <f>'Project Evaluation'!D33</f>
        <v>8.5867557437232289E-2</v>
      </c>
      <c r="E9" s="31">
        <f>'Project Evaluation'!D34</f>
        <v>1.0171664991626188</v>
      </c>
      <c r="F9" s="32">
        <f>RANK(C9, $C$7:$C$9)</f>
        <v>1</v>
      </c>
      <c r="G9" s="32">
        <f>RANK(D9, $D$7:$D$9)</f>
        <v>1</v>
      </c>
      <c r="H9" s="32">
        <f>RANK(E9, $E$7:$E$9)</f>
        <v>1</v>
      </c>
    </row>
    <row r="12" spans="1:8" ht="17.399999999999999" x14ac:dyDescent="0.35">
      <c r="A12" s="3" t="s">
        <v>99</v>
      </c>
    </row>
    <row r="14" spans="1:8" x14ac:dyDescent="0.3">
      <c r="A14" s="6" t="s">
        <v>100</v>
      </c>
      <c r="B14" s="6" t="s">
        <v>101</v>
      </c>
      <c r="C14" s="6" t="s">
        <v>102</v>
      </c>
      <c r="D14" s="6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</row>
    <row r="15" spans="1:8" x14ac:dyDescent="0.3">
      <c r="A15" s="33">
        <v>50</v>
      </c>
      <c r="B15" s="7" t="s">
        <v>108</v>
      </c>
      <c r="C15" s="32" t="s">
        <v>109</v>
      </c>
      <c r="D15" s="33">
        <f t="shared" ref="D15:F17" si="0">B7</f>
        <v>0</v>
      </c>
      <c r="E15" s="29">
        <f t="shared" si="0"/>
        <v>-6.5440594186024157</v>
      </c>
      <c r="F15" s="34">
        <f t="shared" si="0"/>
        <v>2.7219684840601444E-2</v>
      </c>
      <c r="G15" s="15" t="str">
        <f t="shared" ref="G15:G21" si="1">IF(D15&lt;=A15, "YES", "NO")</f>
        <v>YES</v>
      </c>
      <c r="H15" s="32" t="s">
        <v>110</v>
      </c>
    </row>
    <row r="16" spans="1:8" x14ac:dyDescent="0.3">
      <c r="A16" s="33">
        <v>50</v>
      </c>
      <c r="B16" s="7" t="s">
        <v>111</v>
      </c>
      <c r="C16" s="32" t="s">
        <v>112</v>
      </c>
      <c r="D16" s="33">
        <f t="shared" si="0"/>
        <v>0</v>
      </c>
      <c r="E16" s="29">
        <f t="shared" si="0"/>
        <v>-6.0801895921410676</v>
      </c>
      <c r="F16" s="34">
        <f t="shared" si="0"/>
        <v>3.2634958177834239E-2</v>
      </c>
      <c r="G16" s="15" t="str">
        <f t="shared" si="1"/>
        <v>YES</v>
      </c>
      <c r="H16" s="32" t="s">
        <v>113</v>
      </c>
    </row>
    <row r="17" spans="1:8" x14ac:dyDescent="0.3">
      <c r="A17" s="33">
        <v>50</v>
      </c>
      <c r="B17" s="7" t="s">
        <v>114</v>
      </c>
      <c r="C17" s="32" t="s">
        <v>115</v>
      </c>
      <c r="D17" s="33">
        <f t="shared" si="0"/>
        <v>0</v>
      </c>
      <c r="E17" s="29">
        <f t="shared" si="0"/>
        <v>0.85832495813094312</v>
      </c>
      <c r="F17" s="34">
        <f t="shared" si="0"/>
        <v>8.5867557437232289E-2</v>
      </c>
      <c r="G17" s="15" t="str">
        <f t="shared" si="1"/>
        <v>YES</v>
      </c>
      <c r="H17" s="35" t="s">
        <v>116</v>
      </c>
    </row>
    <row r="18" spans="1:8" x14ac:dyDescent="0.3">
      <c r="A18" s="33">
        <v>100</v>
      </c>
      <c r="B18" s="7" t="s">
        <v>117</v>
      </c>
      <c r="C18" s="32" t="s">
        <v>118</v>
      </c>
      <c r="D18" s="33">
        <f>B7+B8</f>
        <v>0</v>
      </c>
      <c r="E18" s="29">
        <f>C7+C8</f>
        <v>-12.624249010743483</v>
      </c>
      <c r="F18" s="34">
        <f>AVERAGE(D7,D8)</f>
        <v>2.9927321509217841E-2</v>
      </c>
      <c r="G18" s="15" t="str">
        <f t="shared" si="1"/>
        <v>YES</v>
      </c>
      <c r="H18" s="32" t="s">
        <v>119</v>
      </c>
    </row>
    <row r="19" spans="1:8" x14ac:dyDescent="0.3">
      <c r="A19" s="33">
        <v>100</v>
      </c>
      <c r="B19" s="7" t="s">
        <v>120</v>
      </c>
      <c r="C19" s="32" t="s">
        <v>121</v>
      </c>
      <c r="D19" s="33">
        <f>B7+B9</f>
        <v>0</v>
      </c>
      <c r="E19" s="29">
        <f>C7+C9</f>
        <v>-5.6857344604714726</v>
      </c>
      <c r="F19" s="34">
        <f>AVERAGE(D7,D9)</f>
        <v>5.6543621138916866E-2</v>
      </c>
      <c r="G19" s="15" t="str">
        <f t="shared" si="1"/>
        <v>YES</v>
      </c>
      <c r="H19" s="32" t="s">
        <v>122</v>
      </c>
    </row>
    <row r="20" spans="1:8" x14ac:dyDescent="0.3">
      <c r="A20" s="33">
        <v>100</v>
      </c>
      <c r="B20" s="7" t="s">
        <v>123</v>
      </c>
      <c r="C20" s="32" t="s">
        <v>124</v>
      </c>
      <c r="D20" s="33">
        <f>B8+B9</f>
        <v>0</v>
      </c>
      <c r="E20" s="29">
        <f>C8+C9</f>
        <v>-5.2218646340101245</v>
      </c>
      <c r="F20" s="34">
        <f>AVERAGE(D8,D9)</f>
        <v>5.9251257807533264E-2</v>
      </c>
      <c r="G20" s="15" t="str">
        <f t="shared" si="1"/>
        <v>YES</v>
      </c>
      <c r="H20" s="35" t="s">
        <v>125</v>
      </c>
    </row>
    <row r="21" spans="1:8" x14ac:dyDescent="0.3">
      <c r="A21" s="33">
        <v>150</v>
      </c>
      <c r="B21" s="7" t="s">
        <v>126</v>
      </c>
      <c r="C21" s="32" t="s">
        <v>127</v>
      </c>
      <c r="D21" s="33">
        <f>B7+B8+B9</f>
        <v>0</v>
      </c>
      <c r="E21" s="29">
        <f>C7+C8+C9</f>
        <v>-11.76592405261254</v>
      </c>
      <c r="F21" s="34">
        <f>AVERAGE(D7:D9)</f>
        <v>4.8574066818555993E-2</v>
      </c>
      <c r="G21" s="15" t="str">
        <f t="shared" si="1"/>
        <v>YES</v>
      </c>
      <c r="H21" s="35" t="s">
        <v>128</v>
      </c>
    </row>
    <row r="24" spans="1:8" ht="17.399999999999999" x14ac:dyDescent="0.35">
      <c r="A24" s="3" t="s">
        <v>129</v>
      </c>
    </row>
    <row r="25" spans="1:8" x14ac:dyDescent="0.3">
      <c r="A25" s="17" t="s">
        <v>130</v>
      </c>
      <c r="B25" s="5" t="s">
        <v>131</v>
      </c>
    </row>
    <row r="26" spans="1:8" x14ac:dyDescent="0.3">
      <c r="A26" s="17" t="s">
        <v>132</v>
      </c>
      <c r="B26" s="5" t="s">
        <v>133</v>
      </c>
    </row>
    <row r="27" spans="1:8" x14ac:dyDescent="0.3">
      <c r="A27" s="17" t="s">
        <v>134</v>
      </c>
      <c r="B27" s="5" t="s">
        <v>135</v>
      </c>
    </row>
    <row r="28" spans="1:8" x14ac:dyDescent="0.3">
      <c r="A28" s="17" t="s">
        <v>136</v>
      </c>
      <c r="B28" s="5" t="s">
        <v>137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Executive Summary</vt:lpstr>
      <vt:lpstr>Project Evaluation</vt:lpstr>
      <vt:lpstr>Capital Rationing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Harshil Ghanshyambhai Beladiya (2543506)</cp:lastModifiedBy>
  <dcterms:created xsi:type="dcterms:W3CDTF">2026-08-07T11:39:56Z</dcterms:created>
  <dcterms:modified xsi:type="dcterms:W3CDTF">2026-08-07T11:53:10Z</dcterms:modified>
</cp:coreProperties>
</file>