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finnf\OneDrive - University of Wales Trinity Saint David\"/>
    </mc:Choice>
  </mc:AlternateContent>
  <xr:revisionPtr revIDLastSave="0" documentId="8_{26EC53AD-A70F-4B15-8A21-F90DF6282F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yno Calculations" sheetId="1" r:id="rId1"/>
    <sheet name="Dat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B5" i="2"/>
  <c r="F3" i="1"/>
  <c r="K6" i="1"/>
  <c r="L6" i="1"/>
  <c r="P6" i="1"/>
  <c r="Q6" i="1"/>
  <c r="K7" i="1"/>
  <c r="N7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D7" i="1"/>
  <c r="M7" i="1" s="1"/>
  <c r="D8" i="1"/>
  <c r="M8" i="1" s="1"/>
  <c r="D9" i="1"/>
  <c r="M9" i="1" s="1"/>
  <c r="D10" i="1"/>
  <c r="M10" i="1" s="1"/>
  <c r="D11" i="1"/>
  <c r="M11" i="1" s="1"/>
  <c r="D12" i="1"/>
  <c r="M12" i="1" s="1"/>
  <c r="D13" i="1"/>
  <c r="M13" i="1" s="1"/>
  <c r="D14" i="1"/>
  <c r="M14" i="1" s="1"/>
  <c r="D15" i="1"/>
  <c r="M15" i="1" s="1"/>
  <c r="D16" i="1"/>
  <c r="M16" i="1" s="1"/>
  <c r="D17" i="1"/>
  <c r="M17" i="1" s="1"/>
  <c r="D18" i="1"/>
  <c r="M18" i="1" s="1"/>
  <c r="D19" i="1"/>
  <c r="M19" i="1" s="1"/>
  <c r="D20" i="1"/>
  <c r="M20" i="1" s="1"/>
  <c r="D21" i="1"/>
  <c r="M21" i="1" s="1"/>
  <c r="D22" i="1"/>
  <c r="M22" i="1" s="1"/>
  <c r="D23" i="1"/>
  <c r="M23" i="1" s="1"/>
  <c r="D24" i="1"/>
  <c r="M24" i="1" s="1"/>
  <c r="D25" i="1"/>
  <c r="M25" i="1" s="1"/>
  <c r="D26" i="1"/>
  <c r="M26" i="1" s="1"/>
  <c r="D27" i="1"/>
  <c r="M27" i="1" s="1"/>
  <c r="D28" i="1"/>
  <c r="M28" i="1" s="1"/>
  <c r="D29" i="1"/>
  <c r="M29" i="1" s="1"/>
  <c r="D30" i="1"/>
  <c r="M30" i="1" s="1"/>
  <c r="D31" i="1"/>
  <c r="M31" i="1" s="1"/>
  <c r="D32" i="1"/>
  <c r="M32" i="1" s="1"/>
  <c r="D33" i="1"/>
  <c r="M33" i="1" s="1"/>
  <c r="D34" i="1"/>
  <c r="M34" i="1" s="1"/>
  <c r="D35" i="1"/>
  <c r="M35" i="1" s="1"/>
  <c r="D36" i="1"/>
  <c r="M36" i="1" s="1"/>
  <c r="D37" i="1"/>
  <c r="M37" i="1" s="1"/>
  <c r="D38" i="1"/>
  <c r="M38" i="1" s="1"/>
  <c r="D39" i="1"/>
  <c r="M39" i="1" s="1"/>
  <c r="D40" i="1"/>
  <c r="M40" i="1" s="1"/>
  <c r="D41" i="1"/>
  <c r="M41" i="1" s="1"/>
  <c r="D42" i="1"/>
  <c r="M42" i="1" s="1"/>
  <c r="D43" i="1"/>
  <c r="M43" i="1" s="1"/>
  <c r="D44" i="1"/>
  <c r="M44" i="1" s="1"/>
  <c r="D45" i="1"/>
  <c r="M45" i="1" s="1"/>
  <c r="D46" i="1"/>
  <c r="M46" i="1" s="1"/>
  <c r="D47" i="1"/>
  <c r="M47" i="1" s="1"/>
  <c r="D48" i="1"/>
  <c r="M48" i="1" s="1"/>
  <c r="D49" i="1"/>
  <c r="M49" i="1" s="1"/>
  <c r="D50" i="1"/>
  <c r="M50" i="1" s="1"/>
  <c r="D51" i="1"/>
  <c r="M51" i="1" s="1"/>
  <c r="D52" i="1"/>
  <c r="M52" i="1" s="1"/>
  <c r="D53" i="1"/>
  <c r="M53" i="1" s="1"/>
  <c r="D54" i="1"/>
  <c r="M54" i="1" s="1"/>
  <c r="D55" i="1"/>
  <c r="M55" i="1" s="1"/>
  <c r="D56" i="1"/>
  <c r="M56" i="1" s="1"/>
  <c r="D57" i="1"/>
  <c r="M57" i="1" s="1"/>
  <c r="D58" i="1"/>
  <c r="M58" i="1" s="1"/>
  <c r="D59" i="1"/>
  <c r="M59" i="1" s="1"/>
  <c r="D60" i="1"/>
  <c r="M60" i="1" s="1"/>
  <c r="D61" i="1"/>
  <c r="M61" i="1" s="1"/>
  <c r="D62" i="1"/>
  <c r="M62" i="1" s="1"/>
  <c r="D63" i="1"/>
  <c r="M63" i="1" s="1"/>
  <c r="D64" i="1"/>
  <c r="M64" i="1" s="1"/>
  <c r="D65" i="1"/>
  <c r="M65" i="1" s="1"/>
  <c r="D66" i="1"/>
  <c r="M66" i="1" s="1"/>
  <c r="D67" i="1"/>
  <c r="M67" i="1" s="1"/>
  <c r="D68" i="1"/>
  <c r="M68" i="1" s="1"/>
  <c r="D69" i="1"/>
  <c r="M69" i="1" s="1"/>
  <c r="D70" i="1"/>
  <c r="M70" i="1" s="1"/>
  <c r="D71" i="1"/>
  <c r="M71" i="1" s="1"/>
  <c r="D72" i="1"/>
  <c r="M72" i="1" s="1"/>
  <c r="D73" i="1"/>
  <c r="M73" i="1" s="1"/>
  <c r="D74" i="1"/>
  <c r="M74" i="1" s="1"/>
  <c r="D75" i="1"/>
  <c r="M75" i="1" s="1"/>
  <c r="D76" i="1"/>
  <c r="M76" i="1" s="1"/>
  <c r="D77" i="1"/>
  <c r="M77" i="1" s="1"/>
  <c r="D78" i="1"/>
  <c r="M78" i="1" s="1"/>
  <c r="D79" i="1"/>
  <c r="M79" i="1" s="1"/>
  <c r="D80" i="1"/>
  <c r="M80" i="1" s="1"/>
  <c r="D81" i="1"/>
  <c r="M81" i="1" s="1"/>
  <c r="D82" i="1"/>
  <c r="M82" i="1" s="1"/>
  <c r="D83" i="1"/>
  <c r="M83" i="1" s="1"/>
  <c r="D84" i="1"/>
  <c r="M84" i="1" s="1"/>
  <c r="D85" i="1"/>
  <c r="M85" i="1" s="1"/>
  <c r="D86" i="1"/>
  <c r="M86" i="1" s="1"/>
  <c r="D87" i="1"/>
  <c r="M87" i="1" s="1"/>
  <c r="D88" i="1"/>
  <c r="M88" i="1" s="1"/>
  <c r="D89" i="1"/>
  <c r="M89" i="1" s="1"/>
  <c r="D90" i="1"/>
  <c r="M90" i="1" s="1"/>
  <c r="D91" i="1"/>
  <c r="M91" i="1" s="1"/>
  <c r="D92" i="1"/>
  <c r="M92" i="1" s="1"/>
  <c r="D93" i="1"/>
  <c r="M93" i="1" s="1"/>
  <c r="D94" i="1"/>
  <c r="M94" i="1" s="1"/>
  <c r="D95" i="1"/>
  <c r="M95" i="1" s="1"/>
  <c r="D96" i="1"/>
  <c r="M96" i="1" s="1"/>
  <c r="D6" i="1"/>
  <c r="M6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D5" i="2"/>
  <c r="B10" i="2" s="1"/>
  <c r="D3" i="2"/>
  <c r="F6" i="1"/>
  <c r="I6" i="1" l="1"/>
  <c r="J6" i="1" s="1"/>
  <c r="G6" i="1"/>
  <c r="H6" i="1" s="1"/>
  <c r="O6" i="1"/>
  <c r="P96" i="1"/>
  <c r="Q96" i="1" s="1"/>
  <c r="N96" i="1"/>
  <c r="O96" i="1" s="1"/>
  <c r="P95" i="1"/>
  <c r="Q95" i="1" s="1"/>
  <c r="N95" i="1"/>
  <c r="O95" i="1" s="1"/>
  <c r="P94" i="1"/>
  <c r="Q94" i="1" s="1"/>
  <c r="N94" i="1"/>
  <c r="O94" i="1" s="1"/>
  <c r="P93" i="1"/>
  <c r="Q93" i="1" s="1"/>
  <c r="N93" i="1"/>
  <c r="O93" i="1" s="1"/>
  <c r="P92" i="1"/>
  <c r="Q92" i="1" s="1"/>
  <c r="N92" i="1"/>
  <c r="O92" i="1" s="1"/>
  <c r="P91" i="1"/>
  <c r="Q91" i="1" s="1"/>
  <c r="N91" i="1"/>
  <c r="O91" i="1" s="1"/>
  <c r="P90" i="1"/>
  <c r="Q90" i="1" s="1"/>
  <c r="N90" i="1"/>
  <c r="O90" i="1" s="1"/>
  <c r="P89" i="1"/>
  <c r="Q89" i="1" s="1"/>
  <c r="N89" i="1"/>
  <c r="O89" i="1" s="1"/>
  <c r="P88" i="1"/>
  <c r="Q88" i="1" s="1"/>
  <c r="N88" i="1"/>
  <c r="O88" i="1" s="1"/>
  <c r="P87" i="1"/>
  <c r="Q87" i="1" s="1"/>
  <c r="N87" i="1"/>
  <c r="O87" i="1" s="1"/>
  <c r="P86" i="1"/>
  <c r="Q86" i="1" s="1"/>
  <c r="N86" i="1"/>
  <c r="O86" i="1" s="1"/>
  <c r="P85" i="1"/>
  <c r="Q85" i="1" s="1"/>
  <c r="N85" i="1"/>
  <c r="O85" i="1" s="1"/>
  <c r="P84" i="1"/>
  <c r="Q84" i="1" s="1"/>
  <c r="N84" i="1"/>
  <c r="O84" i="1" s="1"/>
  <c r="P83" i="1"/>
  <c r="Q83" i="1" s="1"/>
  <c r="N83" i="1"/>
  <c r="O83" i="1" s="1"/>
  <c r="P82" i="1"/>
  <c r="Q82" i="1" s="1"/>
  <c r="N82" i="1"/>
  <c r="O82" i="1" s="1"/>
  <c r="P81" i="1"/>
  <c r="Q81" i="1" s="1"/>
  <c r="N81" i="1"/>
  <c r="O81" i="1" s="1"/>
  <c r="P80" i="1"/>
  <c r="Q80" i="1" s="1"/>
  <c r="N80" i="1"/>
  <c r="O80" i="1" s="1"/>
  <c r="P79" i="1"/>
  <c r="Q79" i="1" s="1"/>
  <c r="N79" i="1"/>
  <c r="O79" i="1" s="1"/>
  <c r="P78" i="1"/>
  <c r="Q78" i="1" s="1"/>
  <c r="N78" i="1"/>
  <c r="O78" i="1" s="1"/>
  <c r="P77" i="1"/>
  <c r="Q77" i="1" s="1"/>
  <c r="N77" i="1"/>
  <c r="O77" i="1" s="1"/>
  <c r="P76" i="1"/>
  <c r="Q76" i="1" s="1"/>
  <c r="N76" i="1"/>
  <c r="O76" i="1" s="1"/>
  <c r="P75" i="1"/>
  <c r="Q75" i="1" s="1"/>
  <c r="N75" i="1"/>
  <c r="O75" i="1" s="1"/>
  <c r="P74" i="1"/>
  <c r="Q74" i="1" s="1"/>
  <c r="N74" i="1"/>
  <c r="O74" i="1" s="1"/>
  <c r="P73" i="1"/>
  <c r="Q73" i="1" s="1"/>
  <c r="N73" i="1"/>
  <c r="O73" i="1" s="1"/>
  <c r="P72" i="1"/>
  <c r="Q72" i="1" s="1"/>
  <c r="N72" i="1"/>
  <c r="O72" i="1" s="1"/>
  <c r="P71" i="1"/>
  <c r="Q71" i="1" s="1"/>
  <c r="N71" i="1"/>
  <c r="O71" i="1" s="1"/>
  <c r="P70" i="1"/>
  <c r="Q70" i="1" s="1"/>
  <c r="N70" i="1"/>
  <c r="O70" i="1" s="1"/>
  <c r="P69" i="1"/>
  <c r="Q69" i="1" s="1"/>
  <c r="N69" i="1"/>
  <c r="O69" i="1" s="1"/>
  <c r="P68" i="1"/>
  <c r="Q68" i="1" s="1"/>
  <c r="N68" i="1"/>
  <c r="O68" i="1" s="1"/>
  <c r="P67" i="1"/>
  <c r="Q67" i="1" s="1"/>
  <c r="N67" i="1"/>
  <c r="O67" i="1" s="1"/>
  <c r="P66" i="1"/>
  <c r="Q66" i="1" s="1"/>
  <c r="N66" i="1"/>
  <c r="O66" i="1" s="1"/>
  <c r="P65" i="1"/>
  <c r="Q65" i="1" s="1"/>
  <c r="N65" i="1"/>
  <c r="O65" i="1" s="1"/>
  <c r="P64" i="1"/>
  <c r="Q64" i="1" s="1"/>
  <c r="N64" i="1"/>
  <c r="O64" i="1" s="1"/>
  <c r="P63" i="1"/>
  <c r="Q63" i="1" s="1"/>
  <c r="N63" i="1"/>
  <c r="O63" i="1" s="1"/>
  <c r="P62" i="1"/>
  <c r="Q62" i="1" s="1"/>
  <c r="N62" i="1"/>
  <c r="O62" i="1" s="1"/>
  <c r="P61" i="1"/>
  <c r="Q61" i="1" s="1"/>
  <c r="N61" i="1"/>
  <c r="O61" i="1" s="1"/>
  <c r="P60" i="1"/>
  <c r="Q60" i="1" s="1"/>
  <c r="N60" i="1"/>
  <c r="O60" i="1" s="1"/>
  <c r="P59" i="1"/>
  <c r="Q59" i="1" s="1"/>
  <c r="N59" i="1"/>
  <c r="O59" i="1" s="1"/>
  <c r="P58" i="1"/>
  <c r="Q58" i="1" s="1"/>
  <c r="N58" i="1"/>
  <c r="O58" i="1" s="1"/>
  <c r="P57" i="1"/>
  <c r="Q57" i="1" s="1"/>
  <c r="N57" i="1"/>
  <c r="O57" i="1" s="1"/>
  <c r="P56" i="1"/>
  <c r="Q56" i="1" s="1"/>
  <c r="N56" i="1"/>
  <c r="O56" i="1" s="1"/>
  <c r="P55" i="1"/>
  <c r="Q55" i="1" s="1"/>
  <c r="N55" i="1"/>
  <c r="O55" i="1" s="1"/>
  <c r="P54" i="1"/>
  <c r="Q54" i="1" s="1"/>
  <c r="N54" i="1"/>
  <c r="O54" i="1" s="1"/>
  <c r="P53" i="1"/>
  <c r="Q53" i="1" s="1"/>
  <c r="N53" i="1"/>
  <c r="O53" i="1" s="1"/>
  <c r="P52" i="1"/>
  <c r="Q52" i="1" s="1"/>
  <c r="N52" i="1"/>
  <c r="O52" i="1" s="1"/>
  <c r="P51" i="1"/>
  <c r="Q51" i="1" s="1"/>
  <c r="N51" i="1"/>
  <c r="O51" i="1" s="1"/>
  <c r="P50" i="1"/>
  <c r="Q50" i="1" s="1"/>
  <c r="N50" i="1"/>
  <c r="O50" i="1" s="1"/>
  <c r="P49" i="1"/>
  <c r="Q49" i="1" s="1"/>
  <c r="N49" i="1"/>
  <c r="O49" i="1" s="1"/>
  <c r="P48" i="1"/>
  <c r="Q48" i="1" s="1"/>
  <c r="N48" i="1"/>
  <c r="O48" i="1" s="1"/>
  <c r="P47" i="1"/>
  <c r="Q47" i="1" s="1"/>
  <c r="N47" i="1"/>
  <c r="O47" i="1" s="1"/>
  <c r="P46" i="1"/>
  <c r="Q46" i="1" s="1"/>
  <c r="N46" i="1"/>
  <c r="O46" i="1" s="1"/>
  <c r="P45" i="1"/>
  <c r="Q45" i="1" s="1"/>
  <c r="N45" i="1"/>
  <c r="O45" i="1" s="1"/>
  <c r="P44" i="1"/>
  <c r="Q44" i="1" s="1"/>
  <c r="N44" i="1"/>
  <c r="O44" i="1" s="1"/>
  <c r="P43" i="1"/>
  <c r="Q43" i="1" s="1"/>
  <c r="N43" i="1"/>
  <c r="O43" i="1" s="1"/>
  <c r="P42" i="1"/>
  <c r="Q42" i="1" s="1"/>
  <c r="N42" i="1"/>
  <c r="O42" i="1" s="1"/>
  <c r="P41" i="1"/>
  <c r="Q41" i="1" s="1"/>
  <c r="N41" i="1"/>
  <c r="O41" i="1" s="1"/>
  <c r="P40" i="1"/>
  <c r="Q40" i="1" s="1"/>
  <c r="N40" i="1"/>
  <c r="O40" i="1" s="1"/>
  <c r="P39" i="1"/>
  <c r="Q39" i="1" s="1"/>
  <c r="N39" i="1"/>
  <c r="O39" i="1" s="1"/>
  <c r="P38" i="1"/>
  <c r="Q38" i="1" s="1"/>
  <c r="N38" i="1"/>
  <c r="O38" i="1" s="1"/>
  <c r="P37" i="1"/>
  <c r="Q37" i="1" s="1"/>
  <c r="N37" i="1"/>
  <c r="O37" i="1" s="1"/>
  <c r="P36" i="1"/>
  <c r="Q36" i="1" s="1"/>
  <c r="N36" i="1"/>
  <c r="O36" i="1" s="1"/>
  <c r="P35" i="1"/>
  <c r="Q35" i="1" s="1"/>
  <c r="N35" i="1"/>
  <c r="O35" i="1" s="1"/>
  <c r="P34" i="1"/>
  <c r="Q34" i="1" s="1"/>
  <c r="N34" i="1"/>
  <c r="O34" i="1" s="1"/>
  <c r="P33" i="1"/>
  <c r="Q33" i="1" s="1"/>
  <c r="N33" i="1"/>
  <c r="O33" i="1" s="1"/>
  <c r="P32" i="1"/>
  <c r="Q32" i="1" s="1"/>
  <c r="N32" i="1"/>
  <c r="O32" i="1" s="1"/>
  <c r="P31" i="1"/>
  <c r="Q31" i="1" s="1"/>
  <c r="N31" i="1"/>
  <c r="O31" i="1" s="1"/>
  <c r="P30" i="1"/>
  <c r="Q30" i="1" s="1"/>
  <c r="N30" i="1"/>
  <c r="O30" i="1" s="1"/>
  <c r="P29" i="1"/>
  <c r="Q29" i="1" s="1"/>
  <c r="N29" i="1"/>
  <c r="O29" i="1" s="1"/>
  <c r="P28" i="1"/>
  <c r="Q28" i="1" s="1"/>
  <c r="N28" i="1"/>
  <c r="O28" i="1" s="1"/>
  <c r="P27" i="1"/>
  <c r="Q27" i="1" s="1"/>
  <c r="N27" i="1"/>
  <c r="O27" i="1" s="1"/>
  <c r="P26" i="1"/>
  <c r="Q26" i="1" s="1"/>
  <c r="N26" i="1"/>
  <c r="O26" i="1" s="1"/>
  <c r="P25" i="1"/>
  <c r="Q25" i="1" s="1"/>
  <c r="N25" i="1"/>
  <c r="O25" i="1" s="1"/>
  <c r="P24" i="1"/>
  <c r="Q24" i="1" s="1"/>
  <c r="N24" i="1"/>
  <c r="O24" i="1" s="1"/>
  <c r="P23" i="1"/>
  <c r="Q23" i="1" s="1"/>
  <c r="N23" i="1"/>
  <c r="O23" i="1" s="1"/>
  <c r="P22" i="1"/>
  <c r="Q22" i="1" s="1"/>
  <c r="N22" i="1"/>
  <c r="O22" i="1" s="1"/>
  <c r="P21" i="1"/>
  <c r="Q21" i="1" s="1"/>
  <c r="N21" i="1"/>
  <c r="O21" i="1" s="1"/>
  <c r="P20" i="1"/>
  <c r="Q20" i="1" s="1"/>
  <c r="N20" i="1"/>
  <c r="O20" i="1" s="1"/>
  <c r="P19" i="1"/>
  <c r="Q19" i="1" s="1"/>
  <c r="N19" i="1"/>
  <c r="O19" i="1" s="1"/>
  <c r="P18" i="1"/>
  <c r="Q18" i="1" s="1"/>
  <c r="N18" i="1"/>
  <c r="O18" i="1" s="1"/>
  <c r="P17" i="1"/>
  <c r="Q17" i="1" s="1"/>
  <c r="N17" i="1"/>
  <c r="O17" i="1" s="1"/>
  <c r="P16" i="1"/>
  <c r="Q16" i="1" s="1"/>
  <c r="N16" i="1"/>
  <c r="O16" i="1" s="1"/>
  <c r="P15" i="1"/>
  <c r="Q15" i="1" s="1"/>
  <c r="N15" i="1"/>
  <c r="O15" i="1" s="1"/>
  <c r="P14" i="1"/>
  <c r="Q14" i="1" s="1"/>
  <c r="N14" i="1"/>
  <c r="O14" i="1" s="1"/>
  <c r="P13" i="1"/>
  <c r="Q13" i="1" s="1"/>
  <c r="N13" i="1"/>
  <c r="O13" i="1" s="1"/>
  <c r="P12" i="1"/>
  <c r="Q12" i="1" s="1"/>
  <c r="N12" i="1"/>
  <c r="O12" i="1" s="1"/>
  <c r="P11" i="1"/>
  <c r="Q11" i="1" s="1"/>
  <c r="N11" i="1"/>
  <c r="O11" i="1" s="1"/>
  <c r="P10" i="1"/>
  <c r="Q10" i="1" s="1"/>
  <c r="N10" i="1"/>
  <c r="O10" i="1" s="1"/>
  <c r="P9" i="1"/>
  <c r="Q9" i="1" s="1"/>
  <c r="N9" i="1"/>
  <c r="O9" i="1" s="1"/>
  <c r="P8" i="1"/>
  <c r="Q8" i="1" s="1"/>
  <c r="N8" i="1"/>
  <c r="O8" i="1" s="1"/>
  <c r="P7" i="1"/>
  <c r="Q7" i="1" s="1"/>
  <c r="O7" i="1"/>
</calcChain>
</file>

<file path=xl/sharedStrings.xml><?xml version="1.0" encoding="utf-8"?>
<sst xmlns="http://schemas.openxmlformats.org/spreadsheetml/2006/main" count="84" uniqueCount="64">
  <si>
    <t>Nm - lb.ft</t>
  </si>
  <si>
    <t>Correction Factor</t>
  </si>
  <si>
    <t>Baro</t>
  </si>
  <si>
    <t>Humidity</t>
  </si>
  <si>
    <t>Ambient temp</t>
  </si>
  <si>
    <t>St Temp</t>
  </si>
  <si>
    <t>AP</t>
  </si>
  <si>
    <t>St P</t>
  </si>
  <si>
    <t>AT</t>
  </si>
  <si>
    <t>ST</t>
  </si>
  <si>
    <t>kW - MJ/h</t>
  </si>
  <si>
    <t>mBar</t>
  </si>
  <si>
    <t>%</t>
  </si>
  <si>
    <t>Deg C</t>
  </si>
  <si>
    <t>kPa</t>
  </si>
  <si>
    <t>K</t>
  </si>
  <si>
    <t>Load</t>
  </si>
  <si>
    <t>Dyno Speed</t>
  </si>
  <si>
    <t>Fuel Flow Rate</t>
  </si>
  <si>
    <t>Lambda</t>
  </si>
  <si>
    <t>Torque</t>
  </si>
  <si>
    <t>BHP</t>
  </si>
  <si>
    <t>Power (P)</t>
  </si>
  <si>
    <t>Corrected P</t>
  </si>
  <si>
    <t>BMEP</t>
  </si>
  <si>
    <t>M of fuel per hour</t>
  </si>
  <si>
    <t>BSFC</t>
  </si>
  <si>
    <t>SFC</t>
  </si>
  <si>
    <t>Energy Input</t>
  </si>
  <si>
    <t>Thermal Efficiency</t>
  </si>
  <si>
    <t>Smoothed SFC Data</t>
  </si>
  <si>
    <t>Newtons</t>
  </si>
  <si>
    <t>rpm</t>
  </si>
  <si>
    <t>l/min</t>
  </si>
  <si>
    <t>l/Hour</t>
  </si>
  <si>
    <t>Nm</t>
  </si>
  <si>
    <t>lb.ft</t>
  </si>
  <si>
    <t>HP</t>
  </si>
  <si>
    <t>kW</t>
  </si>
  <si>
    <t>Pa</t>
  </si>
  <si>
    <t>kg/h</t>
  </si>
  <si>
    <t>g/Kwh</t>
  </si>
  <si>
    <t>kg/kWh</t>
  </si>
  <si>
    <t>MJ/h</t>
  </si>
  <si>
    <t>R (D)</t>
  </si>
  <si>
    <t>m</t>
  </si>
  <si>
    <t>Bore</t>
  </si>
  <si>
    <t>mm</t>
  </si>
  <si>
    <t>Stroke</t>
  </si>
  <si>
    <t>Swept Vol</t>
  </si>
  <si>
    <t>mm^3</t>
  </si>
  <si>
    <t>cm^3</t>
  </si>
  <si>
    <t>Temp</t>
  </si>
  <si>
    <t>°C</t>
  </si>
  <si>
    <t>CV Petrol</t>
  </si>
  <si>
    <t>MJ/kg</t>
  </si>
  <si>
    <t>Fuel Mass</t>
  </si>
  <si>
    <t>kg/L</t>
  </si>
  <si>
    <t>cc</t>
  </si>
  <si>
    <t>liters</t>
  </si>
  <si>
    <t>x1000</t>
  </si>
  <si>
    <t>No. Cyl</t>
  </si>
  <si>
    <t>Standard Pressure</t>
  </si>
  <si>
    <t>Standard 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</si>
</sst>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2" borderId="0" xfId="0" applyFill="1"/>
    <xf numFmtId="0" fontId="0" fillId="0" borderId="1" xfId="0" applyBorder="1"/>
    <xf numFmtId="0" fontId="2" fillId="0" borderId="1" xfId="0" applyFont="1" applyBorder="1"/>
    <xf numFmtId="0" fontId="0" fillId="3" borderId="1" xfId="0" applyFill="1" applyBorder="1" applyAlignment="1">
      <alignment horizontal="center"/>
    </xf>
    <xf numFmtId="165" fontId="0" fillId="0" borderId="1" xfId="0" applyNumberFormat="1" applyBorder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'Dyno Calculations'!$B$6:$B$96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Calculations'!$F$6:$F$96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A0-4AFD-96B9-EF09DB38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0878127"/>
        <c:axId val="1820867087"/>
      </c:scatterChart>
      <c:valAx>
        <c:axId val="18208781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0867087"/>
        <c:crosses val="autoZero"/>
        <c:crossBetween val="midCat"/>
      </c:valAx>
      <c:valAx>
        <c:axId val="1820867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08781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'Dyno Calculations'!$B$6:$B$96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Calculations'!$I$6:$I$96</c:f>
              <c:numCache>
                <c:formatCode>0.00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3C-498B-9924-3E258DD95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3652511"/>
        <c:axId val="1773653471"/>
      </c:scatterChart>
      <c:valAx>
        <c:axId val="1773652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3653471"/>
        <c:crosses val="autoZero"/>
        <c:crossBetween val="midCat"/>
      </c:valAx>
      <c:valAx>
        <c:axId val="1773653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3652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'Dyno Calculations'!$B$6:$B$96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Calculations'!$AC$6:$AC$96</c:f>
              <c:numCache>
                <c:formatCode>General</c:formatCode>
                <c:ptCount val="91"/>
                <c:pt idx="0">
                  <c:v>0.345578</c:v>
                </c:pt>
                <c:pt idx="1">
                  <c:v>0.33835399999999999</c:v>
                </c:pt>
                <c:pt idx="2">
                  <c:v>0.32680900000000002</c:v>
                </c:pt>
                <c:pt idx="3">
                  <c:v>0.31168600000000002</c:v>
                </c:pt>
                <c:pt idx="4">
                  <c:v>0.30095</c:v>
                </c:pt>
                <c:pt idx="5">
                  <c:v>0.29503200000000002</c:v>
                </c:pt>
                <c:pt idx="6">
                  <c:v>0.28263300000000002</c:v>
                </c:pt>
                <c:pt idx="7">
                  <c:v>0.27126699999999998</c:v>
                </c:pt>
                <c:pt idx="8">
                  <c:v>0.26523600000000003</c:v>
                </c:pt>
                <c:pt idx="9">
                  <c:v>0.25959199999999999</c:v>
                </c:pt>
                <c:pt idx="10">
                  <c:v>0.25818099999999999</c:v>
                </c:pt>
                <c:pt idx="11">
                  <c:v>0.25869799999999998</c:v>
                </c:pt>
                <c:pt idx="12">
                  <c:v>0.25708799999999998</c:v>
                </c:pt>
                <c:pt idx="13">
                  <c:v>0.25562099999999999</c:v>
                </c:pt>
                <c:pt idx="14">
                  <c:v>0.25353700000000001</c:v>
                </c:pt>
                <c:pt idx="15">
                  <c:v>0.25396099999999999</c:v>
                </c:pt>
                <c:pt idx="16">
                  <c:v>0.25758999999999999</c:v>
                </c:pt>
                <c:pt idx="17">
                  <c:v>0.26054899999999998</c:v>
                </c:pt>
                <c:pt idx="18">
                  <c:v>0.26113700000000001</c:v>
                </c:pt>
                <c:pt idx="19">
                  <c:v>0.26031700000000002</c:v>
                </c:pt>
                <c:pt idx="20">
                  <c:v>0.26001299999999999</c:v>
                </c:pt>
                <c:pt idx="21">
                  <c:v>0.25809799999999999</c:v>
                </c:pt>
                <c:pt idx="22">
                  <c:v>0.25634299999999999</c:v>
                </c:pt>
                <c:pt idx="23">
                  <c:v>0.25514799999999999</c:v>
                </c:pt>
                <c:pt idx="24">
                  <c:v>0.254195</c:v>
                </c:pt>
                <c:pt idx="25">
                  <c:v>0.25355899999999998</c:v>
                </c:pt>
                <c:pt idx="26">
                  <c:v>0.25383600000000001</c:v>
                </c:pt>
                <c:pt idx="27">
                  <c:v>0.25547999999999998</c:v>
                </c:pt>
                <c:pt idx="28">
                  <c:v>0.256274</c:v>
                </c:pt>
                <c:pt idx="29">
                  <c:v>0.25588300000000003</c:v>
                </c:pt>
                <c:pt idx="30">
                  <c:v>0.25693300000000002</c:v>
                </c:pt>
                <c:pt idx="31">
                  <c:v>0.25787300000000002</c:v>
                </c:pt>
                <c:pt idx="32">
                  <c:v>0.26023800000000002</c:v>
                </c:pt>
                <c:pt idx="33">
                  <c:v>0.26135799999999998</c:v>
                </c:pt>
                <c:pt idx="34">
                  <c:v>0.26306200000000002</c:v>
                </c:pt>
                <c:pt idx="35">
                  <c:v>0.26486599999999999</c:v>
                </c:pt>
                <c:pt idx="36">
                  <c:v>0.26482</c:v>
                </c:pt>
                <c:pt idx="37">
                  <c:v>0.26611099999999999</c:v>
                </c:pt>
                <c:pt idx="38">
                  <c:v>0.26921800000000001</c:v>
                </c:pt>
                <c:pt idx="39">
                  <c:v>0.27268199999999998</c:v>
                </c:pt>
                <c:pt idx="40">
                  <c:v>0.27725899999999998</c:v>
                </c:pt>
                <c:pt idx="41">
                  <c:v>0.28226000000000001</c:v>
                </c:pt>
                <c:pt idx="42">
                  <c:v>0.28442000000000001</c:v>
                </c:pt>
                <c:pt idx="43">
                  <c:v>0.28726400000000002</c:v>
                </c:pt>
                <c:pt idx="44">
                  <c:v>0.287275</c:v>
                </c:pt>
                <c:pt idx="45">
                  <c:v>0.28773300000000002</c:v>
                </c:pt>
                <c:pt idx="46">
                  <c:v>0.28612399999999999</c:v>
                </c:pt>
                <c:pt idx="47">
                  <c:v>0.284715</c:v>
                </c:pt>
                <c:pt idx="48">
                  <c:v>0.28447600000000001</c:v>
                </c:pt>
                <c:pt idx="49">
                  <c:v>0.28338000000000002</c:v>
                </c:pt>
                <c:pt idx="50">
                  <c:v>0.28453899999999999</c:v>
                </c:pt>
                <c:pt idx="51">
                  <c:v>0.28494599999999998</c:v>
                </c:pt>
                <c:pt idx="52">
                  <c:v>0.28853000000000001</c:v>
                </c:pt>
                <c:pt idx="53">
                  <c:v>0.28971400000000003</c:v>
                </c:pt>
                <c:pt idx="54">
                  <c:v>0.29206199999999999</c:v>
                </c:pt>
                <c:pt idx="55">
                  <c:v>0.291246</c:v>
                </c:pt>
                <c:pt idx="56">
                  <c:v>0.292466</c:v>
                </c:pt>
                <c:pt idx="57">
                  <c:v>0.29444700000000001</c:v>
                </c:pt>
                <c:pt idx="58">
                  <c:v>0.29552499999999998</c:v>
                </c:pt>
                <c:pt idx="59">
                  <c:v>0.299093</c:v>
                </c:pt>
                <c:pt idx="60">
                  <c:v>0.30118099999999998</c:v>
                </c:pt>
                <c:pt idx="61">
                  <c:v>0.30356499999999997</c:v>
                </c:pt>
                <c:pt idx="62">
                  <c:v>0.30523899999999998</c:v>
                </c:pt>
                <c:pt idx="63">
                  <c:v>0.30730200000000002</c:v>
                </c:pt>
                <c:pt idx="64">
                  <c:v>0.308224</c:v>
                </c:pt>
                <c:pt idx="65">
                  <c:v>0.30951099999999998</c:v>
                </c:pt>
                <c:pt idx="66">
                  <c:v>0.31163299999999999</c:v>
                </c:pt>
                <c:pt idx="67">
                  <c:v>0.31315599999999999</c:v>
                </c:pt>
                <c:pt idx="68">
                  <c:v>0.313301</c:v>
                </c:pt>
                <c:pt idx="69">
                  <c:v>0.312303</c:v>
                </c:pt>
                <c:pt idx="70">
                  <c:v>0.31343399999999999</c:v>
                </c:pt>
                <c:pt idx="71">
                  <c:v>0.31363999999999997</c:v>
                </c:pt>
                <c:pt idx="72">
                  <c:v>0.31489099999999998</c:v>
                </c:pt>
                <c:pt idx="73">
                  <c:v>0.31596299999999999</c:v>
                </c:pt>
                <c:pt idx="74">
                  <c:v>0.31697599999999998</c:v>
                </c:pt>
                <c:pt idx="75">
                  <c:v>0.31958300000000001</c:v>
                </c:pt>
                <c:pt idx="76">
                  <c:v>0.32150800000000002</c:v>
                </c:pt>
                <c:pt idx="77">
                  <c:v>0.32426199999999999</c:v>
                </c:pt>
                <c:pt idx="78">
                  <c:v>0.32744400000000001</c:v>
                </c:pt>
                <c:pt idx="79">
                  <c:v>0.32971800000000001</c:v>
                </c:pt>
                <c:pt idx="80">
                  <c:v>0.33152999999999999</c:v>
                </c:pt>
                <c:pt idx="81">
                  <c:v>0.33420800000000001</c:v>
                </c:pt>
                <c:pt idx="82">
                  <c:v>0.337227</c:v>
                </c:pt>
                <c:pt idx="83">
                  <c:v>0.340617</c:v>
                </c:pt>
                <c:pt idx="84">
                  <c:v>0.34338200000000002</c:v>
                </c:pt>
                <c:pt idx="85">
                  <c:v>0.345138</c:v>
                </c:pt>
                <c:pt idx="86">
                  <c:v>0.34711999999999998</c:v>
                </c:pt>
                <c:pt idx="87">
                  <c:v>0.349298</c:v>
                </c:pt>
                <c:pt idx="88">
                  <c:v>0.35522799999999999</c:v>
                </c:pt>
                <c:pt idx="89">
                  <c:v>0.359898</c:v>
                </c:pt>
                <c:pt idx="90">
                  <c:v>0.36276999999999998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13-4206-A9DA-0F70A9898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214464"/>
        <c:axId val="1687216384"/>
      </c:scatterChart>
      <c:valAx>
        <c:axId val="168721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216384"/>
        <c:crosses val="autoZero"/>
        <c:crossBetween val="midCat"/>
      </c:valAx>
      <c:valAx>
        <c:axId val="168721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SFC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214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561975</xdr:colOff>
      <xdr:row>2</xdr:row>
      <xdr:rowOff>23812</xdr:rowOff>
    </xdr:from>
    <xdr:to>
      <xdr:col>25</xdr:col>
      <xdr:colOff>257175</xdr:colOff>
      <xdr:row>16</xdr:row>
      <xdr:rowOff>100012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A4ED2740-BE17-65D1-D475-462116E8D3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519112</xdr:colOff>
      <xdr:row>18</xdr:row>
      <xdr:rowOff>119062</xdr:rowOff>
    </xdr:from>
    <xdr:to>
      <xdr:col>25</xdr:col>
      <xdr:colOff>214312</xdr:colOff>
      <xdr:row>33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8D91AD0-061A-C3D7-7B14-76BF0D6077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529167</xdr:colOff>
      <xdr:row>6</xdr:row>
      <xdr:rowOff>88900</xdr:rowOff>
    </xdr:from>
    <xdr:to>
      <xdr:col>37</xdr:col>
      <xdr:colOff>190500</xdr:colOff>
      <xdr:row>20</xdr:row>
      <xdr:rowOff>165100</xdr:rowOff>
    </xdr:to>
    <xdr:graphicFrame macro="">
      <xdr:nvGraphicFramePr>
        <xdr:cNvPr id="79" name="Chart 5">
          <a:extLst>
            <a:ext uri="{FF2B5EF4-FFF2-40B4-BE49-F238E27FC236}">
              <a16:creationId xmlns:a16="http://schemas.microsoft.com/office/drawing/2014/main" id="{006799AF-6100-EA54-6D68-1A7F9E5612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6"/>
  <sheetViews>
    <sheetView tabSelected="1" workbookViewId="0">
      <selection activeCell="D2" sqref="D2"/>
    </sheetView>
  </sheetViews>
  <sheetFormatPr defaultRowHeight="15" x14ac:dyDescent="0.25"/>
  <cols>
    <col min="1" max="1" width="9.140625" style="1"/>
    <col min="2" max="2" width="13.42578125" style="1" customWidth="1"/>
    <col min="3" max="3" width="17" customWidth="1"/>
    <col min="4" max="4" width="14.42578125" style="1" customWidth="1"/>
    <col min="5" max="5" width="9.85546875" customWidth="1"/>
    <col min="6" max="6" width="17.85546875" customWidth="1"/>
    <col min="7" max="8" width="9.140625" style="1"/>
    <col min="9" max="9" width="15.28515625" style="1" customWidth="1"/>
    <col min="10" max="10" width="14.85546875" customWidth="1"/>
    <col min="13" max="13" width="17.28515625" customWidth="1"/>
    <col min="16" max="16" width="12" customWidth="1"/>
    <col min="17" max="17" width="17.7109375" customWidth="1"/>
    <col min="29" max="29" width="18" bestFit="1" customWidth="1"/>
  </cols>
  <sheetData>
    <row r="1" spans="1:29" ht="18.75" customHeight="1" x14ac:dyDescent="0.25">
      <c r="A1"/>
      <c r="E1" s="4" t="s">
        <v>0</v>
      </c>
      <c r="F1" s="13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7</v>
      </c>
      <c r="P1" s="4" t="s">
        <v>10</v>
      </c>
    </row>
    <row r="2" spans="1:29" x14ac:dyDescent="0.25">
      <c r="G2" s="2" t="s">
        <v>11</v>
      </c>
      <c r="H2" s="2" t="s">
        <v>12</v>
      </c>
      <c r="I2" s="2" t="s">
        <v>13</v>
      </c>
      <c r="J2" s="2" t="s">
        <v>13</v>
      </c>
      <c r="K2" s="2" t="s">
        <v>14</v>
      </c>
      <c r="L2" s="2" t="s">
        <v>14</v>
      </c>
      <c r="M2" s="4" t="s">
        <v>15</v>
      </c>
      <c r="N2" s="4" t="s">
        <v>15</v>
      </c>
      <c r="O2" s="2" t="s">
        <v>11</v>
      </c>
    </row>
    <row r="3" spans="1:29" x14ac:dyDescent="0.25">
      <c r="C3" s="1"/>
      <c r="E3" s="3">
        <v>0.73755999999999999</v>
      </c>
      <c r="F3" s="3">
        <f>(1013.25*300)/(G3*288)</f>
        <v>1.0358904210423006</v>
      </c>
      <c r="G3" s="3">
        <v>1018.9</v>
      </c>
      <c r="H3" s="3">
        <v>46</v>
      </c>
      <c r="I3" s="3">
        <v>27</v>
      </c>
      <c r="J3" s="3">
        <v>15</v>
      </c>
      <c r="K3" s="3">
        <v>101.89</v>
      </c>
      <c r="L3" s="8">
        <v>101.325</v>
      </c>
      <c r="M3" s="8">
        <v>300</v>
      </c>
      <c r="N3" s="8">
        <v>288</v>
      </c>
      <c r="O3" s="8">
        <v>1013.25</v>
      </c>
      <c r="P3" s="8">
        <v>3.6</v>
      </c>
    </row>
    <row r="4" spans="1:29" x14ac:dyDescent="0.25">
      <c r="A4" s="2" t="s">
        <v>16</v>
      </c>
      <c r="B4" s="2" t="s">
        <v>17</v>
      </c>
      <c r="C4" s="2" t="s">
        <v>18</v>
      </c>
      <c r="D4" s="2" t="s">
        <v>18</v>
      </c>
      <c r="E4" s="2" t="s">
        <v>19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24</v>
      </c>
      <c r="M4" s="2" t="s">
        <v>25</v>
      </c>
      <c r="N4" s="2" t="s">
        <v>26</v>
      </c>
      <c r="O4" s="4" t="s">
        <v>27</v>
      </c>
      <c r="P4" s="2" t="s">
        <v>28</v>
      </c>
      <c r="Q4" s="2" t="s">
        <v>29</v>
      </c>
      <c r="AC4" s="4" t="s">
        <v>30</v>
      </c>
    </row>
    <row r="5" spans="1:29" x14ac:dyDescent="0.25">
      <c r="A5" s="2" t="s">
        <v>31</v>
      </c>
      <c r="B5" s="2" t="s">
        <v>32</v>
      </c>
      <c r="C5" s="2" t="s">
        <v>33</v>
      </c>
      <c r="D5" s="2" t="s">
        <v>34</v>
      </c>
      <c r="E5" s="2" t="s">
        <v>19</v>
      </c>
      <c r="F5" s="2" t="s">
        <v>35</v>
      </c>
      <c r="G5" s="2" t="s">
        <v>36</v>
      </c>
      <c r="H5" s="2" t="s">
        <v>37</v>
      </c>
      <c r="I5" s="2" t="s">
        <v>38</v>
      </c>
      <c r="J5" s="2" t="s">
        <v>38</v>
      </c>
      <c r="K5" s="2" t="s">
        <v>39</v>
      </c>
      <c r="L5" s="2" t="s">
        <v>14</v>
      </c>
      <c r="M5" s="2" t="s">
        <v>40</v>
      </c>
      <c r="N5" s="2" t="s">
        <v>41</v>
      </c>
      <c r="O5" s="4" t="s">
        <v>42</v>
      </c>
      <c r="P5" s="2" t="s">
        <v>43</v>
      </c>
      <c r="Q5" s="2" t="s">
        <v>12</v>
      </c>
      <c r="AC5" s="4" t="s">
        <v>42</v>
      </c>
    </row>
    <row r="6" spans="1:29" x14ac:dyDescent="0.25">
      <c r="A6" s="1">
        <v>102.27500000000001</v>
      </c>
      <c r="B6" s="1">
        <v>1000</v>
      </c>
      <c r="C6" s="1">
        <v>7.0400000000000004E-2</v>
      </c>
      <c r="D6" s="1">
        <f>(C6*60)</f>
        <v>4.2240000000000002</v>
      </c>
      <c r="E6" s="1">
        <v>1.2658</v>
      </c>
      <c r="F6" s="6">
        <f t="shared" ref="F6:F37" si="0">A6*0.815776</f>
        <v>83.433490399999997</v>
      </c>
      <c r="G6" s="6">
        <f t="shared" ref="G6:G37" si="1">F6*$E$3</f>
        <v>61.537205179423999</v>
      </c>
      <c r="H6" s="7">
        <f t="shared" ref="H6:H37" si="2">(G6*B6)/(5252)</f>
        <v>11.71690883081188</v>
      </c>
      <c r="I6" s="7">
        <f t="shared" ref="I6:I37" si="3">(F6*B6)/(9549)</f>
        <v>8.7374060529898419</v>
      </c>
      <c r="J6" s="7">
        <f t="shared" ref="J6:J37" si="4">I6*$F$3</f>
        <v>9.0509952350491929</v>
      </c>
      <c r="K6">
        <f>2*PI()*(H6*10^6)/(1.6*B6)</f>
        <v>46012.193382074969</v>
      </c>
      <c r="L6" s="6">
        <f>(K6/1000)</f>
        <v>46.012193382074969</v>
      </c>
      <c r="M6">
        <f>D6*0.75</f>
        <v>3.1680000000000001</v>
      </c>
      <c r="N6">
        <f>(M6*3600/J6)</f>
        <v>1260.0603252817882</v>
      </c>
      <c r="O6" s="5">
        <f>(N6/3600)</f>
        <v>0.35001675702271895</v>
      </c>
      <c r="P6" s="6">
        <f>(M6*45.8)</f>
        <v>145.09440000000001</v>
      </c>
      <c r="Q6" s="6">
        <f t="shared" ref="Q6:Q37" si="5">(J6*$P$3/P6)*100</f>
        <v>22.456816283865603</v>
      </c>
      <c r="AC6">
        <v>0.345578</v>
      </c>
    </row>
    <row r="7" spans="1:29" x14ac:dyDescent="0.25">
      <c r="A7" s="1">
        <v>102.756</v>
      </c>
      <c r="B7" s="1">
        <f t="shared" ref="B7:B38" si="6">B6+50</f>
        <v>1050</v>
      </c>
      <c r="C7" s="1">
        <v>7.2400000000000006E-2</v>
      </c>
      <c r="D7" s="1">
        <f t="shared" ref="D7:D70" si="7">(C7*60)</f>
        <v>4.3440000000000003</v>
      </c>
      <c r="E7" s="1">
        <v>1.2658</v>
      </c>
      <c r="F7" s="6">
        <f t="shared" si="0"/>
        <v>83.825878656</v>
      </c>
      <c r="G7" s="6">
        <f t="shared" si="1"/>
        <v>61.826615061519362</v>
      </c>
      <c r="H7" s="7">
        <f t="shared" si="2"/>
        <v>12.360614206891723</v>
      </c>
      <c r="I7" s="7">
        <f t="shared" si="3"/>
        <v>9.2174230378887856</v>
      </c>
      <c r="J7" s="7">
        <f t="shared" si="4"/>
        <v>9.5482402316436144</v>
      </c>
      <c r="K7">
        <f>2*PI()*(H7*10^6)/(1.6*B7)</f>
        <v>46228.589031224597</v>
      </c>
      <c r="L7" s="6">
        <f t="shared" ref="L7:L37" si="8">(K7/1000)</f>
        <v>46.228589031224594</v>
      </c>
      <c r="M7">
        <f t="shared" ref="M7:M70" si="9">D7*0.75</f>
        <v>3.258</v>
      </c>
      <c r="N7">
        <f t="shared" ref="N7:N37" si="10">(M7*3600/J7)</f>
        <v>1228.3729478370096</v>
      </c>
      <c r="O7" s="5">
        <f t="shared" ref="O7:O70" si="11">(N7/3600)</f>
        <v>0.34121470773250268</v>
      </c>
      <c r="P7" s="6">
        <f t="shared" ref="P7:P70" si="12">(M7*45.8)</f>
        <v>149.21639999999999</v>
      </c>
      <c r="Q7" s="6">
        <f t="shared" si="5"/>
        <v>23.036117232366561</v>
      </c>
      <c r="AC7">
        <v>0.33835399999999999</v>
      </c>
    </row>
    <row r="8" spans="1:29" x14ac:dyDescent="0.25">
      <c r="A8" s="1">
        <v>103.68899999999999</v>
      </c>
      <c r="B8" s="1">
        <f t="shared" si="6"/>
        <v>1100</v>
      </c>
      <c r="C8" s="1">
        <v>7.3700000000000002E-2</v>
      </c>
      <c r="D8" s="1">
        <f t="shared" si="7"/>
        <v>4.4219999999999997</v>
      </c>
      <c r="E8" s="1">
        <v>1.2658</v>
      </c>
      <c r="F8" s="6">
        <f t="shared" si="0"/>
        <v>84.586997663999995</v>
      </c>
      <c r="G8" s="6">
        <f t="shared" si="1"/>
        <v>62.387985997059836</v>
      </c>
      <c r="H8" s="7">
        <f t="shared" si="2"/>
        <v>13.066790669605069</v>
      </c>
      <c r="I8" s="7">
        <f t="shared" si="3"/>
        <v>9.7440252833176242</v>
      </c>
      <c r="J8" s="7">
        <f t="shared" si="4"/>
        <v>10.093742453382715</v>
      </c>
      <c r="K8">
        <f t="shared" ref="K8:K37" si="13">2*PI()*(H8*10^6)/(1.6*B8)</f>
        <v>46648.333606394248</v>
      </c>
      <c r="L8" s="6">
        <f t="shared" si="8"/>
        <v>46.648333606394246</v>
      </c>
      <c r="M8">
        <f t="shared" si="9"/>
        <v>3.3164999999999996</v>
      </c>
      <c r="N8">
        <f t="shared" si="10"/>
        <v>1182.8516583557912</v>
      </c>
      <c r="O8" s="5">
        <f t="shared" si="11"/>
        <v>0.32856990509883088</v>
      </c>
      <c r="P8" s="6">
        <f t="shared" si="12"/>
        <v>151.89569999999998</v>
      </c>
      <c r="Q8" s="6">
        <f t="shared" si="5"/>
        <v>23.922647469400239</v>
      </c>
      <c r="AC8">
        <v>0.32680900000000002</v>
      </c>
    </row>
    <row r="9" spans="1:29" x14ac:dyDescent="0.25">
      <c r="A9" s="1">
        <v>104.209</v>
      </c>
      <c r="B9" s="1">
        <f t="shared" si="6"/>
        <v>1150</v>
      </c>
      <c r="C9" s="1">
        <v>7.2800000000000004E-2</v>
      </c>
      <c r="D9" s="1">
        <f t="shared" si="7"/>
        <v>4.3680000000000003</v>
      </c>
      <c r="E9" s="1">
        <v>1.2658</v>
      </c>
      <c r="F9" s="6">
        <f t="shared" si="0"/>
        <v>85.011201184000001</v>
      </c>
      <c r="G9" s="6">
        <f t="shared" si="1"/>
        <v>62.700861545271039</v>
      </c>
      <c r="H9" s="7">
        <f t="shared" si="2"/>
        <v>13.729244245442061</v>
      </c>
      <c r="I9" s="7">
        <f t="shared" si="3"/>
        <v>10.238022972206513</v>
      </c>
      <c r="J9" s="7">
        <f t="shared" si="4"/>
        <v>10.605469927319751</v>
      </c>
      <c r="K9">
        <f t="shared" si="13"/>
        <v>46882.274848718174</v>
      </c>
      <c r="L9" s="6">
        <f t="shared" si="8"/>
        <v>46.882274848718176</v>
      </c>
      <c r="M9">
        <f t="shared" si="9"/>
        <v>3.2760000000000002</v>
      </c>
      <c r="N9">
        <f t="shared" si="10"/>
        <v>1112.0299318014772</v>
      </c>
      <c r="O9" s="5">
        <f t="shared" si="11"/>
        <v>0.30889720327818809</v>
      </c>
      <c r="P9" s="6">
        <f t="shared" si="12"/>
        <v>150.04079999999999</v>
      </c>
      <c r="Q9" s="6">
        <f t="shared" si="5"/>
        <v>25.446206457410987</v>
      </c>
      <c r="AC9">
        <v>0.31168600000000002</v>
      </c>
    </row>
    <row r="10" spans="1:29" x14ac:dyDescent="0.25">
      <c r="A10" s="1">
        <v>105.81100000000001</v>
      </c>
      <c r="B10" s="1">
        <f t="shared" si="6"/>
        <v>1200</v>
      </c>
      <c r="C10" s="1">
        <v>7.4399999999999994E-2</v>
      </c>
      <c r="D10" s="1">
        <f t="shared" si="7"/>
        <v>4.4639999999999995</v>
      </c>
      <c r="E10" s="1">
        <v>1.2658</v>
      </c>
      <c r="F10" s="6">
        <f t="shared" si="0"/>
        <v>86.318074335999995</v>
      </c>
      <c r="G10" s="6">
        <f t="shared" si="1"/>
        <v>63.664758907260158</v>
      </c>
      <c r="H10" s="7">
        <f t="shared" si="2"/>
        <v>14.546403406076198</v>
      </c>
      <c r="I10" s="7">
        <f t="shared" si="3"/>
        <v>10.847386030285893</v>
      </c>
      <c r="J10" s="7">
        <f t="shared" si="4"/>
        <v>11.236703282121223</v>
      </c>
      <c r="K10">
        <f t="shared" si="13"/>
        <v>47602.993829877632</v>
      </c>
      <c r="L10" s="6">
        <f t="shared" si="8"/>
        <v>47.602993829877633</v>
      </c>
      <c r="M10">
        <f t="shared" si="9"/>
        <v>3.3479999999999999</v>
      </c>
      <c r="N10">
        <f t="shared" si="10"/>
        <v>1072.6277714547532</v>
      </c>
      <c r="O10" s="5">
        <f t="shared" si="11"/>
        <v>0.29795215873743147</v>
      </c>
      <c r="P10" s="6">
        <f t="shared" si="12"/>
        <v>153.33839999999998</v>
      </c>
      <c r="Q10" s="6">
        <f t="shared" si="5"/>
        <v>26.380953378694709</v>
      </c>
      <c r="AC10">
        <v>0.30095</v>
      </c>
    </row>
    <row r="11" spans="1:29" x14ac:dyDescent="0.25">
      <c r="A11" s="1">
        <v>107.51</v>
      </c>
      <c r="B11" s="1">
        <f t="shared" si="6"/>
        <v>1250</v>
      </c>
      <c r="C11" s="1">
        <v>7.8950000000000006E-2</v>
      </c>
      <c r="D11" s="1">
        <f t="shared" si="7"/>
        <v>4.7370000000000001</v>
      </c>
      <c r="E11" s="1">
        <v>1.2658</v>
      </c>
      <c r="F11" s="6">
        <f t="shared" si="0"/>
        <v>87.704077760000004</v>
      </c>
      <c r="G11" s="6">
        <f t="shared" si="1"/>
        <v>64.687019592665607</v>
      </c>
      <c r="H11" s="7">
        <f t="shared" si="2"/>
        <v>15.395806262534654</v>
      </c>
      <c r="I11" s="7">
        <f t="shared" si="3"/>
        <v>11.480793507173527</v>
      </c>
      <c r="J11" s="7">
        <f t="shared" si="4"/>
        <v>11.892844020045695</v>
      </c>
      <c r="K11">
        <f t="shared" si="13"/>
        <v>48367.351850470593</v>
      </c>
      <c r="L11" s="6">
        <f t="shared" si="8"/>
        <v>48.367351850470591</v>
      </c>
      <c r="M11">
        <f t="shared" si="9"/>
        <v>3.5527500000000001</v>
      </c>
      <c r="N11">
        <f t="shared" si="10"/>
        <v>1075.4282136755762</v>
      </c>
      <c r="O11" s="5">
        <f t="shared" si="11"/>
        <v>0.29873005935432673</v>
      </c>
      <c r="P11" s="6">
        <f t="shared" si="12"/>
        <v>162.71594999999999</v>
      </c>
      <c r="Q11" s="6">
        <f t="shared" si="5"/>
        <v>26.312256710030272</v>
      </c>
      <c r="AC11">
        <v>0.29503200000000002</v>
      </c>
    </row>
    <row r="12" spans="1:29" x14ac:dyDescent="0.25">
      <c r="A12" s="1">
        <v>109.488</v>
      </c>
      <c r="B12" s="1">
        <f t="shared" si="6"/>
        <v>1300</v>
      </c>
      <c r="C12" s="1">
        <v>7.9000000000000001E-2</v>
      </c>
      <c r="D12" s="1">
        <f t="shared" si="7"/>
        <v>4.74</v>
      </c>
      <c r="E12" s="1">
        <v>1.2658</v>
      </c>
      <c r="F12" s="6">
        <f t="shared" si="0"/>
        <v>89.317682687999991</v>
      </c>
      <c r="G12" s="6">
        <f t="shared" si="1"/>
        <v>65.877150043361269</v>
      </c>
      <c r="H12" s="7">
        <f t="shared" si="2"/>
        <v>16.30622525825774</v>
      </c>
      <c r="I12" s="7">
        <f t="shared" si="3"/>
        <v>12.159701277034243</v>
      </c>
      <c r="J12" s="7">
        <f t="shared" si="4"/>
        <v>12.596118075615601</v>
      </c>
      <c r="K12">
        <f t="shared" si="13"/>
        <v>49257.228345310425</v>
      </c>
      <c r="L12" s="6">
        <f t="shared" si="8"/>
        <v>49.257228345310423</v>
      </c>
      <c r="M12">
        <f t="shared" si="9"/>
        <v>3.5550000000000002</v>
      </c>
      <c r="N12">
        <f t="shared" si="10"/>
        <v>1016.0273127937102</v>
      </c>
      <c r="O12" s="5">
        <f t="shared" si="11"/>
        <v>0.28222980910936396</v>
      </c>
      <c r="P12" s="6">
        <f t="shared" si="12"/>
        <v>162.81899999999999</v>
      </c>
      <c r="Q12" s="6">
        <f t="shared" si="5"/>
        <v>27.85057338038937</v>
      </c>
      <c r="AC12">
        <v>0.28263300000000002</v>
      </c>
    </row>
    <row r="13" spans="1:29" x14ac:dyDescent="0.25">
      <c r="A13" s="1">
        <v>111.797</v>
      </c>
      <c r="B13" s="1">
        <f t="shared" si="6"/>
        <v>1350</v>
      </c>
      <c r="C13" s="1">
        <v>7.9600000000000004E-2</v>
      </c>
      <c r="D13" s="1">
        <f t="shared" si="7"/>
        <v>4.7759999999999998</v>
      </c>
      <c r="E13" s="1">
        <v>1.2658</v>
      </c>
      <c r="F13" s="6">
        <f t="shared" si="0"/>
        <v>91.201309471999991</v>
      </c>
      <c r="G13" s="6">
        <f t="shared" si="1"/>
        <v>67.266437814168313</v>
      </c>
      <c r="H13" s="7">
        <f t="shared" si="2"/>
        <v>17.290497153299167</v>
      </c>
      <c r="I13" s="7">
        <f t="shared" si="3"/>
        <v>12.893681829217718</v>
      </c>
      <c r="J13" s="7">
        <f t="shared" si="4"/>
        <v>13.356441498853801</v>
      </c>
      <c r="K13">
        <f t="shared" si="13"/>
        <v>50296.017438629533</v>
      </c>
      <c r="L13" s="6">
        <f t="shared" si="8"/>
        <v>50.296017438629534</v>
      </c>
      <c r="M13">
        <f t="shared" si="9"/>
        <v>3.5819999999999999</v>
      </c>
      <c r="N13">
        <f t="shared" si="10"/>
        <v>965.46673761170712</v>
      </c>
      <c r="O13" s="5">
        <f t="shared" si="11"/>
        <v>0.26818520489214087</v>
      </c>
      <c r="P13" s="6">
        <f t="shared" si="12"/>
        <v>164.05559999999997</v>
      </c>
      <c r="Q13" s="6">
        <f t="shared" si="5"/>
        <v>29.309081430852522</v>
      </c>
      <c r="AC13">
        <v>0.27126699999999998</v>
      </c>
    </row>
    <row r="14" spans="1:29" x14ac:dyDescent="0.25">
      <c r="A14" s="1">
        <v>114.268</v>
      </c>
      <c r="B14" s="1">
        <f t="shared" si="6"/>
        <v>1400</v>
      </c>
      <c r="C14" s="1">
        <v>8.3500000000000005E-2</v>
      </c>
      <c r="D14" s="1">
        <f t="shared" si="7"/>
        <v>5.0100000000000007</v>
      </c>
      <c r="E14" s="1">
        <v>1.2658</v>
      </c>
      <c r="F14" s="6">
        <f t="shared" si="0"/>
        <v>93.217091967999991</v>
      </c>
      <c r="G14" s="6">
        <f t="shared" si="1"/>
        <v>68.753198351918073</v>
      </c>
      <c r="H14" s="7">
        <f t="shared" si="2"/>
        <v>18.327204435012433</v>
      </c>
      <c r="I14" s="7">
        <f t="shared" si="3"/>
        <v>13.666763928704576</v>
      </c>
      <c r="J14" s="7">
        <f t="shared" si="4"/>
        <v>14.157269840391509</v>
      </c>
      <c r="K14">
        <f t="shared" si="13"/>
        <v>51407.688226672624</v>
      </c>
      <c r="L14" s="6">
        <f t="shared" si="8"/>
        <v>51.407688226672626</v>
      </c>
      <c r="M14">
        <f t="shared" si="9"/>
        <v>3.7575000000000003</v>
      </c>
      <c r="N14">
        <f t="shared" si="10"/>
        <v>955.48083440542257</v>
      </c>
      <c r="O14" s="5">
        <f t="shared" si="11"/>
        <v>0.26541134289039514</v>
      </c>
      <c r="P14" s="6">
        <f t="shared" si="12"/>
        <v>172.09350000000001</v>
      </c>
      <c r="Q14" s="6">
        <f t="shared" si="5"/>
        <v>29.615395947789679</v>
      </c>
      <c r="AC14">
        <v>0.26523600000000003</v>
      </c>
    </row>
    <row r="15" spans="1:29" x14ac:dyDescent="0.25">
      <c r="A15" s="1">
        <v>115.783</v>
      </c>
      <c r="B15" s="1">
        <f t="shared" si="6"/>
        <v>1450</v>
      </c>
      <c r="C15" s="1">
        <v>8.4699999999999998E-2</v>
      </c>
      <c r="D15" s="1">
        <f t="shared" si="7"/>
        <v>5.0819999999999999</v>
      </c>
      <c r="E15" s="1">
        <v>1.2658</v>
      </c>
      <c r="F15" s="6">
        <f t="shared" si="0"/>
        <v>94.452992607999988</v>
      </c>
      <c r="G15" s="6">
        <f t="shared" si="1"/>
        <v>69.664749227956477</v>
      </c>
      <c r="H15" s="7">
        <f t="shared" si="2"/>
        <v>19.233413248388594</v>
      </c>
      <c r="I15" s="7">
        <f t="shared" si="3"/>
        <v>14.34253212709184</v>
      </c>
      <c r="J15" s="7">
        <f t="shared" si="4"/>
        <v>14.857291643945889</v>
      </c>
      <c r="K15">
        <f t="shared" si="13"/>
        <v>52089.267038443271</v>
      </c>
      <c r="L15" s="6">
        <f t="shared" si="8"/>
        <v>52.089267038443275</v>
      </c>
      <c r="M15">
        <f t="shared" si="9"/>
        <v>3.8114999999999997</v>
      </c>
      <c r="N15">
        <f t="shared" si="10"/>
        <v>923.54652037750452</v>
      </c>
      <c r="O15" s="5">
        <f t="shared" si="11"/>
        <v>0.25654070010486235</v>
      </c>
      <c r="P15" s="6">
        <f t="shared" si="12"/>
        <v>174.56669999999997</v>
      </c>
      <c r="Q15" s="6">
        <f t="shared" si="5"/>
        <v>30.639434621955512</v>
      </c>
      <c r="AC15">
        <v>0.25959199999999999</v>
      </c>
    </row>
    <row r="16" spans="1:29" x14ac:dyDescent="0.25">
      <c r="A16" s="1">
        <v>116.985</v>
      </c>
      <c r="B16" s="1">
        <f t="shared" si="6"/>
        <v>1500</v>
      </c>
      <c r="C16" s="1">
        <v>8.8650000000000007E-2</v>
      </c>
      <c r="D16" s="1">
        <f t="shared" si="7"/>
        <v>5.3190000000000008</v>
      </c>
      <c r="E16" s="1">
        <v>1.2658</v>
      </c>
      <c r="F16" s="6">
        <f t="shared" si="0"/>
        <v>95.43355536</v>
      </c>
      <c r="G16" s="6">
        <f t="shared" si="1"/>
        <v>70.387973091321598</v>
      </c>
      <c r="H16" s="7">
        <f t="shared" si="2"/>
        <v>20.103191096150496</v>
      </c>
      <c r="I16" s="7">
        <f t="shared" si="3"/>
        <v>14.99113342130066</v>
      </c>
      <c r="J16" s="7">
        <f t="shared" si="4"/>
        <v>15.529171511692445</v>
      </c>
      <c r="K16">
        <f t="shared" si="13"/>
        <v>52630.031217815114</v>
      </c>
      <c r="L16" s="6">
        <f t="shared" si="8"/>
        <v>52.630031217815116</v>
      </c>
      <c r="M16">
        <f t="shared" si="9"/>
        <v>3.9892500000000006</v>
      </c>
      <c r="N16">
        <f t="shared" si="10"/>
        <v>924.79498917163028</v>
      </c>
      <c r="O16" s="5">
        <f t="shared" si="11"/>
        <v>0.25688749699211955</v>
      </c>
      <c r="P16" s="6">
        <f t="shared" si="12"/>
        <v>182.70765000000003</v>
      </c>
      <c r="Q16" s="6">
        <f t="shared" si="5"/>
        <v>30.598071532359366</v>
      </c>
      <c r="AC16">
        <v>0.25818099999999999</v>
      </c>
    </row>
    <row r="17" spans="1:29" x14ac:dyDescent="0.25">
      <c r="A17" s="1">
        <v>117.788</v>
      </c>
      <c r="B17" s="1">
        <f t="shared" si="6"/>
        <v>1550</v>
      </c>
      <c r="C17" s="1">
        <v>9.3200000000000005E-2</v>
      </c>
      <c r="D17" s="1">
        <f t="shared" si="7"/>
        <v>5.5920000000000005</v>
      </c>
      <c r="E17" s="1">
        <v>1.2658</v>
      </c>
      <c r="F17" s="6">
        <f t="shared" si="0"/>
        <v>96.088623487999996</v>
      </c>
      <c r="G17" s="6">
        <f t="shared" si="1"/>
        <v>70.87112513980928</v>
      </c>
      <c r="H17" s="7">
        <f t="shared" si="2"/>
        <v>20.915888036310811</v>
      </c>
      <c r="I17" s="7">
        <f t="shared" si="3"/>
        <v>15.597168960770761</v>
      </c>
      <c r="J17" s="7">
        <f t="shared" si="4"/>
        <v>16.156957921840725</v>
      </c>
      <c r="K17">
        <f t="shared" si="13"/>
        <v>52991.290482403776</v>
      </c>
      <c r="L17" s="6">
        <f t="shared" si="8"/>
        <v>52.991290482403777</v>
      </c>
      <c r="M17">
        <f t="shared" si="9"/>
        <v>4.1940000000000008</v>
      </c>
      <c r="N17">
        <f t="shared" si="10"/>
        <v>934.48284466905864</v>
      </c>
      <c r="O17" s="5">
        <f t="shared" si="11"/>
        <v>0.25957856796362738</v>
      </c>
      <c r="P17" s="6">
        <f t="shared" si="12"/>
        <v>192.08520000000001</v>
      </c>
      <c r="Q17" s="6">
        <f t="shared" si="5"/>
        <v>30.28085897228241</v>
      </c>
      <c r="AC17">
        <v>0.25869799999999998</v>
      </c>
    </row>
    <row r="18" spans="1:29" x14ac:dyDescent="0.25">
      <c r="A18" s="1">
        <v>118.471</v>
      </c>
      <c r="B18" s="1">
        <f t="shared" si="6"/>
        <v>1600</v>
      </c>
      <c r="C18" s="1">
        <v>9.5899999999999999E-2</v>
      </c>
      <c r="D18" s="1">
        <f t="shared" si="7"/>
        <v>5.7539999999999996</v>
      </c>
      <c r="E18" s="1">
        <v>1.2658</v>
      </c>
      <c r="F18" s="6">
        <f t="shared" si="0"/>
        <v>96.645798495999998</v>
      </c>
      <c r="G18" s="6">
        <f t="shared" si="1"/>
        <v>71.282075138709757</v>
      </c>
      <c r="H18" s="7">
        <f t="shared" si="2"/>
        <v>21.71578831339216</v>
      </c>
      <c r="I18" s="7">
        <f t="shared" si="3"/>
        <v>16.19366191157189</v>
      </c>
      <c r="J18" s="7">
        <f t="shared" si="4"/>
        <v>16.774859255794873</v>
      </c>
      <c r="K18">
        <f t="shared" si="13"/>
        <v>53298.563306456163</v>
      </c>
      <c r="L18" s="6">
        <f t="shared" si="8"/>
        <v>53.29856330645616</v>
      </c>
      <c r="M18">
        <f t="shared" si="9"/>
        <v>4.3155000000000001</v>
      </c>
      <c r="N18">
        <f t="shared" si="10"/>
        <v>926.13593730350738</v>
      </c>
      <c r="O18" s="5">
        <f t="shared" si="11"/>
        <v>0.2572599825843076</v>
      </c>
      <c r="P18" s="6">
        <f t="shared" si="12"/>
        <v>197.6499</v>
      </c>
      <c r="Q18" s="6">
        <f t="shared" si="5"/>
        <v>30.553768719772457</v>
      </c>
      <c r="AC18">
        <v>0.25708799999999998</v>
      </c>
    </row>
    <row r="19" spans="1:29" x14ac:dyDescent="0.25">
      <c r="A19" s="1">
        <v>118.77200000000001</v>
      </c>
      <c r="B19" s="1">
        <f t="shared" si="6"/>
        <v>1650</v>
      </c>
      <c r="C19" s="1">
        <v>9.8750000000000004E-2</v>
      </c>
      <c r="D19" s="1">
        <f t="shared" si="7"/>
        <v>5.9250000000000007</v>
      </c>
      <c r="E19" s="1">
        <v>1.2658</v>
      </c>
      <c r="F19" s="6">
        <f t="shared" si="0"/>
        <v>96.891347072000002</v>
      </c>
      <c r="G19" s="6">
        <f t="shared" si="1"/>
        <v>71.463181946424328</v>
      </c>
      <c r="H19" s="7">
        <f t="shared" si="2"/>
        <v>22.45130430533133</v>
      </c>
      <c r="I19" s="7">
        <f t="shared" si="3"/>
        <v>16.742142912221176</v>
      </c>
      <c r="J19" s="7">
        <f t="shared" si="4"/>
        <v>17.343025470491163</v>
      </c>
      <c r="K19">
        <f t="shared" si="13"/>
        <v>53433.979294801371</v>
      </c>
      <c r="L19" s="6">
        <f t="shared" si="8"/>
        <v>53.433979294801368</v>
      </c>
      <c r="M19">
        <f t="shared" si="9"/>
        <v>4.4437500000000005</v>
      </c>
      <c r="N19">
        <f t="shared" si="10"/>
        <v>922.41691204452491</v>
      </c>
      <c r="O19" s="5">
        <f t="shared" si="11"/>
        <v>0.25622692001236802</v>
      </c>
      <c r="P19" s="6">
        <f t="shared" si="12"/>
        <v>203.52375000000001</v>
      </c>
      <c r="Q19" s="6">
        <f t="shared" si="5"/>
        <v>30.676956224405348</v>
      </c>
      <c r="AC19">
        <v>0.25562099999999999</v>
      </c>
    </row>
    <row r="20" spans="1:29" x14ac:dyDescent="0.25">
      <c r="A20" s="1">
        <v>118.65600000000001</v>
      </c>
      <c r="B20" s="1">
        <f t="shared" si="6"/>
        <v>1700</v>
      </c>
      <c r="C20" s="1">
        <v>0.10005</v>
      </c>
      <c r="D20" s="1">
        <f t="shared" si="7"/>
        <v>6.0030000000000001</v>
      </c>
      <c r="E20" s="1">
        <v>1.2658</v>
      </c>
      <c r="F20" s="6">
        <f t="shared" si="0"/>
        <v>96.796717055999991</v>
      </c>
      <c r="G20" s="6">
        <f t="shared" si="1"/>
        <v>71.393386631823347</v>
      </c>
      <c r="H20" s="7">
        <f t="shared" si="2"/>
        <v>23.109055078846094</v>
      </c>
      <c r="I20" s="7">
        <f t="shared" si="3"/>
        <v>17.232633678416587</v>
      </c>
      <c r="J20" s="7">
        <f t="shared" si="4"/>
        <v>17.851120156802686</v>
      </c>
      <c r="K20">
        <f t="shared" si="13"/>
        <v>53381.792402282925</v>
      </c>
      <c r="L20" s="6">
        <f t="shared" si="8"/>
        <v>53.381792402282926</v>
      </c>
      <c r="M20">
        <f t="shared" si="9"/>
        <v>4.5022500000000001</v>
      </c>
      <c r="N20">
        <f t="shared" si="10"/>
        <v>907.95982871827982</v>
      </c>
      <c r="O20" s="5">
        <f t="shared" si="11"/>
        <v>0.2522110635328555</v>
      </c>
      <c r="P20" s="6">
        <f t="shared" si="12"/>
        <v>206.20304999999999</v>
      </c>
      <c r="Q20" s="6">
        <f t="shared" si="5"/>
        <v>31.165413200478685</v>
      </c>
      <c r="AC20">
        <v>0.25353700000000001</v>
      </c>
    </row>
    <row r="21" spans="1:29" x14ac:dyDescent="0.25">
      <c r="A21" s="1">
        <v>118.861</v>
      </c>
      <c r="B21" s="1">
        <f t="shared" si="6"/>
        <v>1750</v>
      </c>
      <c r="C21" s="1">
        <v>0.10305</v>
      </c>
      <c r="D21" s="1">
        <f t="shared" si="7"/>
        <v>6.1829999999999998</v>
      </c>
      <c r="E21" s="1">
        <v>1.2658</v>
      </c>
      <c r="F21" s="6">
        <f t="shared" si="0"/>
        <v>96.963951135999991</v>
      </c>
      <c r="G21" s="6">
        <f t="shared" si="1"/>
        <v>71.516731799868154</v>
      </c>
      <c r="H21" s="7">
        <f t="shared" si="2"/>
        <v>23.829832568501384</v>
      </c>
      <c r="I21" s="7">
        <f t="shared" si="3"/>
        <v>17.770124043145877</v>
      </c>
      <c r="J21" s="7">
        <f t="shared" si="4"/>
        <v>18.407901277028291</v>
      </c>
      <c r="K21">
        <f t="shared" si="13"/>
        <v>53474.0192381991</v>
      </c>
      <c r="L21" s="6">
        <f t="shared" si="8"/>
        <v>53.474019238199098</v>
      </c>
      <c r="M21">
        <f t="shared" si="9"/>
        <v>4.6372499999999999</v>
      </c>
      <c r="N21">
        <f t="shared" si="10"/>
        <v>906.89860559133967</v>
      </c>
      <c r="O21" s="5">
        <f t="shared" si="11"/>
        <v>0.25191627933092769</v>
      </c>
      <c r="P21" s="6">
        <f t="shared" si="12"/>
        <v>212.38604999999998</v>
      </c>
      <c r="Q21" s="6">
        <f t="shared" si="5"/>
        <v>31.201881949074274</v>
      </c>
      <c r="AC21">
        <v>0.25396099999999999</v>
      </c>
    </row>
    <row r="22" spans="1:29" x14ac:dyDescent="0.25">
      <c r="A22" s="1">
        <v>119.584</v>
      </c>
      <c r="B22" s="1">
        <f t="shared" si="6"/>
        <v>1800</v>
      </c>
      <c r="C22" s="1">
        <v>0.10929999999999999</v>
      </c>
      <c r="D22" s="1">
        <f t="shared" si="7"/>
        <v>6.5579999999999998</v>
      </c>
      <c r="E22" s="1">
        <v>1.2658</v>
      </c>
      <c r="F22" s="6">
        <f t="shared" si="0"/>
        <v>97.553757183999991</v>
      </c>
      <c r="G22" s="6">
        <f t="shared" si="1"/>
        <v>71.951749148631038</v>
      </c>
      <c r="H22" s="7">
        <f t="shared" si="2"/>
        <v>24.659776935935998</v>
      </c>
      <c r="I22" s="7">
        <f t="shared" si="3"/>
        <v>18.389021146842598</v>
      </c>
      <c r="J22" s="7">
        <f t="shared" si="4"/>
        <v>19.049010858358546</v>
      </c>
      <c r="K22">
        <f t="shared" si="13"/>
        <v>53799.28754243024</v>
      </c>
      <c r="L22" s="6">
        <f t="shared" si="8"/>
        <v>53.799287542430243</v>
      </c>
      <c r="M22">
        <f t="shared" si="9"/>
        <v>4.9184999999999999</v>
      </c>
      <c r="N22">
        <f t="shared" si="10"/>
        <v>929.52857928738547</v>
      </c>
      <c r="O22" s="5">
        <f t="shared" si="11"/>
        <v>0.25820238313538485</v>
      </c>
      <c r="P22" s="6">
        <f t="shared" si="12"/>
        <v>225.26729999999998</v>
      </c>
      <c r="Q22" s="6">
        <f t="shared" si="5"/>
        <v>30.442251978023787</v>
      </c>
      <c r="AC22">
        <v>0.25758999999999999</v>
      </c>
    </row>
    <row r="23" spans="1:29" x14ac:dyDescent="0.25">
      <c r="A23" s="1">
        <v>119.934</v>
      </c>
      <c r="B23" s="1">
        <f t="shared" si="6"/>
        <v>1850</v>
      </c>
      <c r="C23" s="1">
        <v>0.11415</v>
      </c>
      <c r="D23" s="1">
        <f t="shared" si="7"/>
        <v>6.8490000000000002</v>
      </c>
      <c r="E23" s="1">
        <v>1.2658</v>
      </c>
      <c r="F23" s="6">
        <f t="shared" si="0"/>
        <v>97.839278783999987</v>
      </c>
      <c r="G23" s="6">
        <f t="shared" si="1"/>
        <v>72.162338459927028</v>
      </c>
      <c r="H23" s="7">
        <f t="shared" si="2"/>
        <v>25.418950142967443</v>
      </c>
      <c r="I23" s="7">
        <f t="shared" si="3"/>
        <v>18.955143549104616</v>
      </c>
      <c r="J23" s="7">
        <f t="shared" si="4"/>
        <v>19.635451631999228</v>
      </c>
      <c r="K23">
        <f t="shared" si="13"/>
        <v>53956.747993994424</v>
      </c>
      <c r="L23" s="6">
        <f t="shared" si="8"/>
        <v>53.956747993994426</v>
      </c>
      <c r="M23">
        <f t="shared" si="9"/>
        <v>5.1367500000000001</v>
      </c>
      <c r="N23">
        <f t="shared" si="10"/>
        <v>941.781240715835</v>
      </c>
      <c r="O23" s="5">
        <f t="shared" si="11"/>
        <v>0.26160590019884306</v>
      </c>
      <c r="P23" s="6">
        <f t="shared" si="12"/>
        <v>235.26315</v>
      </c>
      <c r="Q23" s="6">
        <f t="shared" si="5"/>
        <v>30.046195451857731</v>
      </c>
      <c r="AC23">
        <v>0.26054899999999998</v>
      </c>
    </row>
    <row r="24" spans="1:29" x14ac:dyDescent="0.25">
      <c r="A24" s="1">
        <v>120.176</v>
      </c>
      <c r="B24" s="1">
        <f t="shared" si="6"/>
        <v>1900</v>
      </c>
      <c r="C24" s="1">
        <v>0.11745</v>
      </c>
      <c r="D24" s="1">
        <f t="shared" si="7"/>
        <v>7.0469999999999997</v>
      </c>
      <c r="E24" s="1">
        <v>1.2658</v>
      </c>
      <c r="F24" s="6">
        <f t="shared" si="0"/>
        <v>98.036696575999997</v>
      </c>
      <c r="G24" s="6">
        <f t="shared" si="1"/>
        <v>72.307945926594556</v>
      </c>
      <c r="H24" s="7">
        <f t="shared" si="2"/>
        <v>26.158624764000319</v>
      </c>
      <c r="I24" s="7">
        <f t="shared" si="3"/>
        <v>19.506725677495027</v>
      </c>
      <c r="J24" s="7">
        <f t="shared" si="4"/>
        <v>20.20683027521698</v>
      </c>
      <c r="K24">
        <f t="shared" si="13"/>
        <v>54065.62064907595</v>
      </c>
      <c r="L24" s="6">
        <f t="shared" si="8"/>
        <v>54.065620649075953</v>
      </c>
      <c r="M24">
        <f t="shared" si="9"/>
        <v>5.2852499999999996</v>
      </c>
      <c r="N24">
        <f t="shared" si="10"/>
        <v>941.60735458524005</v>
      </c>
      <c r="O24" s="5">
        <f t="shared" si="11"/>
        <v>0.26155759849589999</v>
      </c>
      <c r="P24" s="6">
        <f t="shared" si="12"/>
        <v>242.06444999999997</v>
      </c>
      <c r="Q24" s="6">
        <f t="shared" si="5"/>
        <v>30.051744066830604</v>
      </c>
      <c r="AC24">
        <v>0.26113700000000001</v>
      </c>
    </row>
    <row r="25" spans="1:29" x14ac:dyDescent="0.25">
      <c r="A25" s="1">
        <v>120.94799999999999</v>
      </c>
      <c r="B25" s="1">
        <f t="shared" si="6"/>
        <v>1950</v>
      </c>
      <c r="C25" s="1">
        <v>0.12055</v>
      </c>
      <c r="D25" s="1">
        <f t="shared" si="7"/>
        <v>7.2330000000000005</v>
      </c>
      <c r="E25" s="1">
        <v>1.2658</v>
      </c>
      <c r="F25" s="6">
        <f t="shared" si="0"/>
        <v>98.666475647999988</v>
      </c>
      <c r="G25" s="6">
        <f t="shared" si="1"/>
        <v>72.772445778938874</v>
      </c>
      <c r="H25" s="7">
        <f t="shared" si="2"/>
        <v>27.019472442675323</v>
      </c>
      <c r="I25" s="7">
        <f t="shared" si="3"/>
        <v>20.148667662959472</v>
      </c>
      <c r="J25" s="7">
        <f t="shared" si="4"/>
        <v>20.871811828824473</v>
      </c>
      <c r="K25">
        <f t="shared" si="13"/>
        <v>54412.933416526059</v>
      </c>
      <c r="L25" s="6">
        <f t="shared" si="8"/>
        <v>54.412933416526059</v>
      </c>
      <c r="M25">
        <f t="shared" si="9"/>
        <v>5.4247500000000004</v>
      </c>
      <c r="N25">
        <f t="shared" si="10"/>
        <v>935.66865014707764</v>
      </c>
      <c r="O25" s="5">
        <f t="shared" si="11"/>
        <v>0.25990795837418823</v>
      </c>
      <c r="P25" s="6">
        <f t="shared" si="12"/>
        <v>248.45355000000001</v>
      </c>
      <c r="Q25" s="6">
        <f t="shared" si="5"/>
        <v>30.242482984754339</v>
      </c>
      <c r="AC25">
        <v>0.26031700000000002</v>
      </c>
    </row>
    <row r="26" spans="1:29" x14ac:dyDescent="0.25">
      <c r="A26" s="1">
        <v>122.157</v>
      </c>
      <c r="B26" s="1">
        <f t="shared" si="6"/>
        <v>2000</v>
      </c>
      <c r="C26" s="1">
        <v>0.12554999999999999</v>
      </c>
      <c r="D26" s="1">
        <f t="shared" si="7"/>
        <v>7.5329999999999995</v>
      </c>
      <c r="E26" s="1">
        <v>1.2658</v>
      </c>
      <c r="F26" s="6">
        <f t="shared" si="0"/>
        <v>99.652748831999986</v>
      </c>
      <c r="G26" s="6">
        <f t="shared" si="1"/>
        <v>73.499881428529903</v>
      </c>
      <c r="H26" s="7">
        <f t="shared" si="2"/>
        <v>27.989292242395241</v>
      </c>
      <c r="I26" s="7">
        <f t="shared" si="3"/>
        <v>20.871871155513663</v>
      </c>
      <c r="J26" s="7">
        <f t="shared" si="4"/>
        <v>21.620971399225695</v>
      </c>
      <c r="K26">
        <f t="shared" si="13"/>
        <v>54956.84680492917</v>
      </c>
      <c r="L26" s="6">
        <f t="shared" si="8"/>
        <v>54.956846804929171</v>
      </c>
      <c r="M26">
        <f t="shared" si="9"/>
        <v>5.6497499999999992</v>
      </c>
      <c r="N26">
        <f t="shared" si="10"/>
        <v>940.71166482040655</v>
      </c>
      <c r="O26" s="5">
        <f t="shared" si="11"/>
        <v>0.26130879578344629</v>
      </c>
      <c r="P26" s="6">
        <f t="shared" si="12"/>
        <v>258.75854999999996</v>
      </c>
      <c r="Q26" s="6">
        <f t="shared" si="5"/>
        <v>30.080357552325331</v>
      </c>
      <c r="AC26">
        <v>0.26001299999999999</v>
      </c>
    </row>
    <row r="27" spans="1:29" x14ac:dyDescent="0.25">
      <c r="A27" s="1">
        <v>122.845</v>
      </c>
      <c r="B27" s="1">
        <f t="shared" si="6"/>
        <v>2050</v>
      </c>
      <c r="C27" s="1">
        <v>0.12784999999999999</v>
      </c>
      <c r="D27" s="1">
        <f t="shared" si="7"/>
        <v>7.6709999999999994</v>
      </c>
      <c r="E27" s="1">
        <v>1.2658</v>
      </c>
      <c r="F27" s="6">
        <f t="shared" si="0"/>
        <v>100.21400272</v>
      </c>
      <c r="G27" s="6">
        <f t="shared" si="1"/>
        <v>73.913839846163199</v>
      </c>
      <c r="H27" s="7">
        <f t="shared" si="2"/>
        <v>28.850603900349309</v>
      </c>
      <c r="I27" s="7">
        <f t="shared" si="3"/>
        <v>21.514159134569063</v>
      </c>
      <c r="J27" s="7">
        <f t="shared" si="4"/>
        <v>22.286311364279804</v>
      </c>
      <c r="K27">
        <f t="shared" si="13"/>
        <v>55266.369064003913</v>
      </c>
      <c r="L27" s="6">
        <f t="shared" si="8"/>
        <v>55.266369064003911</v>
      </c>
      <c r="M27">
        <f t="shared" si="9"/>
        <v>5.7532499999999995</v>
      </c>
      <c r="N27">
        <f t="shared" si="10"/>
        <v>929.34625481345586</v>
      </c>
      <c r="O27" s="5">
        <f t="shared" si="11"/>
        <v>0.25815173744818221</v>
      </c>
      <c r="P27" s="6">
        <f t="shared" si="12"/>
        <v>263.49884999999995</v>
      </c>
      <c r="Q27" s="6">
        <f t="shared" si="5"/>
        <v>30.448224313467527</v>
      </c>
      <c r="AC27">
        <v>0.25809799999999999</v>
      </c>
    </row>
    <row r="28" spans="1:29" x14ac:dyDescent="0.25">
      <c r="A28" s="1">
        <v>123.79600000000001</v>
      </c>
      <c r="B28" s="1">
        <f t="shared" si="6"/>
        <v>2100</v>
      </c>
      <c r="C28" s="1">
        <v>0.13089999999999999</v>
      </c>
      <c r="D28" s="1">
        <f t="shared" si="7"/>
        <v>7.8539999999999992</v>
      </c>
      <c r="E28" s="1">
        <v>1.2658</v>
      </c>
      <c r="F28" s="6">
        <f t="shared" si="0"/>
        <v>100.989805696</v>
      </c>
      <c r="G28" s="6">
        <f t="shared" si="1"/>
        <v>74.486041089141764</v>
      </c>
      <c r="H28" s="7">
        <f t="shared" si="2"/>
        <v>29.783070504036118</v>
      </c>
      <c r="I28" s="7">
        <f t="shared" si="3"/>
        <v>22.209508007288722</v>
      </c>
      <c r="J28" s="7">
        <f t="shared" si="4"/>
        <v>23.006616600812659</v>
      </c>
      <c r="K28">
        <f t="shared" si="13"/>
        <v>55694.211605254</v>
      </c>
      <c r="L28" s="6">
        <f t="shared" si="8"/>
        <v>55.694211605253997</v>
      </c>
      <c r="M28">
        <f t="shared" si="9"/>
        <v>5.8904999999999994</v>
      </c>
      <c r="N28">
        <f t="shared" si="10"/>
        <v>921.72614374122918</v>
      </c>
      <c r="O28" s="5">
        <f t="shared" si="11"/>
        <v>0.25603503992811921</v>
      </c>
      <c r="P28" s="6">
        <f t="shared" si="12"/>
        <v>269.78489999999994</v>
      </c>
      <c r="Q28" s="6">
        <f t="shared" si="5"/>
        <v>30.699946425068859</v>
      </c>
      <c r="AC28">
        <v>0.25634299999999999</v>
      </c>
    </row>
    <row r="29" spans="1:29" x14ac:dyDescent="0.25">
      <c r="A29" s="1">
        <v>124.794</v>
      </c>
      <c r="B29" s="1">
        <f t="shared" si="6"/>
        <v>2150</v>
      </c>
      <c r="C29" s="1">
        <v>0.13435</v>
      </c>
      <c r="D29" s="1">
        <f t="shared" si="7"/>
        <v>8.0609999999999999</v>
      </c>
      <c r="E29" s="1">
        <v>1.2658</v>
      </c>
      <c r="F29" s="6">
        <f t="shared" si="0"/>
        <v>101.80395014399998</v>
      </c>
      <c r="G29" s="6">
        <f t="shared" si="1"/>
        <v>75.08652146820863</v>
      </c>
      <c r="H29" s="7">
        <f t="shared" si="2"/>
        <v>30.738008597990966</v>
      </c>
      <c r="I29" s="7">
        <f t="shared" si="3"/>
        <v>22.921614075777565</v>
      </c>
      <c r="J29" s="7">
        <f t="shared" si="4"/>
        <v>23.744280455926344</v>
      </c>
      <c r="K29">
        <f t="shared" si="13"/>
        <v>56143.198835714138</v>
      </c>
      <c r="L29" s="6">
        <f t="shared" si="8"/>
        <v>56.143198835714138</v>
      </c>
      <c r="M29">
        <f t="shared" si="9"/>
        <v>6.04575</v>
      </c>
      <c r="N29">
        <f t="shared" si="10"/>
        <v>916.62916635436477</v>
      </c>
      <c r="O29" s="5">
        <f t="shared" si="11"/>
        <v>0.25461921287621242</v>
      </c>
      <c r="P29" s="6">
        <f t="shared" si="12"/>
        <v>276.89535000000001</v>
      </c>
      <c r="Q29" s="6">
        <f t="shared" si="5"/>
        <v>30.870655517087897</v>
      </c>
      <c r="AC29">
        <v>0.25514799999999999</v>
      </c>
    </row>
    <row r="30" spans="1:29" x14ac:dyDescent="0.25">
      <c r="A30" s="1">
        <v>125.137</v>
      </c>
      <c r="B30" s="1">
        <f t="shared" si="6"/>
        <v>2200</v>
      </c>
      <c r="C30" s="1">
        <v>0.13769999999999999</v>
      </c>
      <c r="D30" s="1">
        <f t="shared" si="7"/>
        <v>8.2619999999999987</v>
      </c>
      <c r="E30" s="1">
        <v>1.2658</v>
      </c>
      <c r="F30" s="6">
        <f t="shared" si="0"/>
        <v>102.08376131199999</v>
      </c>
      <c r="G30" s="6">
        <f t="shared" si="1"/>
        <v>75.292898993278712</v>
      </c>
      <c r="H30" s="7">
        <f t="shared" si="2"/>
        <v>31.539295084770217</v>
      </c>
      <c r="I30" s="7">
        <f t="shared" si="3"/>
        <v>23.519140735825736</v>
      </c>
      <c r="J30" s="7">
        <f t="shared" si="4"/>
        <v>24.363252599387646</v>
      </c>
      <c r="K30">
        <f t="shared" si="13"/>
        <v>56297.510078247033</v>
      </c>
      <c r="L30" s="6">
        <f t="shared" si="8"/>
        <v>56.297510078247029</v>
      </c>
      <c r="M30">
        <f t="shared" si="9"/>
        <v>6.1964999999999986</v>
      </c>
      <c r="N30">
        <f t="shared" si="10"/>
        <v>915.61666115798823</v>
      </c>
      <c r="O30" s="5">
        <f t="shared" si="11"/>
        <v>0.25433796143277448</v>
      </c>
      <c r="P30" s="6">
        <f t="shared" si="12"/>
        <v>283.79969999999992</v>
      </c>
      <c r="Q30" s="6">
        <f t="shared" si="5"/>
        <v>30.904792837270634</v>
      </c>
      <c r="AC30">
        <v>0.254195</v>
      </c>
    </row>
    <row r="31" spans="1:29" x14ac:dyDescent="0.25">
      <c r="A31" s="1">
        <v>126.02800000000001</v>
      </c>
      <c r="B31" s="1">
        <f t="shared" si="6"/>
        <v>2250</v>
      </c>
      <c r="C31" s="1">
        <v>0.14105000000000001</v>
      </c>
      <c r="D31" s="1">
        <f t="shared" si="7"/>
        <v>8.463000000000001</v>
      </c>
      <c r="E31" s="1">
        <v>1.2658</v>
      </c>
      <c r="F31" s="6">
        <f t="shared" si="0"/>
        <v>102.810617728</v>
      </c>
      <c r="G31" s="6">
        <f t="shared" si="1"/>
        <v>75.828999211463682</v>
      </c>
      <c r="H31" s="7">
        <f t="shared" si="2"/>
        <v>32.485766988917227</v>
      </c>
      <c r="I31" s="7">
        <f t="shared" si="3"/>
        <v>24.22493348916117</v>
      </c>
      <c r="J31" s="7">
        <f t="shared" si="4"/>
        <v>25.094376551808892</v>
      </c>
      <c r="K31">
        <f t="shared" si="13"/>
        <v>56698.35939922899</v>
      </c>
      <c r="L31" s="6">
        <f t="shared" si="8"/>
        <v>56.698359399228991</v>
      </c>
      <c r="M31">
        <f t="shared" si="9"/>
        <v>6.3472500000000007</v>
      </c>
      <c r="N31">
        <f t="shared" si="10"/>
        <v>910.56655473486489</v>
      </c>
      <c r="O31" s="5">
        <f t="shared" si="11"/>
        <v>0.25293515409301803</v>
      </c>
      <c r="P31" s="6">
        <f t="shared" si="12"/>
        <v>290.70405</v>
      </c>
      <c r="Q31" s="6">
        <f t="shared" si="5"/>
        <v>31.076194358665461</v>
      </c>
      <c r="AC31">
        <v>0.25355899999999998</v>
      </c>
    </row>
    <row r="32" spans="1:29" x14ac:dyDescent="0.25">
      <c r="A32" s="1">
        <v>126.66</v>
      </c>
      <c r="B32" s="1">
        <f t="shared" si="6"/>
        <v>2300</v>
      </c>
      <c r="C32" s="1">
        <v>0.14495</v>
      </c>
      <c r="D32" s="1">
        <f t="shared" si="7"/>
        <v>8.6969999999999992</v>
      </c>
      <c r="E32" s="1">
        <v>1.2658</v>
      </c>
      <c r="F32" s="6">
        <f t="shared" si="0"/>
        <v>103.32618815999999</v>
      </c>
      <c r="G32" s="6">
        <f t="shared" si="1"/>
        <v>76.209263339289592</v>
      </c>
      <c r="H32" s="7">
        <f t="shared" si="2"/>
        <v>33.374201386208313</v>
      </c>
      <c r="I32" s="7">
        <f t="shared" si="3"/>
        <v>24.8874471429469</v>
      </c>
      <c r="J32" s="7">
        <f t="shared" si="4"/>
        <v>25.780668099575266</v>
      </c>
      <c r="K32">
        <f t="shared" si="13"/>
        <v>56982.687986053439</v>
      </c>
      <c r="L32" s="6">
        <f t="shared" si="8"/>
        <v>56.982687986053442</v>
      </c>
      <c r="M32">
        <f t="shared" si="9"/>
        <v>6.5227499999999994</v>
      </c>
      <c r="N32">
        <f t="shared" si="10"/>
        <v>910.83364904677785</v>
      </c>
      <c r="O32" s="5">
        <f t="shared" si="11"/>
        <v>0.25300934695743832</v>
      </c>
      <c r="P32" s="6">
        <f t="shared" si="12"/>
        <v>298.74194999999997</v>
      </c>
      <c r="Q32" s="6">
        <f t="shared" si="5"/>
        <v>31.067081525869057</v>
      </c>
      <c r="AC32">
        <v>0.25383600000000001</v>
      </c>
    </row>
    <row r="33" spans="1:29" x14ac:dyDescent="0.25">
      <c r="A33" s="1">
        <v>126.822</v>
      </c>
      <c r="B33" s="1">
        <f t="shared" si="6"/>
        <v>2350</v>
      </c>
      <c r="C33" s="1">
        <v>0.14985000000000001</v>
      </c>
      <c r="D33" s="1">
        <f t="shared" si="7"/>
        <v>8.9910000000000014</v>
      </c>
      <c r="E33" s="1">
        <v>1.2658</v>
      </c>
      <c r="F33" s="6">
        <f t="shared" si="0"/>
        <v>103.458343872</v>
      </c>
      <c r="G33" s="6">
        <f t="shared" si="1"/>
        <v>76.306736106232322</v>
      </c>
      <c r="H33" s="7">
        <f t="shared" si="2"/>
        <v>34.143341555530455</v>
      </c>
      <c r="I33" s="7">
        <f t="shared" si="3"/>
        <v>25.461002000125667</v>
      </c>
      <c r="J33" s="7">
        <f t="shared" si="4"/>
        <v>26.374808082069034</v>
      </c>
      <c r="K33">
        <f t="shared" si="13"/>
        <v>57055.569680777429</v>
      </c>
      <c r="L33" s="6">
        <f t="shared" si="8"/>
        <v>57.055569680777431</v>
      </c>
      <c r="M33">
        <f t="shared" si="9"/>
        <v>6.7432500000000015</v>
      </c>
      <c r="N33">
        <f t="shared" si="10"/>
        <v>920.41238459300439</v>
      </c>
      <c r="O33" s="5">
        <f t="shared" si="11"/>
        <v>0.25567010683139013</v>
      </c>
      <c r="P33" s="6">
        <f t="shared" si="12"/>
        <v>308.84085000000005</v>
      </c>
      <c r="Q33" s="6">
        <f t="shared" si="5"/>
        <v>30.743766278148925</v>
      </c>
      <c r="AC33">
        <v>0.25547999999999998</v>
      </c>
    </row>
    <row r="34" spans="1:29" x14ac:dyDescent="0.25">
      <c r="A34" s="1">
        <v>126.69</v>
      </c>
      <c r="B34" s="1">
        <f t="shared" si="6"/>
        <v>2400</v>
      </c>
      <c r="C34" s="1">
        <v>0.1537</v>
      </c>
      <c r="D34" s="1">
        <f t="shared" si="7"/>
        <v>9.2219999999999995</v>
      </c>
      <c r="E34" s="1">
        <v>1.2658</v>
      </c>
      <c r="F34" s="6">
        <f t="shared" si="0"/>
        <v>103.35066144</v>
      </c>
      <c r="G34" s="6">
        <f t="shared" si="1"/>
        <v>76.22731385168639</v>
      </c>
      <c r="H34" s="7">
        <f t="shared" si="2"/>
        <v>34.833502140907719</v>
      </c>
      <c r="I34" s="7">
        <f t="shared" si="3"/>
        <v>25.975661059377945</v>
      </c>
      <c r="J34" s="7">
        <f t="shared" si="4"/>
        <v>26.907938471651111</v>
      </c>
      <c r="K34">
        <f t="shared" si="13"/>
        <v>56996.184596187515</v>
      </c>
      <c r="L34" s="6">
        <f t="shared" si="8"/>
        <v>56.996184596187518</v>
      </c>
      <c r="M34">
        <f t="shared" si="9"/>
        <v>6.9164999999999992</v>
      </c>
      <c r="N34">
        <f t="shared" si="10"/>
        <v>925.35517078845669</v>
      </c>
      <c r="O34" s="5">
        <f t="shared" si="11"/>
        <v>0.2570431029967935</v>
      </c>
      <c r="P34" s="6">
        <f t="shared" si="12"/>
        <v>316.77569999999997</v>
      </c>
      <c r="Q34" s="6">
        <f t="shared" si="5"/>
        <v>30.579548399054602</v>
      </c>
      <c r="AC34">
        <v>0.256274</v>
      </c>
    </row>
    <row r="35" spans="1:29" x14ac:dyDescent="0.25">
      <c r="A35" s="1">
        <v>126.55200000000001</v>
      </c>
      <c r="B35" s="1">
        <f t="shared" si="6"/>
        <v>2450</v>
      </c>
      <c r="C35" s="1">
        <v>0.15565000000000001</v>
      </c>
      <c r="D35" s="1">
        <f t="shared" si="7"/>
        <v>9.3390000000000004</v>
      </c>
      <c r="E35" s="1">
        <v>1.2658</v>
      </c>
      <c r="F35" s="6">
        <f t="shared" si="0"/>
        <v>103.238084352</v>
      </c>
      <c r="G35" s="6">
        <f t="shared" si="1"/>
        <v>76.144281494661115</v>
      </c>
      <c r="H35" s="7">
        <f t="shared" si="2"/>
        <v>35.520466424584868</v>
      </c>
      <c r="I35" s="7">
        <f t="shared" si="3"/>
        <v>26.487936607225887</v>
      </c>
      <c r="J35" s="7">
        <f t="shared" si="4"/>
        <v>27.43859980460099</v>
      </c>
      <c r="K35">
        <f t="shared" si="13"/>
        <v>56934.100189570781</v>
      </c>
      <c r="L35" s="6">
        <f t="shared" si="8"/>
        <v>56.934100189570785</v>
      </c>
      <c r="M35">
        <f t="shared" si="9"/>
        <v>7.0042500000000008</v>
      </c>
      <c r="N35">
        <f t="shared" si="10"/>
        <v>918.97181997500547</v>
      </c>
      <c r="O35" s="5">
        <f t="shared" si="11"/>
        <v>0.25526994999305708</v>
      </c>
      <c r="P35" s="6">
        <f t="shared" si="12"/>
        <v>320.79464999999999</v>
      </c>
      <c r="Q35" s="6">
        <f t="shared" si="5"/>
        <v>30.791959684041981</v>
      </c>
      <c r="AC35">
        <v>0.25588300000000003</v>
      </c>
    </row>
    <row r="36" spans="1:29" x14ac:dyDescent="0.25">
      <c r="A36" s="1">
        <v>126.438</v>
      </c>
      <c r="B36" s="1">
        <f t="shared" si="6"/>
        <v>2500</v>
      </c>
      <c r="C36" s="1">
        <v>0.15959999999999999</v>
      </c>
      <c r="D36" s="1">
        <f t="shared" si="7"/>
        <v>9.5759999999999987</v>
      </c>
      <c r="E36" s="1">
        <v>1.2658</v>
      </c>
      <c r="F36" s="6">
        <f t="shared" si="0"/>
        <v>103.145085888</v>
      </c>
      <c r="G36" s="6">
        <f t="shared" si="1"/>
        <v>76.075689547553281</v>
      </c>
      <c r="H36" s="7">
        <f t="shared" si="2"/>
        <v>36.212723508926736</v>
      </c>
      <c r="I36" s="7">
        <f t="shared" si="3"/>
        <v>27.004159044926169</v>
      </c>
      <c r="J36" s="7">
        <f t="shared" si="4"/>
        <v>27.973349682941819</v>
      </c>
      <c r="K36">
        <f t="shared" si="13"/>
        <v>56882.813071061311</v>
      </c>
      <c r="L36" s="6">
        <f t="shared" si="8"/>
        <v>56.882813071061314</v>
      </c>
      <c r="M36">
        <f t="shared" si="9"/>
        <v>7.1819999999999986</v>
      </c>
      <c r="N36">
        <f t="shared" si="10"/>
        <v>924.27972670596989</v>
      </c>
      <c r="O36" s="5">
        <f t="shared" si="11"/>
        <v>0.25674436852943611</v>
      </c>
      <c r="P36" s="6">
        <f t="shared" si="12"/>
        <v>328.93559999999991</v>
      </c>
      <c r="Q36" s="6">
        <f t="shared" si="5"/>
        <v>30.61512917987308</v>
      </c>
      <c r="AC36">
        <v>0.25693300000000002</v>
      </c>
    </row>
    <row r="37" spans="1:29" x14ac:dyDescent="0.25">
      <c r="A37" s="1">
        <v>126.239</v>
      </c>
      <c r="B37" s="1">
        <f t="shared" si="6"/>
        <v>2550</v>
      </c>
      <c r="C37" s="1">
        <v>0.16259999999999999</v>
      </c>
      <c r="D37" s="1">
        <f t="shared" si="7"/>
        <v>9.7560000000000002</v>
      </c>
      <c r="E37" s="1">
        <v>1.2658</v>
      </c>
      <c r="F37" s="6">
        <f t="shared" si="0"/>
        <v>102.982746464</v>
      </c>
      <c r="G37" s="6">
        <f t="shared" si="1"/>
        <v>75.955954481987845</v>
      </c>
      <c r="H37" s="7">
        <f t="shared" si="2"/>
        <v>36.878843093882139</v>
      </c>
      <c r="I37" s="7">
        <f t="shared" si="3"/>
        <v>27.500890510336159</v>
      </c>
      <c r="J37" s="7">
        <f t="shared" si="4"/>
        <v>28.487909049790332</v>
      </c>
      <c r="K37">
        <f t="shared" si="13"/>
        <v>56793.285557171956</v>
      </c>
      <c r="L37" s="6">
        <f t="shared" si="8"/>
        <v>56.793285557171956</v>
      </c>
      <c r="M37">
        <f t="shared" si="9"/>
        <v>7.3170000000000002</v>
      </c>
      <c r="N37">
        <f t="shared" si="10"/>
        <v>924.64490650969242</v>
      </c>
      <c r="O37" s="5">
        <f t="shared" si="11"/>
        <v>0.25684580736380347</v>
      </c>
      <c r="P37" s="6">
        <f t="shared" si="12"/>
        <v>335.11860000000001</v>
      </c>
      <c r="Q37" s="6">
        <f t="shared" si="5"/>
        <v>30.603038022731411</v>
      </c>
      <c r="AC37">
        <v>0.25787300000000002</v>
      </c>
    </row>
    <row r="38" spans="1:29" x14ac:dyDescent="0.25">
      <c r="A38" s="1">
        <v>126.161</v>
      </c>
      <c r="B38" s="1">
        <f t="shared" si="6"/>
        <v>2600</v>
      </c>
      <c r="C38" s="1">
        <v>0.16805</v>
      </c>
      <c r="D38" s="1">
        <f t="shared" si="7"/>
        <v>10.083</v>
      </c>
      <c r="E38" s="1">
        <v>1.2658</v>
      </c>
      <c r="F38" s="6">
        <f t="shared" ref="F38:F69" si="14">A38*0.815776</f>
        <v>102.919115936</v>
      </c>
      <c r="G38" s="6">
        <f t="shared" ref="G38:G69" si="15">F38*$E$3</f>
        <v>75.909023149756152</v>
      </c>
      <c r="H38" s="7">
        <f t="shared" ref="H38:H69" si="16">(G38*B38)/(5252)</f>
        <v>37.578724331562448</v>
      </c>
      <c r="I38" s="7">
        <f t="shared" ref="I38:I69" si="17">(F38*B38)/(9549)</f>
        <v>28.022798348895172</v>
      </c>
      <c r="J38" s="7">
        <f t="shared" ref="J38:J69" si="18">I38*$F$3</f>
        <v>29.028548380420506</v>
      </c>
      <c r="K38">
        <f t="shared" ref="K38:K69" si="19">2*PI()*(H38*10^6)/(1.6*B38)</f>
        <v>56758.194370823359</v>
      </c>
      <c r="L38" s="6">
        <f t="shared" ref="L38:L69" si="20">(K38/1000)</f>
        <v>56.758194370823361</v>
      </c>
      <c r="M38">
        <f t="shared" si="9"/>
        <v>7.5622500000000006</v>
      </c>
      <c r="N38">
        <f t="shared" ref="N38:N69" si="21">(M38*3600/J38)</f>
        <v>937.83883517793856</v>
      </c>
      <c r="O38" s="5">
        <f t="shared" si="11"/>
        <v>0.26051078754942736</v>
      </c>
      <c r="P38" s="6">
        <f t="shared" si="12"/>
        <v>346.35104999999999</v>
      </c>
      <c r="Q38" s="6">
        <f t="shared" ref="Q38:Q69" si="22">(J38*$P$3/P38)*100</f>
        <v>30.172501041793819</v>
      </c>
      <c r="AC38">
        <v>0.26023800000000002</v>
      </c>
    </row>
    <row r="39" spans="1:29" x14ac:dyDescent="0.25">
      <c r="A39" s="1">
        <v>125.84699999999999</v>
      </c>
      <c r="B39" s="1">
        <f t="shared" ref="B39:B70" si="23">B38+50</f>
        <v>2650</v>
      </c>
      <c r="C39" s="1">
        <v>0.17144999999999999</v>
      </c>
      <c r="D39" s="1">
        <f t="shared" si="7"/>
        <v>10.286999999999999</v>
      </c>
      <c r="E39" s="1">
        <v>1.2658</v>
      </c>
      <c r="F39" s="6">
        <f t="shared" si="14"/>
        <v>102.66296227199999</v>
      </c>
      <c r="G39" s="6">
        <f t="shared" si="15"/>
        <v>75.720094453336316</v>
      </c>
      <c r="H39" s="7">
        <f t="shared" si="16"/>
        <v>38.206064413812115</v>
      </c>
      <c r="I39" s="7">
        <f t="shared" si="17"/>
        <v>28.490611584542879</v>
      </c>
      <c r="J39" s="7">
        <f t="shared" si="18"/>
        <v>29.513151630064769</v>
      </c>
      <c r="K39">
        <f t="shared" si="19"/>
        <v>56616.929851420078</v>
      </c>
      <c r="L39" s="6">
        <f t="shared" si="20"/>
        <v>56.616929851420075</v>
      </c>
      <c r="M39">
        <f t="shared" si="9"/>
        <v>7.7152499999999993</v>
      </c>
      <c r="N39">
        <f t="shared" si="21"/>
        <v>941.10247350560724</v>
      </c>
      <c r="O39" s="5">
        <f t="shared" si="11"/>
        <v>0.26141735375155756</v>
      </c>
      <c r="P39" s="6">
        <f t="shared" si="12"/>
        <v>353.35844999999995</v>
      </c>
      <c r="Q39" s="6">
        <f t="shared" si="22"/>
        <v>30.067866176182623</v>
      </c>
      <c r="AC39">
        <v>0.26135799999999998</v>
      </c>
    </row>
    <row r="40" spans="1:29" x14ac:dyDescent="0.25">
      <c r="A40" s="1">
        <v>124.911</v>
      </c>
      <c r="B40" s="1">
        <f t="shared" si="23"/>
        <v>2700</v>
      </c>
      <c r="C40" s="1">
        <v>0.17465</v>
      </c>
      <c r="D40" s="1">
        <f t="shared" si="7"/>
        <v>10.478999999999999</v>
      </c>
      <c r="E40" s="1">
        <v>1.2658</v>
      </c>
      <c r="F40" s="6">
        <f t="shared" si="14"/>
        <v>101.89939593599999</v>
      </c>
      <c r="G40" s="6">
        <f t="shared" si="15"/>
        <v>75.156918466556149</v>
      </c>
      <c r="H40" s="7">
        <f t="shared" si="16"/>
        <v>38.637410483568466</v>
      </c>
      <c r="I40" s="7">
        <f t="shared" si="17"/>
        <v>28.812270292931196</v>
      </c>
      <c r="J40" s="7">
        <f t="shared" si="18"/>
        <v>29.846354804929064</v>
      </c>
      <c r="K40">
        <f t="shared" si="19"/>
        <v>56195.835615237018</v>
      </c>
      <c r="L40" s="6">
        <f t="shared" si="20"/>
        <v>56.195835615237016</v>
      </c>
      <c r="M40">
        <f t="shared" si="9"/>
        <v>7.8592499999999994</v>
      </c>
      <c r="N40">
        <f t="shared" si="21"/>
        <v>947.96500895738927</v>
      </c>
      <c r="O40" s="5">
        <f t="shared" si="11"/>
        <v>0.26332361359927481</v>
      </c>
      <c r="P40" s="6">
        <f t="shared" si="12"/>
        <v>359.95364999999993</v>
      </c>
      <c r="Q40" s="6">
        <f t="shared" si="22"/>
        <v>29.85019801792388</v>
      </c>
      <c r="AC40">
        <v>0.26306200000000002</v>
      </c>
    </row>
    <row r="41" spans="1:29" x14ac:dyDescent="0.25">
      <c r="A41" s="1">
        <v>123.92700000000001</v>
      </c>
      <c r="B41" s="1">
        <f t="shared" si="23"/>
        <v>2750</v>
      </c>
      <c r="C41" s="1">
        <v>0.1784</v>
      </c>
      <c r="D41" s="1">
        <f t="shared" si="7"/>
        <v>10.704000000000001</v>
      </c>
      <c r="E41" s="1">
        <v>1.2658</v>
      </c>
      <c r="F41" s="6">
        <f t="shared" si="14"/>
        <v>101.096672352</v>
      </c>
      <c r="G41" s="6">
        <f t="shared" si="15"/>
        <v>74.564861659941116</v>
      </c>
      <c r="H41" s="7">
        <f t="shared" si="16"/>
        <v>39.042911189039998</v>
      </c>
      <c r="I41" s="7">
        <f t="shared" si="17"/>
        <v>29.114655876845742</v>
      </c>
      <c r="J41" s="7">
        <f t="shared" si="18"/>
        <v>30.159593134767427</v>
      </c>
      <c r="K41">
        <f t="shared" si="19"/>
        <v>55753.146802839452</v>
      </c>
      <c r="L41" s="6">
        <f t="shared" si="20"/>
        <v>55.753146802839453</v>
      </c>
      <c r="M41">
        <f t="shared" si="9"/>
        <v>8.0280000000000005</v>
      </c>
      <c r="N41">
        <f t="shared" si="21"/>
        <v>958.26226404505735</v>
      </c>
      <c r="O41" s="5">
        <f t="shared" si="11"/>
        <v>0.26618396223473817</v>
      </c>
      <c r="P41" s="6">
        <f t="shared" si="12"/>
        <v>367.68239999999997</v>
      </c>
      <c r="Q41" s="6">
        <f t="shared" si="22"/>
        <v>29.529434992037352</v>
      </c>
      <c r="AC41">
        <v>0.26486599999999999</v>
      </c>
    </row>
    <row r="42" spans="1:29" x14ac:dyDescent="0.25">
      <c r="A42" s="1">
        <v>123.68899999999999</v>
      </c>
      <c r="B42" s="1">
        <f t="shared" si="23"/>
        <v>2800</v>
      </c>
      <c r="C42" s="1">
        <v>0.18004999999999999</v>
      </c>
      <c r="D42" s="1">
        <f t="shared" si="7"/>
        <v>10.802999999999999</v>
      </c>
      <c r="E42" s="1">
        <v>1.2658</v>
      </c>
      <c r="F42" s="6">
        <f t="shared" si="14"/>
        <v>100.90251766399999</v>
      </c>
      <c r="G42" s="6">
        <f t="shared" si="15"/>
        <v>74.421660928259826</v>
      </c>
      <c r="H42" s="7">
        <f t="shared" si="16"/>
        <v>39.676437661676985</v>
      </c>
      <c r="I42" s="7">
        <f t="shared" si="17"/>
        <v>29.587082360372808</v>
      </c>
      <c r="J42" s="7">
        <f t="shared" si="18"/>
        <v>30.648975203699813</v>
      </c>
      <c r="K42">
        <f t="shared" si="19"/>
        <v>55646.073695775813</v>
      </c>
      <c r="L42" s="6">
        <f t="shared" si="20"/>
        <v>55.646073695775812</v>
      </c>
      <c r="M42">
        <f t="shared" si="9"/>
        <v>8.1022499999999997</v>
      </c>
      <c r="N42">
        <f t="shared" si="21"/>
        <v>951.68271715913522</v>
      </c>
      <c r="O42" s="5">
        <f t="shared" si="11"/>
        <v>0.26435631032198198</v>
      </c>
      <c r="P42" s="6">
        <f t="shared" si="12"/>
        <v>371.08304999999996</v>
      </c>
      <c r="Q42" s="6">
        <f t="shared" si="22"/>
        <v>29.733589484434642</v>
      </c>
      <c r="AC42">
        <v>0.26482</v>
      </c>
    </row>
    <row r="43" spans="1:29" x14ac:dyDescent="0.25">
      <c r="A43" s="1">
        <v>123.389</v>
      </c>
      <c r="B43" s="1">
        <f t="shared" si="23"/>
        <v>2850</v>
      </c>
      <c r="C43" s="1">
        <v>0.18310000000000001</v>
      </c>
      <c r="D43" s="1">
        <f t="shared" si="7"/>
        <v>10.986000000000001</v>
      </c>
      <c r="E43" s="1">
        <v>1.2658</v>
      </c>
      <c r="F43" s="6">
        <f t="shared" si="14"/>
        <v>100.65778486399999</v>
      </c>
      <c r="G43" s="6">
        <f t="shared" si="15"/>
        <v>74.241155804291836</v>
      </c>
      <c r="H43" s="7">
        <f t="shared" si="16"/>
        <v>40.2869942959314</v>
      </c>
      <c r="I43" s="7">
        <f t="shared" si="17"/>
        <v>30.042380025384855</v>
      </c>
      <c r="J43" s="7">
        <f t="shared" si="18"/>
        <v>31.120613693608718</v>
      </c>
      <c r="K43">
        <f t="shared" si="19"/>
        <v>55511.107594435081</v>
      </c>
      <c r="L43" s="6">
        <f t="shared" si="20"/>
        <v>55.511107594435082</v>
      </c>
      <c r="M43">
        <f t="shared" si="9"/>
        <v>8.2394999999999996</v>
      </c>
      <c r="N43">
        <f t="shared" si="21"/>
        <v>953.13673091516716</v>
      </c>
      <c r="O43" s="5">
        <f t="shared" si="11"/>
        <v>0.26476020303199088</v>
      </c>
      <c r="P43" s="6">
        <f t="shared" si="12"/>
        <v>377.36909999999995</v>
      </c>
      <c r="Q43" s="6">
        <f t="shared" si="22"/>
        <v>29.688230779094372</v>
      </c>
      <c r="AC43">
        <v>0.26611099999999999</v>
      </c>
    </row>
    <row r="44" spans="1:29" x14ac:dyDescent="0.25">
      <c r="A44" s="1">
        <v>122.51900000000001</v>
      </c>
      <c r="B44" s="1">
        <f t="shared" si="23"/>
        <v>2900</v>
      </c>
      <c r="C44" s="1">
        <v>0.18790000000000001</v>
      </c>
      <c r="D44" s="1">
        <f t="shared" si="7"/>
        <v>11.274000000000001</v>
      </c>
      <c r="E44" s="1">
        <v>1.2658</v>
      </c>
      <c r="F44" s="6">
        <f t="shared" si="14"/>
        <v>99.948059743999991</v>
      </c>
      <c r="G44" s="6">
        <f t="shared" si="15"/>
        <v>73.717690944784636</v>
      </c>
      <c r="H44" s="7">
        <f t="shared" si="16"/>
        <v>40.704741763114136</v>
      </c>
      <c r="I44" s="7">
        <f t="shared" si="17"/>
        <v>30.353898131490201</v>
      </c>
      <c r="J44" s="7">
        <f t="shared" si="18"/>
        <v>31.443312315704485</v>
      </c>
      <c r="K44">
        <f t="shared" si="19"/>
        <v>55119.705900546993</v>
      </c>
      <c r="L44" s="6">
        <f t="shared" si="20"/>
        <v>55.11970590054699</v>
      </c>
      <c r="M44">
        <f t="shared" si="9"/>
        <v>8.4555000000000007</v>
      </c>
      <c r="N44">
        <f t="shared" si="21"/>
        <v>968.08503170312395</v>
      </c>
      <c r="O44" s="5">
        <f t="shared" si="11"/>
        <v>0.26891250880642331</v>
      </c>
      <c r="P44" s="6">
        <f t="shared" si="12"/>
        <v>387.26190000000003</v>
      </c>
      <c r="Q44" s="6">
        <f t="shared" si="22"/>
        <v>29.22981174665934</v>
      </c>
      <c r="AC44">
        <v>0.26921800000000001</v>
      </c>
    </row>
    <row r="45" spans="1:29" x14ac:dyDescent="0.25">
      <c r="A45" s="1">
        <v>121.837</v>
      </c>
      <c r="B45" s="1">
        <f t="shared" si="23"/>
        <v>2950</v>
      </c>
      <c r="C45" s="1">
        <v>0.19255</v>
      </c>
      <c r="D45" s="1">
        <f t="shared" si="7"/>
        <v>11.553000000000001</v>
      </c>
      <c r="E45" s="1">
        <v>1.2658</v>
      </c>
      <c r="F45" s="6">
        <f t="shared" si="14"/>
        <v>99.391700512</v>
      </c>
      <c r="G45" s="6">
        <f t="shared" si="15"/>
        <v>73.307342629630725</v>
      </c>
      <c r="H45" s="7">
        <f t="shared" si="16"/>
        <v>41.176058788539727</v>
      </c>
      <c r="I45" s="7">
        <f t="shared" si="17"/>
        <v>30.705363547010158</v>
      </c>
      <c r="J45" s="7">
        <f t="shared" si="18"/>
        <v>31.80739197296926</v>
      </c>
      <c r="K45">
        <f t="shared" si="19"/>
        <v>54812.882963499091</v>
      </c>
      <c r="L45" s="6">
        <f t="shared" si="20"/>
        <v>54.812882963499092</v>
      </c>
      <c r="M45">
        <f t="shared" si="9"/>
        <v>8.6647500000000015</v>
      </c>
      <c r="N45">
        <f t="shared" si="21"/>
        <v>980.68713167394253</v>
      </c>
      <c r="O45" s="5">
        <f t="shared" si="11"/>
        <v>0.27241309213165071</v>
      </c>
      <c r="P45" s="6">
        <f t="shared" si="12"/>
        <v>396.84555000000006</v>
      </c>
      <c r="Q45" s="6">
        <f t="shared" si="22"/>
        <v>28.854200608445606</v>
      </c>
      <c r="AC45">
        <v>0.27268199999999998</v>
      </c>
    </row>
    <row r="46" spans="1:29" x14ac:dyDescent="0.25">
      <c r="A46" s="1">
        <v>121.709</v>
      </c>
      <c r="B46" s="1">
        <f t="shared" si="23"/>
        <v>3000</v>
      </c>
      <c r="C46" s="1">
        <v>0.19900000000000001</v>
      </c>
      <c r="D46" s="1">
        <f t="shared" si="7"/>
        <v>11.940000000000001</v>
      </c>
      <c r="E46" s="1">
        <v>1.2658</v>
      </c>
      <c r="F46" s="6">
        <f t="shared" si="14"/>
        <v>99.287281183999994</v>
      </c>
      <c r="G46" s="6">
        <f t="shared" si="15"/>
        <v>73.23032711007103</v>
      </c>
      <c r="H46" s="7">
        <f t="shared" si="16"/>
        <v>41.829965980619399</v>
      </c>
      <c r="I46" s="7">
        <f t="shared" si="17"/>
        <v>31.192988119384228</v>
      </c>
      <c r="J46" s="7">
        <f t="shared" si="18"/>
        <v>32.312517596556404</v>
      </c>
      <c r="K46">
        <f t="shared" si="19"/>
        <v>54755.297426927034</v>
      </c>
      <c r="L46" s="6">
        <f t="shared" si="20"/>
        <v>54.755297426927036</v>
      </c>
      <c r="M46">
        <f t="shared" si="9"/>
        <v>8.9550000000000018</v>
      </c>
      <c r="N46">
        <f t="shared" si="21"/>
        <v>997.69384739725945</v>
      </c>
      <c r="O46" s="5">
        <f t="shared" si="11"/>
        <v>0.27713717983257208</v>
      </c>
      <c r="P46" s="6">
        <f t="shared" si="12"/>
        <v>410.13900000000007</v>
      </c>
      <c r="Q46" s="6">
        <f t="shared" si="22"/>
        <v>28.362351141345503</v>
      </c>
      <c r="AC46">
        <v>0.27725899999999998</v>
      </c>
    </row>
    <row r="47" spans="1:29" x14ac:dyDescent="0.25">
      <c r="A47" s="1">
        <v>121.123</v>
      </c>
      <c r="B47" s="1">
        <f t="shared" si="23"/>
        <v>3050</v>
      </c>
      <c r="C47" s="1">
        <v>0.20605000000000001</v>
      </c>
      <c r="D47" s="1">
        <f t="shared" si="7"/>
        <v>12.363000000000001</v>
      </c>
      <c r="E47" s="1">
        <v>1.2658</v>
      </c>
      <c r="F47" s="6">
        <f t="shared" si="14"/>
        <v>98.809236447999993</v>
      </c>
      <c r="G47" s="6">
        <f t="shared" si="15"/>
        <v>72.877740434586869</v>
      </c>
      <c r="H47" s="7">
        <f t="shared" si="16"/>
        <v>42.322374014754367</v>
      </c>
      <c r="I47" s="7">
        <f t="shared" si="17"/>
        <v>31.560181292952137</v>
      </c>
      <c r="J47" s="7">
        <f t="shared" si="18"/>
        <v>32.692889487727527</v>
      </c>
      <c r="K47">
        <f t="shared" si="19"/>
        <v>54491.663642308151</v>
      </c>
      <c r="L47" s="6">
        <f t="shared" si="20"/>
        <v>54.491663642308154</v>
      </c>
      <c r="M47">
        <f t="shared" si="9"/>
        <v>9.2722500000000014</v>
      </c>
      <c r="N47">
        <f t="shared" si="21"/>
        <v>1021.0201827688081</v>
      </c>
      <c r="O47" s="5">
        <f t="shared" si="11"/>
        <v>0.28361671743578004</v>
      </c>
      <c r="P47" s="6">
        <f t="shared" si="12"/>
        <v>424.66905000000003</v>
      </c>
      <c r="Q47" s="6">
        <f t="shared" si="22"/>
        <v>27.714381859431271</v>
      </c>
      <c r="AC47">
        <v>0.28226000000000001</v>
      </c>
    </row>
    <row r="48" spans="1:29" x14ac:dyDescent="0.25">
      <c r="A48" s="1">
        <v>121.124</v>
      </c>
      <c r="B48" s="1">
        <f t="shared" si="23"/>
        <v>3100</v>
      </c>
      <c r="C48" s="1">
        <v>0.21004999999999999</v>
      </c>
      <c r="D48" s="1">
        <f t="shared" si="7"/>
        <v>12.603</v>
      </c>
      <c r="E48" s="1">
        <v>1.2658</v>
      </c>
      <c r="F48" s="6">
        <f t="shared" si="14"/>
        <v>98.810052223999989</v>
      </c>
      <c r="G48" s="6">
        <f t="shared" si="15"/>
        <v>72.878342118333435</v>
      </c>
      <c r="H48" s="7">
        <f t="shared" si="16"/>
        <v>43.016538569465659</v>
      </c>
      <c r="I48" s="7">
        <f t="shared" si="17"/>
        <v>32.077826148748557</v>
      </c>
      <c r="J48" s="7">
        <f t="shared" si="18"/>
        <v>33.229112835348857</v>
      </c>
      <c r="K48">
        <f t="shared" si="19"/>
        <v>54492.113529312621</v>
      </c>
      <c r="L48" s="6">
        <f t="shared" si="20"/>
        <v>54.492113529312618</v>
      </c>
      <c r="M48">
        <f t="shared" si="9"/>
        <v>9.4522499999999994</v>
      </c>
      <c r="N48">
        <f t="shared" si="21"/>
        <v>1024.0447937508939</v>
      </c>
      <c r="O48" s="5">
        <f t="shared" si="11"/>
        <v>0.28445688715302608</v>
      </c>
      <c r="P48" s="6">
        <f t="shared" si="12"/>
        <v>432.91304999999994</v>
      </c>
      <c r="Q48" s="6">
        <f t="shared" si="22"/>
        <v>27.632524870122509</v>
      </c>
      <c r="AC48">
        <v>0.28442000000000001</v>
      </c>
    </row>
    <row r="49" spans="1:29" x14ac:dyDescent="0.25">
      <c r="A49" s="1">
        <v>120.851</v>
      </c>
      <c r="B49" s="1">
        <f t="shared" si="23"/>
        <v>3150</v>
      </c>
      <c r="C49" s="1">
        <v>0.21604999999999999</v>
      </c>
      <c r="D49" s="1">
        <f t="shared" si="7"/>
        <v>12.962999999999999</v>
      </c>
      <c r="E49" s="1">
        <v>1.2658</v>
      </c>
      <c r="F49" s="6">
        <f t="shared" si="14"/>
        <v>98.587345375999988</v>
      </c>
      <c r="G49" s="6">
        <f t="shared" si="15"/>
        <v>72.714082455522544</v>
      </c>
      <c r="H49" s="7">
        <f t="shared" si="16"/>
        <v>43.611835440764665</v>
      </c>
      <c r="I49" s="7">
        <f t="shared" si="17"/>
        <v>32.521744468991514</v>
      </c>
      <c r="J49" s="7">
        <f t="shared" si="18"/>
        <v>33.68896357101373</v>
      </c>
      <c r="K49">
        <f t="shared" si="19"/>
        <v>54369.294377092556</v>
      </c>
      <c r="L49" s="6">
        <f t="shared" si="20"/>
        <v>54.369294377092558</v>
      </c>
      <c r="M49">
        <f t="shared" si="9"/>
        <v>9.7222499999999989</v>
      </c>
      <c r="N49">
        <f t="shared" si="21"/>
        <v>1038.9188710487485</v>
      </c>
      <c r="O49" s="5">
        <f t="shared" si="11"/>
        <v>0.28858857529131904</v>
      </c>
      <c r="P49" s="6">
        <f t="shared" si="12"/>
        <v>445.27904999999993</v>
      </c>
      <c r="Q49" s="6">
        <f t="shared" si="22"/>
        <v>27.236913314392275</v>
      </c>
      <c r="AC49">
        <v>0.28726400000000002</v>
      </c>
    </row>
    <row r="50" spans="1:29" x14ac:dyDescent="0.25">
      <c r="A50" s="1">
        <v>120.596</v>
      </c>
      <c r="B50" s="1">
        <f t="shared" si="23"/>
        <v>3200</v>
      </c>
      <c r="C50" s="1">
        <v>0.21795</v>
      </c>
      <c r="D50" s="1">
        <f t="shared" si="7"/>
        <v>13.077</v>
      </c>
      <c r="E50" s="1">
        <v>1.2658</v>
      </c>
      <c r="F50" s="6">
        <f t="shared" si="14"/>
        <v>98.379322496</v>
      </c>
      <c r="G50" s="6">
        <f t="shared" si="15"/>
        <v>72.560653100149764</v>
      </c>
      <c r="H50" s="7">
        <f t="shared" si="16"/>
        <v>44.210603564447688</v>
      </c>
      <c r="I50" s="7">
        <f t="shared" si="17"/>
        <v>32.968251333877895</v>
      </c>
      <c r="J50" s="7">
        <f t="shared" si="18"/>
        <v>34.151495755279157</v>
      </c>
      <c r="K50">
        <f t="shared" si="19"/>
        <v>54254.573190952957</v>
      </c>
      <c r="L50" s="6">
        <f t="shared" si="20"/>
        <v>54.254573190952954</v>
      </c>
      <c r="M50">
        <f t="shared" si="9"/>
        <v>9.8077500000000004</v>
      </c>
      <c r="N50">
        <f t="shared" si="21"/>
        <v>1033.8610130873137</v>
      </c>
      <c r="O50" s="5">
        <f t="shared" si="11"/>
        <v>0.28718361474647602</v>
      </c>
      <c r="P50" s="6">
        <f t="shared" si="12"/>
        <v>449.19495000000001</v>
      </c>
      <c r="Q50" s="6">
        <f t="shared" si="22"/>
        <v>27.370161823725969</v>
      </c>
      <c r="AC50">
        <v>0.287275</v>
      </c>
    </row>
    <row r="51" spans="1:29" x14ac:dyDescent="0.25">
      <c r="A51" s="1">
        <v>120.84</v>
      </c>
      <c r="B51" s="1">
        <f t="shared" si="23"/>
        <v>3250</v>
      </c>
      <c r="C51" s="1">
        <v>0.22305</v>
      </c>
      <c r="D51" s="1">
        <f t="shared" si="7"/>
        <v>13.382999999999999</v>
      </c>
      <c r="E51" s="1">
        <v>1.2658</v>
      </c>
      <c r="F51" s="6">
        <f t="shared" si="14"/>
        <v>98.578371840000003</v>
      </c>
      <c r="G51" s="6">
        <f t="shared" si="15"/>
        <v>72.707463934310397</v>
      </c>
      <c r="H51" s="7">
        <f t="shared" si="16"/>
        <v>44.992242533607921</v>
      </c>
      <c r="I51" s="7">
        <f t="shared" si="17"/>
        <v>33.551126660383289</v>
      </c>
      <c r="J51" s="7">
        <f t="shared" si="18"/>
        <v>34.755290722668001</v>
      </c>
      <c r="K51">
        <f t="shared" si="19"/>
        <v>54364.345620043416</v>
      </c>
      <c r="L51" s="6">
        <f t="shared" si="20"/>
        <v>54.364345620043416</v>
      </c>
      <c r="M51">
        <f t="shared" si="9"/>
        <v>10.03725</v>
      </c>
      <c r="N51">
        <f t="shared" si="21"/>
        <v>1039.6719247246208</v>
      </c>
      <c r="O51" s="5">
        <f t="shared" si="11"/>
        <v>0.28879775686795023</v>
      </c>
      <c r="P51" s="6">
        <f t="shared" si="12"/>
        <v>459.70605</v>
      </c>
      <c r="Q51" s="6">
        <f t="shared" si="22"/>
        <v>27.217185112444092</v>
      </c>
      <c r="AC51">
        <v>0.28773300000000002</v>
      </c>
    </row>
    <row r="52" spans="1:29" x14ac:dyDescent="0.25">
      <c r="A52" s="1">
        <v>121.633</v>
      </c>
      <c r="B52" s="1">
        <f t="shared" si="23"/>
        <v>3300</v>
      </c>
      <c r="C52" s="1">
        <v>0.22550000000000001</v>
      </c>
      <c r="D52" s="1">
        <f t="shared" si="7"/>
        <v>13.530000000000001</v>
      </c>
      <c r="E52" s="1">
        <v>1.2658</v>
      </c>
      <c r="F52" s="6">
        <f t="shared" si="14"/>
        <v>99.225282207999996</v>
      </c>
      <c r="G52" s="6">
        <f t="shared" si="15"/>
        <v>73.18459914533247</v>
      </c>
      <c r="H52" s="7">
        <f t="shared" si="16"/>
        <v>45.984230232215758</v>
      </c>
      <c r="I52" s="7">
        <f t="shared" si="17"/>
        <v>34.290860957838518</v>
      </c>
      <c r="J52" s="7">
        <f t="shared" si="18"/>
        <v>35.521574395518329</v>
      </c>
      <c r="K52">
        <f t="shared" si="19"/>
        <v>54721.106014587378</v>
      </c>
      <c r="L52" s="6">
        <f t="shared" si="20"/>
        <v>54.721106014587377</v>
      </c>
      <c r="M52">
        <f t="shared" si="9"/>
        <v>10.147500000000001</v>
      </c>
      <c r="N52">
        <f t="shared" si="21"/>
        <v>1028.4172540676866</v>
      </c>
      <c r="O52" s="5">
        <f t="shared" si="11"/>
        <v>0.28567145946324629</v>
      </c>
      <c r="P52" s="6">
        <f t="shared" si="12"/>
        <v>464.75549999999998</v>
      </c>
      <c r="Q52" s="6">
        <f t="shared" si="22"/>
        <v>27.515041311800719</v>
      </c>
      <c r="AC52">
        <v>0.28612399999999999</v>
      </c>
    </row>
    <row r="53" spans="1:29" x14ac:dyDescent="0.25">
      <c r="A53" s="1">
        <v>122.181</v>
      </c>
      <c r="B53" s="1">
        <f t="shared" si="23"/>
        <v>3350</v>
      </c>
      <c r="C53" s="1">
        <v>0.22850000000000001</v>
      </c>
      <c r="D53" s="1">
        <f t="shared" si="7"/>
        <v>13.71</v>
      </c>
      <c r="E53" s="1">
        <v>1.2658</v>
      </c>
      <c r="F53" s="6">
        <f t="shared" si="14"/>
        <v>99.672327455999991</v>
      </c>
      <c r="G53" s="6">
        <f t="shared" si="15"/>
        <v>73.514321838447358</v>
      </c>
      <c r="H53" s="7">
        <f t="shared" si="16"/>
        <v>46.891275353922062</v>
      </c>
      <c r="I53" s="7">
        <f t="shared" si="17"/>
        <v>34.967252798994657</v>
      </c>
      <c r="J53" s="7">
        <f t="shared" si="18"/>
        <v>36.222242224643139</v>
      </c>
      <c r="K53">
        <f t="shared" si="19"/>
        <v>54967.644093036441</v>
      </c>
      <c r="L53" s="6">
        <f t="shared" si="20"/>
        <v>54.967644093036441</v>
      </c>
      <c r="M53">
        <f t="shared" si="9"/>
        <v>10.282500000000001</v>
      </c>
      <c r="N53">
        <f t="shared" si="21"/>
        <v>1021.9411534611229</v>
      </c>
      <c r="O53" s="5">
        <f t="shared" si="11"/>
        <v>0.2838725426280897</v>
      </c>
      <c r="P53" s="6">
        <f t="shared" si="12"/>
        <v>470.93849999999998</v>
      </c>
      <c r="Q53" s="6">
        <f t="shared" si="22"/>
        <v>27.689405731048815</v>
      </c>
      <c r="AC53">
        <v>0.284715</v>
      </c>
    </row>
    <row r="54" spans="1:29" x14ac:dyDescent="0.25">
      <c r="A54" s="1">
        <v>122.93300000000001</v>
      </c>
      <c r="B54" s="1">
        <f t="shared" si="23"/>
        <v>3400</v>
      </c>
      <c r="C54" s="1">
        <v>0.23419999999999999</v>
      </c>
      <c r="D54" s="1">
        <f t="shared" si="7"/>
        <v>14.052</v>
      </c>
      <c r="E54" s="1">
        <v>1.2658</v>
      </c>
      <c r="F54" s="6">
        <f t="shared" si="14"/>
        <v>100.285791008</v>
      </c>
      <c r="G54" s="6">
        <f t="shared" si="15"/>
        <v>73.966788015860487</v>
      </c>
      <c r="H54" s="7">
        <f t="shared" si="16"/>
        <v>47.884059263885312</v>
      </c>
      <c r="I54" s="7">
        <f t="shared" si="17"/>
        <v>35.707580838538064</v>
      </c>
      <c r="J54" s="7">
        <f t="shared" si="18"/>
        <v>36.989140949235178</v>
      </c>
      <c r="K54">
        <f t="shared" si="19"/>
        <v>55305.959120397194</v>
      </c>
      <c r="L54" s="6">
        <f t="shared" si="20"/>
        <v>55.305959120397191</v>
      </c>
      <c r="M54">
        <f t="shared" si="9"/>
        <v>10.539</v>
      </c>
      <c r="N54">
        <f t="shared" si="21"/>
        <v>1025.7172517758754</v>
      </c>
      <c r="O54" s="5">
        <f t="shared" si="11"/>
        <v>0.28492145882663206</v>
      </c>
      <c r="P54" s="6">
        <f t="shared" si="12"/>
        <v>482.68619999999993</v>
      </c>
      <c r="Q54" s="6">
        <f t="shared" si="22"/>
        <v>27.587469336651154</v>
      </c>
      <c r="AC54">
        <v>0.28447600000000001</v>
      </c>
    </row>
    <row r="55" spans="1:29" x14ac:dyDescent="0.25">
      <c r="A55" s="1">
        <v>123.47499999999999</v>
      </c>
      <c r="B55" s="1">
        <f t="shared" si="23"/>
        <v>3450</v>
      </c>
      <c r="C55" s="1">
        <v>0.23605000000000001</v>
      </c>
      <c r="D55" s="1">
        <f t="shared" si="7"/>
        <v>14.163</v>
      </c>
      <c r="E55" s="1">
        <v>1.2658</v>
      </c>
      <c r="F55" s="6">
        <f t="shared" si="14"/>
        <v>100.72794159999999</v>
      </c>
      <c r="G55" s="6">
        <f t="shared" si="15"/>
        <v>74.292900606495991</v>
      </c>
      <c r="H55" s="7">
        <f t="shared" si="16"/>
        <v>48.80245755758019</v>
      </c>
      <c r="I55" s="7">
        <f t="shared" si="17"/>
        <v>36.392438843857995</v>
      </c>
      <c r="J55" s="7">
        <f t="shared" si="18"/>
        <v>37.698578796720234</v>
      </c>
      <c r="K55">
        <f t="shared" si="19"/>
        <v>55549.797876819415</v>
      </c>
      <c r="L55" s="6">
        <f t="shared" si="20"/>
        <v>55.549797876819419</v>
      </c>
      <c r="M55">
        <f t="shared" si="9"/>
        <v>10.622250000000001</v>
      </c>
      <c r="N55">
        <f t="shared" si="21"/>
        <v>1014.3644991552542</v>
      </c>
      <c r="O55" s="5">
        <f t="shared" si="11"/>
        <v>0.28176791643201504</v>
      </c>
      <c r="P55" s="6">
        <f t="shared" si="12"/>
        <v>486.49905000000001</v>
      </c>
      <c r="Q55" s="6">
        <f t="shared" si="22"/>
        <v>27.896227889487722</v>
      </c>
      <c r="AC55">
        <v>0.28338000000000002</v>
      </c>
    </row>
    <row r="56" spans="1:29" x14ac:dyDescent="0.25">
      <c r="A56" s="1">
        <v>123.428</v>
      </c>
      <c r="B56" s="1">
        <f t="shared" si="23"/>
        <v>3500</v>
      </c>
      <c r="C56" s="1">
        <v>0.24195</v>
      </c>
      <c r="D56" s="1">
        <f t="shared" si="7"/>
        <v>14.516999999999999</v>
      </c>
      <c r="E56" s="1">
        <v>1.2658</v>
      </c>
      <c r="F56" s="6">
        <f t="shared" si="14"/>
        <v>100.689600128</v>
      </c>
      <c r="G56" s="6">
        <f t="shared" si="15"/>
        <v>74.264621470407675</v>
      </c>
      <c r="H56" s="7">
        <f t="shared" si="16"/>
        <v>49.49089397304396</v>
      </c>
      <c r="I56" s="7">
        <f t="shared" si="17"/>
        <v>36.905812173840189</v>
      </c>
      <c r="J56" s="7">
        <f t="shared" si="18"/>
        <v>38.230377311667375</v>
      </c>
      <c r="K56">
        <f t="shared" si="19"/>
        <v>55528.653187609387</v>
      </c>
      <c r="L56" s="6">
        <f t="shared" si="20"/>
        <v>55.528653187609386</v>
      </c>
      <c r="M56">
        <f t="shared" si="9"/>
        <v>10.88775</v>
      </c>
      <c r="N56">
        <f t="shared" si="21"/>
        <v>1025.2553795234965</v>
      </c>
      <c r="O56" s="5">
        <f t="shared" si="11"/>
        <v>0.28479316097874902</v>
      </c>
      <c r="P56" s="6">
        <f t="shared" si="12"/>
        <v>498.65895</v>
      </c>
      <c r="Q56" s="6">
        <f t="shared" si="22"/>
        <v>27.599897349080482</v>
      </c>
      <c r="AC56">
        <v>0.28453899999999999</v>
      </c>
    </row>
    <row r="57" spans="1:29" x14ac:dyDescent="0.25">
      <c r="A57" s="1">
        <v>124.205</v>
      </c>
      <c r="B57" s="1">
        <f t="shared" si="23"/>
        <v>3550</v>
      </c>
      <c r="C57" s="1">
        <v>0.24545</v>
      </c>
      <c r="D57" s="1">
        <f t="shared" si="7"/>
        <v>14.727</v>
      </c>
      <c r="E57" s="1">
        <v>1.2658</v>
      </c>
      <c r="F57" s="6">
        <f t="shared" si="14"/>
        <v>101.32345807999999</v>
      </c>
      <c r="G57" s="6">
        <f t="shared" si="15"/>
        <v>74.732129741484798</v>
      </c>
      <c r="H57" s="7">
        <f t="shared" si="16"/>
        <v>50.513911001955641</v>
      </c>
      <c r="I57" s="7">
        <f t="shared" si="17"/>
        <v>37.668685326631056</v>
      </c>
      <c r="J57" s="7">
        <f t="shared" si="18"/>
        <v>39.020630303113776</v>
      </c>
      <c r="K57">
        <f t="shared" si="19"/>
        <v>55878.215390081859</v>
      </c>
      <c r="L57" s="6">
        <f t="shared" si="20"/>
        <v>55.878215390081863</v>
      </c>
      <c r="M57">
        <f t="shared" si="9"/>
        <v>11.045249999999999</v>
      </c>
      <c r="N57">
        <f t="shared" si="21"/>
        <v>1019.0224937711215</v>
      </c>
      <c r="O57" s="5">
        <f t="shared" si="11"/>
        <v>0.28306180382531154</v>
      </c>
      <c r="P57" s="6">
        <f t="shared" si="12"/>
        <v>505.87244999999996</v>
      </c>
      <c r="Q57" s="6">
        <f t="shared" si="22"/>
        <v>27.768713060220936</v>
      </c>
      <c r="AC57">
        <v>0.28494599999999998</v>
      </c>
    </row>
    <row r="58" spans="1:29" x14ac:dyDescent="0.25">
      <c r="A58" s="1">
        <v>124.066</v>
      </c>
      <c r="B58" s="1">
        <f t="shared" si="23"/>
        <v>3600</v>
      </c>
      <c r="C58" s="1">
        <v>0.25505</v>
      </c>
      <c r="D58" s="1">
        <f t="shared" si="7"/>
        <v>15.303000000000001</v>
      </c>
      <c r="E58" s="1">
        <v>1.2658</v>
      </c>
      <c r="F58" s="6">
        <f t="shared" si="14"/>
        <v>101.21006521599999</v>
      </c>
      <c r="G58" s="6">
        <f t="shared" si="15"/>
        <v>74.648495700712957</v>
      </c>
      <c r="H58" s="7">
        <f t="shared" si="16"/>
        <v>51.168047319605222</v>
      </c>
      <c r="I58" s="7">
        <f t="shared" si="17"/>
        <v>38.156480760037695</v>
      </c>
      <c r="J58" s="7">
        <f t="shared" si="18"/>
        <v>39.525932920007889</v>
      </c>
      <c r="K58">
        <f t="shared" si="19"/>
        <v>55815.681096460648</v>
      </c>
      <c r="L58" s="6">
        <f t="shared" si="20"/>
        <v>55.815681096460651</v>
      </c>
      <c r="M58">
        <f t="shared" si="9"/>
        <v>11.477250000000002</v>
      </c>
      <c r="N58">
        <f t="shared" si="21"/>
        <v>1045.3415504099316</v>
      </c>
      <c r="O58" s="5">
        <f t="shared" si="11"/>
        <v>0.29037265289164765</v>
      </c>
      <c r="P58" s="6">
        <f t="shared" si="12"/>
        <v>525.65805</v>
      </c>
      <c r="Q58" s="6">
        <f t="shared" si="22"/>
        <v>27.069567090626389</v>
      </c>
      <c r="AC58">
        <v>0.28853000000000001</v>
      </c>
    </row>
    <row r="59" spans="1:29" x14ac:dyDescent="0.25">
      <c r="A59" s="1">
        <v>123.967</v>
      </c>
      <c r="B59" s="1">
        <f t="shared" si="23"/>
        <v>3650</v>
      </c>
      <c r="C59" s="1">
        <v>0.25755</v>
      </c>
      <c r="D59" s="1">
        <f t="shared" si="7"/>
        <v>15.452999999999999</v>
      </c>
      <c r="E59" s="1">
        <v>1.2658</v>
      </c>
      <c r="F59" s="6">
        <f t="shared" si="14"/>
        <v>101.129303392</v>
      </c>
      <c r="G59" s="6">
        <f t="shared" si="15"/>
        <v>74.588929009803522</v>
      </c>
      <c r="H59" s="7">
        <f t="shared" si="16"/>
        <v>51.837317381146775</v>
      </c>
      <c r="I59" s="7">
        <f t="shared" si="17"/>
        <v>38.65556156464551</v>
      </c>
      <c r="J59" s="7">
        <f t="shared" si="18"/>
        <v>40.042925944827211</v>
      </c>
      <c r="K59">
        <f t="shared" si="19"/>
        <v>55771.14228301822</v>
      </c>
      <c r="L59" s="6">
        <f t="shared" si="20"/>
        <v>55.771142283018222</v>
      </c>
      <c r="M59">
        <f t="shared" si="9"/>
        <v>11.589749999999999</v>
      </c>
      <c r="N59">
        <f t="shared" si="21"/>
        <v>1041.9593227899429</v>
      </c>
      <c r="O59" s="5">
        <f t="shared" si="11"/>
        <v>0.28943314521942859</v>
      </c>
      <c r="P59" s="6">
        <f t="shared" si="12"/>
        <v>530.81054999999992</v>
      </c>
      <c r="Q59" s="6">
        <f t="shared" si="22"/>
        <v>27.15743562394869</v>
      </c>
      <c r="AC59">
        <v>0.28971400000000003</v>
      </c>
    </row>
    <row r="60" spans="1:29" x14ac:dyDescent="0.25">
      <c r="A60" s="1">
        <v>123.815</v>
      </c>
      <c r="B60" s="1">
        <f t="shared" si="23"/>
        <v>3700</v>
      </c>
      <c r="C60" s="1">
        <v>0.26445000000000002</v>
      </c>
      <c r="D60" s="1">
        <f t="shared" si="7"/>
        <v>15.867000000000001</v>
      </c>
      <c r="E60" s="1">
        <v>1.2658</v>
      </c>
      <c r="F60" s="6">
        <f t="shared" si="14"/>
        <v>101.00530543999999</v>
      </c>
      <c r="G60" s="6">
        <f t="shared" si="15"/>
        <v>74.497473080326387</v>
      </c>
      <c r="H60" s="7">
        <f t="shared" si="16"/>
        <v>52.482987508988508</v>
      </c>
      <c r="I60" s="7">
        <f t="shared" si="17"/>
        <v>39.137043682898728</v>
      </c>
      <c r="J60" s="7">
        <f t="shared" si="18"/>
        <v>40.541688659028871</v>
      </c>
      <c r="K60">
        <f t="shared" si="19"/>
        <v>55702.759458338915</v>
      </c>
      <c r="L60" s="6">
        <f t="shared" si="20"/>
        <v>55.702759458338917</v>
      </c>
      <c r="M60">
        <f t="shared" si="9"/>
        <v>11.90025</v>
      </c>
      <c r="N60">
        <f t="shared" si="21"/>
        <v>1056.7122736378442</v>
      </c>
      <c r="O60" s="5">
        <f t="shared" si="11"/>
        <v>0.2935311871216234</v>
      </c>
      <c r="P60" s="6">
        <f t="shared" si="12"/>
        <v>545.03144999999995</v>
      </c>
      <c r="Q60" s="6">
        <f t="shared" si="22"/>
        <v>26.778285761767318</v>
      </c>
      <c r="AC60">
        <v>0.29206199999999999</v>
      </c>
    </row>
    <row r="61" spans="1:29" x14ac:dyDescent="0.25">
      <c r="A61" s="1">
        <v>123.767</v>
      </c>
      <c r="B61" s="1">
        <f t="shared" si="23"/>
        <v>3750</v>
      </c>
      <c r="C61" s="1">
        <v>0.2651</v>
      </c>
      <c r="D61" s="1">
        <f t="shared" si="7"/>
        <v>15.906000000000001</v>
      </c>
      <c r="E61" s="1">
        <v>1.2658</v>
      </c>
      <c r="F61" s="6">
        <f t="shared" si="14"/>
        <v>100.96614819199999</v>
      </c>
      <c r="G61" s="6">
        <f t="shared" si="15"/>
        <v>74.468592260491519</v>
      </c>
      <c r="H61" s="7">
        <f t="shared" si="16"/>
        <v>53.171595768629707</v>
      </c>
      <c r="I61" s="7">
        <f t="shared" si="17"/>
        <v>39.650545158655348</v>
      </c>
      <c r="J61" s="7">
        <f t="shared" si="18"/>
        <v>41.07361991895624</v>
      </c>
      <c r="K61">
        <f t="shared" si="19"/>
        <v>55681.164882124402</v>
      </c>
      <c r="L61" s="6">
        <f t="shared" si="20"/>
        <v>55.681164882124399</v>
      </c>
      <c r="M61">
        <f t="shared" si="9"/>
        <v>11.929500000000001</v>
      </c>
      <c r="N61">
        <f t="shared" si="21"/>
        <v>1045.5908216694465</v>
      </c>
      <c r="O61" s="5">
        <f t="shared" si="11"/>
        <v>0.29044189490817962</v>
      </c>
      <c r="P61" s="6">
        <f t="shared" si="12"/>
        <v>546.37109999999996</v>
      </c>
      <c r="Q61" s="6">
        <f t="shared" si="22"/>
        <v>27.063113643500262</v>
      </c>
      <c r="AC61">
        <v>0.291246</v>
      </c>
    </row>
    <row r="62" spans="1:29" x14ac:dyDescent="0.25">
      <c r="A62" s="1">
        <v>123.509</v>
      </c>
      <c r="B62" s="1">
        <f t="shared" si="23"/>
        <v>3800</v>
      </c>
      <c r="C62" s="1">
        <v>0.26929999999999998</v>
      </c>
      <c r="D62" s="1">
        <f t="shared" si="7"/>
        <v>16.157999999999998</v>
      </c>
      <c r="E62" s="1">
        <v>1.2658</v>
      </c>
      <c r="F62" s="6">
        <f t="shared" si="14"/>
        <v>100.75567798399999</v>
      </c>
      <c r="G62" s="6">
        <f t="shared" si="15"/>
        <v>74.313357853879026</v>
      </c>
      <c r="H62" s="7">
        <f t="shared" si="16"/>
        <v>53.768233024512618</v>
      </c>
      <c r="I62" s="7">
        <f t="shared" si="17"/>
        <v>40.09546301593884</v>
      </c>
      <c r="J62" s="7">
        <f t="shared" si="18"/>
        <v>41.534506065466879</v>
      </c>
      <c r="K62">
        <f t="shared" si="19"/>
        <v>55565.094034971364</v>
      </c>
      <c r="L62" s="6">
        <f t="shared" si="20"/>
        <v>55.565094034971366</v>
      </c>
      <c r="M62">
        <f t="shared" si="9"/>
        <v>12.118499999999997</v>
      </c>
      <c r="N62">
        <f t="shared" si="21"/>
        <v>1050.3700208023552</v>
      </c>
      <c r="O62" s="5">
        <f t="shared" si="11"/>
        <v>0.29176945022287643</v>
      </c>
      <c r="P62" s="6">
        <f t="shared" si="12"/>
        <v>555.02729999999985</v>
      </c>
      <c r="Q62" s="6">
        <f t="shared" si="22"/>
        <v>26.939976076074242</v>
      </c>
      <c r="AC62">
        <v>0.292466</v>
      </c>
    </row>
    <row r="63" spans="1:29" x14ac:dyDescent="0.25">
      <c r="A63" s="1">
        <v>122.672</v>
      </c>
      <c r="B63" s="1">
        <f t="shared" si="23"/>
        <v>3850</v>
      </c>
      <c r="C63" s="1">
        <v>0.27374999999999999</v>
      </c>
      <c r="D63" s="1">
        <f t="shared" si="7"/>
        <v>16.425000000000001</v>
      </c>
      <c r="E63" s="1">
        <v>1.2658</v>
      </c>
      <c r="F63" s="6">
        <f t="shared" si="14"/>
        <v>100.072873472</v>
      </c>
      <c r="G63" s="6">
        <f t="shared" si="15"/>
        <v>73.809748558008323</v>
      </c>
      <c r="H63" s="7">
        <f t="shared" si="16"/>
        <v>54.106536928471449</v>
      </c>
      <c r="I63" s="7">
        <f t="shared" si="17"/>
        <v>40.347739330526757</v>
      </c>
      <c r="J63" s="7">
        <f t="shared" si="18"/>
        <v>41.79583668320435</v>
      </c>
      <c r="K63">
        <f t="shared" si="19"/>
        <v>55188.538612230761</v>
      </c>
      <c r="L63" s="6">
        <f t="shared" si="20"/>
        <v>55.188538612230758</v>
      </c>
      <c r="M63">
        <f t="shared" si="9"/>
        <v>12.318750000000001</v>
      </c>
      <c r="N63">
        <f t="shared" si="21"/>
        <v>1061.0506576560781</v>
      </c>
      <c r="O63" s="5">
        <f t="shared" si="11"/>
        <v>0.29473629379335503</v>
      </c>
      <c r="P63" s="6">
        <f t="shared" si="12"/>
        <v>564.19875000000002</v>
      </c>
      <c r="Q63" s="6">
        <f t="shared" si="22"/>
        <v>26.668795714193923</v>
      </c>
      <c r="AC63">
        <v>0.29444700000000001</v>
      </c>
    </row>
    <row r="64" spans="1:29" x14ac:dyDescent="0.25">
      <c r="A64" s="1">
        <v>122.157</v>
      </c>
      <c r="B64" s="1">
        <f t="shared" si="23"/>
        <v>3900</v>
      </c>
      <c r="C64" s="1">
        <v>0.27589999999999998</v>
      </c>
      <c r="D64" s="1">
        <f t="shared" si="7"/>
        <v>16.553999999999998</v>
      </c>
      <c r="E64" s="1">
        <v>1.2658</v>
      </c>
      <c r="F64" s="6">
        <f t="shared" si="14"/>
        <v>99.652748831999986</v>
      </c>
      <c r="G64" s="6">
        <f t="shared" si="15"/>
        <v>73.499881428529903</v>
      </c>
      <c r="H64" s="7">
        <f t="shared" si="16"/>
        <v>54.579119872670724</v>
      </c>
      <c r="I64" s="7">
        <f t="shared" si="17"/>
        <v>40.700148753251639</v>
      </c>
      <c r="J64" s="7">
        <f t="shared" si="18"/>
        <v>42.160894228490108</v>
      </c>
      <c r="K64">
        <f t="shared" si="19"/>
        <v>54956.846804929184</v>
      </c>
      <c r="L64" s="6">
        <f t="shared" si="20"/>
        <v>54.956846804929185</v>
      </c>
      <c r="M64">
        <f t="shared" si="9"/>
        <v>12.415499999999998</v>
      </c>
      <c r="N64">
        <f t="shared" si="21"/>
        <v>1060.1245732069158</v>
      </c>
      <c r="O64" s="5">
        <f t="shared" si="11"/>
        <v>0.29447904811303216</v>
      </c>
      <c r="P64" s="6">
        <f t="shared" si="12"/>
        <v>568.62989999999991</v>
      </c>
      <c r="Q64" s="6">
        <f t="shared" si="22"/>
        <v>26.692092558369584</v>
      </c>
      <c r="AC64">
        <v>0.29552499999999998</v>
      </c>
    </row>
    <row r="65" spans="1:29" x14ac:dyDescent="0.25">
      <c r="A65" s="1">
        <v>121.184</v>
      </c>
      <c r="B65" s="1">
        <f t="shared" si="23"/>
        <v>3950</v>
      </c>
      <c r="C65" s="1">
        <v>0.28284999999999999</v>
      </c>
      <c r="D65" s="1">
        <f t="shared" si="7"/>
        <v>16.971</v>
      </c>
      <c r="E65" s="1">
        <v>1.2658</v>
      </c>
      <c r="F65" s="6">
        <f t="shared" si="14"/>
        <v>98.858998783999994</v>
      </c>
      <c r="G65" s="6">
        <f t="shared" si="15"/>
        <v>72.914443143127031</v>
      </c>
      <c r="H65" s="7">
        <f t="shared" si="16"/>
        <v>54.83854729919112</v>
      </c>
      <c r="I65" s="7">
        <f t="shared" si="17"/>
        <v>40.893606157377732</v>
      </c>
      <c r="J65" s="7">
        <f t="shared" si="18"/>
        <v>42.361294900304031</v>
      </c>
      <c r="K65">
        <f t="shared" si="19"/>
        <v>54519.106749580766</v>
      </c>
      <c r="L65" s="6">
        <f t="shared" si="20"/>
        <v>54.519106749580764</v>
      </c>
      <c r="M65">
        <f t="shared" si="9"/>
        <v>12.728249999999999</v>
      </c>
      <c r="N65">
        <f t="shared" si="21"/>
        <v>1081.6878971202348</v>
      </c>
      <c r="O65" s="5">
        <f t="shared" si="11"/>
        <v>0.30046886031117631</v>
      </c>
      <c r="P65" s="6">
        <f t="shared" si="12"/>
        <v>582.95384999999987</v>
      </c>
      <c r="Q65" s="6">
        <f t="shared" si="22"/>
        <v>26.159988760876107</v>
      </c>
      <c r="AC65">
        <v>0.299093</v>
      </c>
    </row>
    <row r="66" spans="1:29" x14ac:dyDescent="0.25">
      <c r="A66" s="1">
        <v>120.004</v>
      </c>
      <c r="B66" s="1">
        <f t="shared" si="23"/>
        <v>4000</v>
      </c>
      <c r="C66" s="1">
        <v>0.28455000000000003</v>
      </c>
      <c r="D66" s="1">
        <f t="shared" si="7"/>
        <v>17.073</v>
      </c>
      <c r="E66" s="1">
        <v>1.2658</v>
      </c>
      <c r="F66" s="6">
        <f t="shared" si="14"/>
        <v>97.896383103999995</v>
      </c>
      <c r="G66" s="6">
        <f t="shared" si="15"/>
        <v>72.204456322186232</v>
      </c>
      <c r="H66" s="7">
        <f t="shared" si="16"/>
        <v>54.991969780796829</v>
      </c>
      <c r="I66" s="7">
        <f t="shared" si="17"/>
        <v>41.008014704785836</v>
      </c>
      <c r="J66" s="7">
        <f t="shared" si="18"/>
        <v>42.479809618649455</v>
      </c>
      <c r="K66">
        <f t="shared" si="19"/>
        <v>53988.240084307261</v>
      </c>
      <c r="L66" s="6">
        <f t="shared" si="20"/>
        <v>53.988240084307265</v>
      </c>
      <c r="M66">
        <f t="shared" si="9"/>
        <v>12.80475</v>
      </c>
      <c r="N66">
        <f t="shared" si="21"/>
        <v>1085.1531683833744</v>
      </c>
      <c r="O66" s="5">
        <f t="shared" si="11"/>
        <v>0.30143143566204844</v>
      </c>
      <c r="P66" s="6">
        <f t="shared" si="12"/>
        <v>586.45754999999997</v>
      </c>
      <c r="Q66" s="6">
        <f t="shared" si="22"/>
        <v>26.07645082361682</v>
      </c>
      <c r="AC66">
        <v>0.30118099999999998</v>
      </c>
    </row>
    <row r="67" spans="1:29" x14ac:dyDescent="0.25">
      <c r="A67" s="1">
        <v>118.73399999999999</v>
      </c>
      <c r="B67" s="1">
        <f t="shared" si="23"/>
        <v>4050</v>
      </c>
      <c r="C67" s="1">
        <v>0.28710000000000002</v>
      </c>
      <c r="D67" s="1">
        <f t="shared" si="7"/>
        <v>17.226000000000003</v>
      </c>
      <c r="E67" s="1">
        <v>1.2658</v>
      </c>
      <c r="F67" s="6">
        <f t="shared" si="14"/>
        <v>96.860347583999996</v>
      </c>
      <c r="G67" s="6">
        <f t="shared" si="15"/>
        <v>71.440317964055041</v>
      </c>
      <c r="H67" s="7">
        <f t="shared" si="16"/>
        <v>55.090115718663924</v>
      </c>
      <c r="I67" s="7">
        <f t="shared" si="17"/>
        <v>41.081203028086712</v>
      </c>
      <c r="J67" s="7">
        <f t="shared" si="18"/>
        <v>42.555624701688977</v>
      </c>
      <c r="K67">
        <f t="shared" si="19"/>
        <v>53416.883588631536</v>
      </c>
      <c r="L67" s="6">
        <f t="shared" si="20"/>
        <v>53.416883588631535</v>
      </c>
      <c r="M67">
        <f t="shared" si="9"/>
        <v>12.919500000000003</v>
      </c>
      <c r="N67">
        <f t="shared" si="21"/>
        <v>1092.9272058871711</v>
      </c>
      <c r="O67" s="5">
        <f t="shared" si="11"/>
        <v>0.30359089052421417</v>
      </c>
      <c r="P67" s="6">
        <f t="shared" si="12"/>
        <v>591.71310000000005</v>
      </c>
      <c r="Q67" s="6">
        <f t="shared" si="22"/>
        <v>25.89096792450265</v>
      </c>
      <c r="AC67">
        <v>0.30356499999999997</v>
      </c>
    </row>
    <row r="68" spans="1:29" x14ac:dyDescent="0.25">
      <c r="A68" s="1">
        <v>117.44199999999999</v>
      </c>
      <c r="B68" s="1">
        <f t="shared" si="23"/>
        <v>4100</v>
      </c>
      <c r="C68" s="1">
        <v>0.28894999999999998</v>
      </c>
      <c r="D68" s="1">
        <f t="shared" si="7"/>
        <v>17.337</v>
      </c>
      <c r="E68" s="1">
        <v>1.2658</v>
      </c>
      <c r="F68" s="6">
        <f t="shared" si="14"/>
        <v>95.806364991999985</v>
      </c>
      <c r="G68" s="6">
        <f t="shared" si="15"/>
        <v>70.662942563499513</v>
      </c>
      <c r="H68" s="7">
        <f t="shared" si="16"/>
        <v>55.163378619639758</v>
      </c>
      <c r="I68" s="7">
        <f t="shared" si="17"/>
        <v>41.13583584325059</v>
      </c>
      <c r="J68" s="7">
        <f t="shared" si="18"/>
        <v>42.612218311591811</v>
      </c>
      <c r="K68">
        <f t="shared" si="19"/>
        <v>52835.629578857479</v>
      </c>
      <c r="L68" s="6">
        <f t="shared" si="20"/>
        <v>52.835629578857478</v>
      </c>
      <c r="M68">
        <f t="shared" si="9"/>
        <v>13.002749999999999</v>
      </c>
      <c r="N68">
        <f t="shared" si="21"/>
        <v>1098.508875030012</v>
      </c>
      <c r="O68" s="5">
        <f t="shared" si="11"/>
        <v>0.30514135417500332</v>
      </c>
      <c r="P68" s="6">
        <f t="shared" si="12"/>
        <v>595.52594999999997</v>
      </c>
      <c r="Q68" s="6">
        <f t="shared" si="22"/>
        <v>25.759412486010142</v>
      </c>
      <c r="AC68">
        <v>0.30523899999999998</v>
      </c>
    </row>
    <row r="69" spans="1:29" x14ac:dyDescent="0.25">
      <c r="A69" s="1">
        <v>116.5</v>
      </c>
      <c r="B69" s="1">
        <f t="shared" si="23"/>
        <v>4150</v>
      </c>
      <c r="C69" s="1">
        <v>0.29304999999999998</v>
      </c>
      <c r="D69" s="1">
        <f t="shared" si="7"/>
        <v>17.582999999999998</v>
      </c>
      <c r="E69" s="1">
        <v>1.2658</v>
      </c>
      <c r="F69" s="6">
        <f t="shared" si="14"/>
        <v>95.037903999999997</v>
      </c>
      <c r="G69" s="6">
        <f t="shared" si="15"/>
        <v>70.096156474240004</v>
      </c>
      <c r="H69" s="7">
        <f t="shared" si="16"/>
        <v>55.388242453940592</v>
      </c>
      <c r="I69" s="7">
        <f t="shared" si="17"/>
        <v>41.303518860613678</v>
      </c>
      <c r="J69" s="7">
        <f t="shared" si="18"/>
        <v>42.785919543049708</v>
      </c>
      <c r="K69">
        <f t="shared" si="19"/>
        <v>52411.836020647606</v>
      </c>
      <c r="L69" s="6">
        <f t="shared" si="20"/>
        <v>52.411836020647605</v>
      </c>
      <c r="M69">
        <f t="shared" si="9"/>
        <v>13.187249999999999</v>
      </c>
      <c r="N69">
        <f t="shared" si="21"/>
        <v>1109.5729741704677</v>
      </c>
      <c r="O69" s="5">
        <f t="shared" si="11"/>
        <v>0.30821471504735215</v>
      </c>
      <c r="P69" s="6">
        <f t="shared" si="12"/>
        <v>603.97604999999987</v>
      </c>
      <c r="Q69" s="6">
        <f t="shared" si="22"/>
        <v>25.502552684825663</v>
      </c>
      <c r="AC69">
        <v>0.30730200000000002</v>
      </c>
    </row>
    <row r="70" spans="1:29" x14ac:dyDescent="0.25">
      <c r="A70" s="1">
        <v>115.931</v>
      </c>
      <c r="B70" s="1">
        <f t="shared" si="23"/>
        <v>4200</v>
      </c>
      <c r="C70" s="1">
        <v>0.2949</v>
      </c>
      <c r="D70" s="1">
        <f t="shared" si="7"/>
        <v>17.693999999999999</v>
      </c>
      <c r="E70" s="1">
        <v>1.2658</v>
      </c>
      <c r="F70" s="6">
        <f t="shared" ref="F70:F96" si="24">A70*0.815776</f>
        <v>94.573727455999986</v>
      </c>
      <c r="G70" s="6">
        <f t="shared" ref="G70:G96" si="25">F70*$E$3</f>
        <v>69.753798422447346</v>
      </c>
      <c r="H70" s="7">
        <f t="shared" ref="H70:H96" si="26">(G70*B70)/(5252)</f>
        <v>55.781788532802523</v>
      </c>
      <c r="I70" s="7">
        <f t="shared" ref="I70:I96" si="27">(F70*B70)/(9549)</f>
        <v>41.596989770153932</v>
      </c>
      <c r="J70" s="7">
        <f t="shared" ref="J70:J96" si="28">I70*$F$3</f>
        <v>43.089923247097026</v>
      </c>
      <c r="K70">
        <f t="shared" ref="K70:K96" si="29">2*PI()*(H70*10^6)/(1.6*B70)</f>
        <v>52155.85031510469</v>
      </c>
      <c r="L70" s="6">
        <f t="shared" ref="L70:L96" si="30">(K70/1000)</f>
        <v>52.155850315104686</v>
      </c>
      <c r="M70">
        <f t="shared" si="9"/>
        <v>13.270499999999998</v>
      </c>
      <c r="N70">
        <f t="shared" ref="N70:N96" si="31">(M70*3600/J70)</f>
        <v>1108.7000486411523</v>
      </c>
      <c r="O70" s="5">
        <f t="shared" si="11"/>
        <v>0.3079722357336534</v>
      </c>
      <c r="P70" s="6">
        <f t="shared" si="12"/>
        <v>607.7888999999999</v>
      </c>
      <c r="Q70" s="6">
        <f t="shared" ref="Q70:Q96" si="32">(J70*$P$3/P70)*100</f>
        <v>25.522631902219562</v>
      </c>
      <c r="AC70">
        <v>0.308224</v>
      </c>
    </row>
    <row r="71" spans="1:29" x14ac:dyDescent="0.25">
      <c r="A71" s="1">
        <v>115.03400000000001</v>
      </c>
      <c r="B71" s="1">
        <f t="shared" ref="B71:B96" si="33">B70+50</f>
        <v>4250</v>
      </c>
      <c r="C71" s="1">
        <v>0.29715000000000003</v>
      </c>
      <c r="D71" s="1">
        <f t="shared" ref="D71:D96" si="34">(C71*60)</f>
        <v>17.829000000000001</v>
      </c>
      <c r="E71" s="1">
        <v>1.2658</v>
      </c>
      <c r="F71" s="6">
        <f t="shared" si="24"/>
        <v>93.841976383999992</v>
      </c>
      <c r="G71" s="6">
        <f t="shared" si="25"/>
        <v>69.214088101783034</v>
      </c>
      <c r="H71" s="7">
        <f t="shared" si="26"/>
        <v>56.009115466979793</v>
      </c>
      <c r="I71" s="7">
        <f t="shared" si="27"/>
        <v>41.766509543617126</v>
      </c>
      <c r="J71" s="7">
        <f t="shared" si="28"/>
        <v>43.265527156604811</v>
      </c>
      <c r="K71">
        <f t="shared" si="29"/>
        <v>51752.301672095935</v>
      </c>
      <c r="L71" s="6">
        <f t="shared" si="30"/>
        <v>51.752301672095932</v>
      </c>
      <c r="M71">
        <f t="shared" ref="M71:M96" si="35">D71*0.75</f>
        <v>13.37175</v>
      </c>
      <c r="N71">
        <f t="shared" si="31"/>
        <v>1112.6248346809136</v>
      </c>
      <c r="O71" s="5">
        <f t="shared" ref="O71:O96" si="36">(N71/3600)</f>
        <v>0.30906245407803157</v>
      </c>
      <c r="P71" s="6">
        <f t="shared" ref="P71:P96" si="37">(M71*45.8)</f>
        <v>612.42615000000001</v>
      </c>
      <c r="Q71" s="6">
        <f t="shared" si="32"/>
        <v>25.432600773787549</v>
      </c>
      <c r="AC71">
        <v>0.30951099999999998</v>
      </c>
    </row>
    <row r="72" spans="1:29" x14ac:dyDescent="0.25">
      <c r="A72" s="1">
        <v>114.39100000000001</v>
      </c>
      <c r="B72" s="1">
        <f t="shared" si="33"/>
        <v>4300</v>
      </c>
      <c r="C72" s="1">
        <v>0.30220000000000002</v>
      </c>
      <c r="D72" s="1">
        <f t="shared" si="34"/>
        <v>18.132000000000001</v>
      </c>
      <c r="E72" s="1">
        <v>1.2658</v>
      </c>
      <c r="F72" s="6">
        <f t="shared" si="24"/>
        <v>93.317432416000003</v>
      </c>
      <c r="G72" s="6">
        <f t="shared" si="25"/>
        <v>68.827205452744963</v>
      </c>
      <c r="H72" s="7">
        <f t="shared" si="26"/>
        <v>56.351291593069945</v>
      </c>
      <c r="I72" s="7">
        <f t="shared" si="27"/>
        <v>42.021673409655463</v>
      </c>
      <c r="J72" s="7">
        <f t="shared" si="28"/>
        <v>43.529848961230044</v>
      </c>
      <c r="K72">
        <f t="shared" si="29"/>
        <v>51463.024328222331</v>
      </c>
      <c r="L72" s="6">
        <f t="shared" si="30"/>
        <v>51.463024328222332</v>
      </c>
      <c r="M72">
        <f t="shared" si="35"/>
        <v>13.599</v>
      </c>
      <c r="N72">
        <f t="shared" si="31"/>
        <v>1124.6627582742849</v>
      </c>
      <c r="O72" s="5">
        <f t="shared" si="36"/>
        <v>0.31240632174285693</v>
      </c>
      <c r="P72" s="6">
        <f t="shared" si="37"/>
        <v>622.83420000000001</v>
      </c>
      <c r="Q72" s="6">
        <f t="shared" si="32"/>
        <v>25.160380765929062</v>
      </c>
      <c r="AC72">
        <v>0.31163299999999999</v>
      </c>
    </row>
    <row r="73" spans="1:29" x14ac:dyDescent="0.25">
      <c r="A73" s="1">
        <v>114.01600000000001</v>
      </c>
      <c r="B73" s="1">
        <f t="shared" si="33"/>
        <v>4350</v>
      </c>
      <c r="C73" s="1">
        <v>0.30604999999999999</v>
      </c>
      <c r="D73" s="1">
        <f t="shared" si="34"/>
        <v>18.363</v>
      </c>
      <c r="E73" s="1">
        <v>1.2658</v>
      </c>
      <c r="F73" s="6">
        <f t="shared" si="24"/>
        <v>93.011516415999992</v>
      </c>
      <c r="G73" s="6">
        <f t="shared" si="25"/>
        <v>68.60157404778495</v>
      </c>
      <c r="H73" s="7">
        <f t="shared" si="26"/>
        <v>56.819658626783038</v>
      </c>
      <c r="I73" s="7">
        <f t="shared" si="27"/>
        <v>42.370938989381081</v>
      </c>
      <c r="J73" s="7">
        <f t="shared" si="28"/>
        <v>43.8916498296676</v>
      </c>
      <c r="K73">
        <f t="shared" si="29"/>
        <v>51294.316701546406</v>
      </c>
      <c r="L73" s="6">
        <f t="shared" si="30"/>
        <v>51.294316701546407</v>
      </c>
      <c r="M73">
        <f t="shared" si="35"/>
        <v>13.77225</v>
      </c>
      <c r="N73">
        <f t="shared" si="31"/>
        <v>1129.6021040997055</v>
      </c>
      <c r="O73" s="5">
        <f t="shared" si="36"/>
        <v>0.31377836224991817</v>
      </c>
      <c r="P73" s="6">
        <f t="shared" si="37"/>
        <v>630.76904999999999</v>
      </c>
      <c r="Q73" s="6">
        <f t="shared" si="32"/>
        <v>25.050363423316881</v>
      </c>
      <c r="AC73">
        <v>0.31315599999999999</v>
      </c>
    </row>
    <row r="74" spans="1:29" x14ac:dyDescent="0.25">
      <c r="A74" s="1">
        <v>113.871</v>
      </c>
      <c r="B74" s="1">
        <f t="shared" si="33"/>
        <v>4400</v>
      </c>
      <c r="C74" s="1">
        <v>0.30919999999999997</v>
      </c>
      <c r="D74" s="1">
        <f t="shared" si="34"/>
        <v>18.552</v>
      </c>
      <c r="E74" s="1">
        <v>1.2658</v>
      </c>
      <c r="F74" s="6">
        <f t="shared" si="24"/>
        <v>92.893228895999997</v>
      </c>
      <c r="G74" s="6">
        <f t="shared" si="25"/>
        <v>68.514329904533753</v>
      </c>
      <c r="H74" s="7">
        <f t="shared" si="26"/>
        <v>57.399667094430413</v>
      </c>
      <c r="I74" s="7">
        <f t="shared" si="27"/>
        <v>42.803456607225883</v>
      </c>
      <c r="J74" s="7">
        <f t="shared" si="28"/>
        <v>44.33969068692506</v>
      </c>
      <c r="K74">
        <f t="shared" si="29"/>
        <v>51229.083085898397</v>
      </c>
      <c r="L74" s="6">
        <f t="shared" si="30"/>
        <v>51.229083085898395</v>
      </c>
      <c r="M74">
        <f t="shared" si="35"/>
        <v>13.914</v>
      </c>
      <c r="N74">
        <f t="shared" si="31"/>
        <v>1129.6966492996019</v>
      </c>
      <c r="O74" s="5">
        <f t="shared" si="36"/>
        <v>0.31380462480544496</v>
      </c>
      <c r="P74" s="6">
        <f t="shared" si="37"/>
        <v>637.26119999999992</v>
      </c>
      <c r="Q74" s="6">
        <f t="shared" si="32"/>
        <v>25.048266938726261</v>
      </c>
      <c r="AC74">
        <v>0.313301</v>
      </c>
    </row>
    <row r="75" spans="1:29" x14ac:dyDescent="0.25">
      <c r="A75" s="1">
        <v>113.985</v>
      </c>
      <c r="B75" s="1">
        <f t="shared" si="33"/>
        <v>4450</v>
      </c>
      <c r="C75" s="1">
        <v>0.30990000000000001</v>
      </c>
      <c r="D75" s="1">
        <f t="shared" si="34"/>
        <v>18.594000000000001</v>
      </c>
      <c r="E75" s="1">
        <v>1.2658</v>
      </c>
      <c r="F75" s="6">
        <f t="shared" si="24"/>
        <v>92.986227359999987</v>
      </c>
      <c r="G75" s="6">
        <f t="shared" si="25"/>
        <v>68.582921851641586</v>
      </c>
      <c r="H75" s="7">
        <f t="shared" si="26"/>
        <v>58.110053739490681</v>
      </c>
      <c r="I75" s="7">
        <f t="shared" si="27"/>
        <v>43.33319842412817</v>
      </c>
      <c r="J75" s="7">
        <f t="shared" si="28"/>
        <v>44.888445160679687</v>
      </c>
      <c r="K75">
        <f t="shared" si="29"/>
        <v>51280.370204407867</v>
      </c>
      <c r="L75" s="6">
        <f t="shared" si="30"/>
        <v>51.280370204407866</v>
      </c>
      <c r="M75">
        <f t="shared" si="35"/>
        <v>13.945500000000001</v>
      </c>
      <c r="N75">
        <f t="shared" si="31"/>
        <v>1118.4125406949122</v>
      </c>
      <c r="O75" s="5">
        <f t="shared" si="36"/>
        <v>0.31067015019303118</v>
      </c>
      <c r="P75" s="6">
        <f t="shared" si="37"/>
        <v>638.70389999999998</v>
      </c>
      <c r="Q75" s="6">
        <f t="shared" si="32"/>
        <v>25.300988858600498</v>
      </c>
      <c r="AC75">
        <v>0.312303</v>
      </c>
    </row>
    <row r="76" spans="1:29" x14ac:dyDescent="0.25">
      <c r="A76" s="1">
        <v>113.306</v>
      </c>
      <c r="B76" s="1">
        <f t="shared" si="33"/>
        <v>4500</v>
      </c>
      <c r="C76" s="1">
        <v>0.31445000000000001</v>
      </c>
      <c r="D76" s="1">
        <f t="shared" si="34"/>
        <v>18.867000000000001</v>
      </c>
      <c r="E76" s="1">
        <v>1.2658</v>
      </c>
      <c r="F76" s="6">
        <f t="shared" si="24"/>
        <v>92.432315455999998</v>
      </c>
      <c r="G76" s="6">
        <f t="shared" si="25"/>
        <v>68.174378587727361</v>
      </c>
      <c r="H76" s="7">
        <f t="shared" si="26"/>
        <v>58.412929102203563</v>
      </c>
      <c r="I76" s="7">
        <f t="shared" si="27"/>
        <v>43.559055351555138</v>
      </c>
      <c r="J76" s="7">
        <f t="shared" si="28"/>
        <v>45.122408188327327</v>
      </c>
      <c r="K76">
        <f t="shared" si="29"/>
        <v>50974.896928373375</v>
      </c>
      <c r="L76" s="6">
        <f t="shared" si="30"/>
        <v>50.974896928373376</v>
      </c>
      <c r="M76">
        <f t="shared" si="35"/>
        <v>14.15025</v>
      </c>
      <c r="N76">
        <f t="shared" si="31"/>
        <v>1128.9490531486715</v>
      </c>
      <c r="O76" s="5">
        <f t="shared" si="36"/>
        <v>0.31359695920796432</v>
      </c>
      <c r="P76" s="6">
        <f t="shared" si="37"/>
        <v>648.0814499999999</v>
      </c>
      <c r="Q76" s="6">
        <f t="shared" si="32"/>
        <v>25.064854036167581</v>
      </c>
      <c r="AC76">
        <v>0.31343399999999999</v>
      </c>
    </row>
    <row r="77" spans="1:29" x14ac:dyDescent="0.25">
      <c r="A77" s="1">
        <v>113.074</v>
      </c>
      <c r="B77" s="1">
        <f t="shared" si="33"/>
        <v>4550</v>
      </c>
      <c r="C77" s="1">
        <v>0.31709999999999999</v>
      </c>
      <c r="D77" s="1">
        <f t="shared" si="34"/>
        <v>19.026</v>
      </c>
      <c r="E77" s="1">
        <v>1.2658</v>
      </c>
      <c r="F77" s="6">
        <f t="shared" si="24"/>
        <v>92.243055423999991</v>
      </c>
      <c r="G77" s="6">
        <f t="shared" si="25"/>
        <v>68.034787958525428</v>
      </c>
      <c r="H77" s="7">
        <f t="shared" si="26"/>
        <v>58.941029171989854</v>
      </c>
      <c r="I77" s="7">
        <f t="shared" si="27"/>
        <v>43.952864402471462</v>
      </c>
      <c r="J77" s="7">
        <f t="shared" si="28"/>
        <v>45.530351211891308</v>
      </c>
      <c r="K77">
        <f t="shared" si="29"/>
        <v>50870.523143336541</v>
      </c>
      <c r="L77" s="6">
        <f t="shared" si="30"/>
        <v>50.870523143336541</v>
      </c>
      <c r="M77">
        <f t="shared" si="35"/>
        <v>14.269500000000001</v>
      </c>
      <c r="N77">
        <f t="shared" si="31"/>
        <v>1128.2627661036686</v>
      </c>
      <c r="O77" s="5">
        <f t="shared" si="36"/>
        <v>0.31340632391768569</v>
      </c>
      <c r="P77" s="6">
        <f t="shared" si="37"/>
        <v>653.54309999999998</v>
      </c>
      <c r="Q77" s="6">
        <f t="shared" si="32"/>
        <v>25.080100204991641</v>
      </c>
      <c r="AC77">
        <v>0.31363999999999997</v>
      </c>
    </row>
    <row r="78" spans="1:29" x14ac:dyDescent="0.25">
      <c r="A78" s="1">
        <v>112.19499999999999</v>
      </c>
      <c r="B78" s="1">
        <f t="shared" si="33"/>
        <v>4600</v>
      </c>
      <c r="C78" s="1">
        <v>0.31940000000000002</v>
      </c>
      <c r="D78" s="1">
        <f t="shared" si="34"/>
        <v>19.164000000000001</v>
      </c>
      <c r="E78" s="1">
        <v>1.2658</v>
      </c>
      <c r="F78" s="6">
        <f t="shared" si="24"/>
        <v>91.525988319999982</v>
      </c>
      <c r="G78" s="6">
        <f t="shared" si="25"/>
        <v>67.505907945299185</v>
      </c>
      <c r="H78" s="7">
        <f t="shared" si="26"/>
        <v>59.125509624595637</v>
      </c>
      <c r="I78" s="7">
        <f t="shared" si="27"/>
        <v>44.090433162844263</v>
      </c>
      <c r="J78" s="7">
        <f t="shared" si="28"/>
        <v>45.672857372996155</v>
      </c>
      <c r="K78">
        <f t="shared" si="29"/>
        <v>50475.072466408215</v>
      </c>
      <c r="L78" s="6">
        <f t="shared" si="30"/>
        <v>50.475072466408214</v>
      </c>
      <c r="M78">
        <f t="shared" si="35"/>
        <v>14.373000000000001</v>
      </c>
      <c r="N78">
        <f t="shared" si="31"/>
        <v>1132.9004353161549</v>
      </c>
      <c r="O78" s="5">
        <f t="shared" si="36"/>
        <v>0.31469456536559859</v>
      </c>
      <c r="P78" s="6">
        <f t="shared" si="37"/>
        <v>658.28340000000003</v>
      </c>
      <c r="Q78" s="6">
        <f t="shared" si="32"/>
        <v>24.977431687140548</v>
      </c>
      <c r="AC78">
        <v>0.31489099999999998</v>
      </c>
    </row>
    <row r="79" spans="1:29" x14ac:dyDescent="0.25">
      <c r="A79" s="1">
        <v>111.06100000000001</v>
      </c>
      <c r="B79" s="1">
        <f t="shared" si="33"/>
        <v>4650</v>
      </c>
      <c r="C79" s="1">
        <v>0.32055</v>
      </c>
      <c r="D79" s="1">
        <f t="shared" si="34"/>
        <v>19.233000000000001</v>
      </c>
      <c r="E79" s="1">
        <v>1.2658</v>
      </c>
      <c r="F79" s="6">
        <f t="shared" si="24"/>
        <v>90.600898336</v>
      </c>
      <c r="G79" s="6">
        <f t="shared" si="25"/>
        <v>66.823598576700164</v>
      </c>
      <c r="H79" s="7">
        <f t="shared" si="26"/>
        <v>59.164077186149235</v>
      </c>
      <c r="I79" s="7">
        <f t="shared" si="27"/>
        <v>44.119193346151427</v>
      </c>
      <c r="J79" s="7">
        <f t="shared" si="28"/>
        <v>45.702649771391464</v>
      </c>
      <c r="K79">
        <f t="shared" si="29"/>
        <v>49964.900603340291</v>
      </c>
      <c r="L79" s="6">
        <f t="shared" si="30"/>
        <v>49.96490060334029</v>
      </c>
      <c r="M79">
        <f t="shared" si="35"/>
        <v>14.42475</v>
      </c>
      <c r="N79">
        <f t="shared" si="31"/>
        <v>1136.238276330886</v>
      </c>
      <c r="O79" s="5">
        <f t="shared" si="36"/>
        <v>0.31562174342524613</v>
      </c>
      <c r="P79" s="6">
        <f t="shared" si="37"/>
        <v>660.65354999999988</v>
      </c>
      <c r="Q79" s="6">
        <f t="shared" si="32"/>
        <v>24.90405738030308</v>
      </c>
      <c r="AC79">
        <v>0.31596299999999999</v>
      </c>
    </row>
    <row r="80" spans="1:29" x14ac:dyDescent="0.25">
      <c r="A80" s="1">
        <v>109.973</v>
      </c>
      <c r="B80" s="1">
        <f t="shared" si="33"/>
        <v>4700</v>
      </c>
      <c r="C80" s="1">
        <v>0.32069999999999999</v>
      </c>
      <c r="D80" s="1">
        <f t="shared" si="34"/>
        <v>19.241999999999997</v>
      </c>
      <c r="E80" s="1">
        <v>1.2658</v>
      </c>
      <c r="F80" s="6">
        <f t="shared" si="24"/>
        <v>89.713334047999993</v>
      </c>
      <c r="G80" s="6">
        <f t="shared" si="25"/>
        <v>66.168966660442877</v>
      </c>
      <c r="H80" s="7">
        <f t="shared" si="26"/>
        <v>59.214421801995719</v>
      </c>
      <c r="I80" s="7">
        <f t="shared" si="27"/>
        <v>44.156735786532614</v>
      </c>
      <c r="J80" s="7">
        <f t="shared" si="28"/>
        <v>45.741539625764894</v>
      </c>
      <c r="K80">
        <f t="shared" si="29"/>
        <v>49475.423542477933</v>
      </c>
      <c r="L80" s="6">
        <f t="shared" si="30"/>
        <v>49.475423542477934</v>
      </c>
      <c r="M80">
        <f t="shared" si="35"/>
        <v>14.431499999999998</v>
      </c>
      <c r="N80">
        <f t="shared" si="31"/>
        <v>1135.8034824594347</v>
      </c>
      <c r="O80" s="5">
        <f t="shared" si="36"/>
        <v>0.31550096734984295</v>
      </c>
      <c r="P80" s="6">
        <f t="shared" si="37"/>
        <v>660.96269999999981</v>
      </c>
      <c r="Q80" s="6">
        <f t="shared" si="32"/>
        <v>24.913590835421374</v>
      </c>
      <c r="AC80">
        <v>0.31697599999999998</v>
      </c>
    </row>
    <row r="81" spans="1:29" x14ac:dyDescent="0.25">
      <c r="A81" s="1">
        <v>108.654</v>
      </c>
      <c r="B81" s="1">
        <f t="shared" si="33"/>
        <v>4750</v>
      </c>
      <c r="C81" s="1">
        <v>0.32485000000000003</v>
      </c>
      <c r="D81" s="1">
        <f t="shared" si="34"/>
        <v>19.491000000000003</v>
      </c>
      <c r="E81" s="1">
        <v>1.2658</v>
      </c>
      <c r="F81" s="6">
        <f t="shared" si="24"/>
        <v>88.637325503999989</v>
      </c>
      <c r="G81" s="6">
        <f t="shared" si="25"/>
        <v>65.375345798730237</v>
      </c>
      <c r="H81" s="7">
        <f t="shared" si="26"/>
        <v>59.126597971052668</v>
      </c>
      <c r="I81" s="7">
        <f t="shared" si="27"/>
        <v>44.091244752748977</v>
      </c>
      <c r="J81" s="7">
        <f t="shared" si="28"/>
        <v>45.673698091204265</v>
      </c>
      <c r="K81">
        <f t="shared" si="29"/>
        <v>48882.022583583217</v>
      </c>
      <c r="L81" s="6">
        <f t="shared" si="30"/>
        <v>48.882022583583215</v>
      </c>
      <c r="M81">
        <f t="shared" si="35"/>
        <v>14.618250000000003</v>
      </c>
      <c r="N81">
        <f t="shared" si="31"/>
        <v>1152.2101822128247</v>
      </c>
      <c r="O81" s="5">
        <f t="shared" si="36"/>
        <v>0.3200583839480069</v>
      </c>
      <c r="P81" s="6">
        <f t="shared" si="37"/>
        <v>669.51585000000011</v>
      </c>
      <c r="Q81" s="6">
        <f t="shared" si="32"/>
        <v>24.558838021285879</v>
      </c>
      <c r="AC81">
        <v>0.31958300000000001</v>
      </c>
    </row>
    <row r="82" spans="1:29" x14ac:dyDescent="0.25">
      <c r="A82" s="1">
        <v>107.07599999999999</v>
      </c>
      <c r="B82" s="1">
        <f t="shared" si="33"/>
        <v>4800</v>
      </c>
      <c r="C82" s="1">
        <v>0.32455000000000001</v>
      </c>
      <c r="D82" s="1">
        <f t="shared" si="34"/>
        <v>19.472999999999999</v>
      </c>
      <c r="E82" s="1">
        <v>1.2658</v>
      </c>
      <c r="F82" s="6">
        <f t="shared" si="24"/>
        <v>87.350030975999985</v>
      </c>
      <c r="G82" s="6">
        <f t="shared" si="25"/>
        <v>64.425888846658552</v>
      </c>
      <c r="H82" s="7">
        <f t="shared" si="26"/>
        <v>58.881238854524192</v>
      </c>
      <c r="I82" s="7">
        <f t="shared" si="27"/>
        <v>43.908278216022609</v>
      </c>
      <c r="J82" s="7">
        <f t="shared" si="28"/>
        <v>45.48416480843813</v>
      </c>
      <c r="K82">
        <f t="shared" si="29"/>
        <v>48172.100890531015</v>
      </c>
      <c r="L82" s="6">
        <f t="shared" si="30"/>
        <v>48.172100890531013</v>
      </c>
      <c r="M82">
        <f t="shared" si="35"/>
        <v>14.604749999999999</v>
      </c>
      <c r="N82">
        <f t="shared" si="31"/>
        <v>1155.9429577619946</v>
      </c>
      <c r="O82" s="5">
        <f t="shared" si="36"/>
        <v>0.3210952660449985</v>
      </c>
      <c r="P82" s="6">
        <f t="shared" si="37"/>
        <v>668.89754999999991</v>
      </c>
      <c r="Q82" s="6">
        <f t="shared" si="32"/>
        <v>24.479532524880273</v>
      </c>
      <c r="AC82">
        <v>0.32150800000000002</v>
      </c>
    </row>
    <row r="83" spans="1:29" x14ac:dyDescent="0.25">
      <c r="A83" s="1">
        <v>105.24</v>
      </c>
      <c r="B83" s="1">
        <f t="shared" si="33"/>
        <v>4850</v>
      </c>
      <c r="C83" s="1">
        <v>0.32569999999999999</v>
      </c>
      <c r="D83" s="1">
        <f t="shared" si="34"/>
        <v>19.541999999999998</v>
      </c>
      <c r="E83" s="1">
        <v>1.2658</v>
      </c>
      <c r="F83" s="6">
        <f t="shared" si="24"/>
        <v>85.852266239999992</v>
      </c>
      <c r="G83" s="6">
        <f t="shared" si="25"/>
        <v>63.321197487974395</v>
      </c>
      <c r="H83" s="7">
        <f t="shared" si="26"/>
        <v>58.474449317721977</v>
      </c>
      <c r="I83" s="7">
        <f t="shared" si="27"/>
        <v>43.604931538799867</v>
      </c>
      <c r="J83" s="7">
        <f t="shared" si="28"/>
        <v>45.169930891248086</v>
      </c>
      <c r="K83">
        <f t="shared" si="29"/>
        <v>47346.108350325791</v>
      </c>
      <c r="L83" s="6">
        <f t="shared" si="30"/>
        <v>47.346108350325792</v>
      </c>
      <c r="M83">
        <f t="shared" si="35"/>
        <v>14.656499999999998</v>
      </c>
      <c r="N83">
        <f t="shared" si="31"/>
        <v>1168.1089379355942</v>
      </c>
      <c r="O83" s="5">
        <f t="shared" si="36"/>
        <v>0.32447470498210951</v>
      </c>
      <c r="P83" s="6">
        <f t="shared" si="37"/>
        <v>671.26769999999988</v>
      </c>
      <c r="Q83" s="6">
        <f t="shared" si="32"/>
        <v>24.224575561805391</v>
      </c>
      <c r="AC83">
        <v>0.32426199999999999</v>
      </c>
    </row>
    <row r="84" spans="1:29" x14ac:dyDescent="0.25">
      <c r="A84" s="1">
        <v>103.63200000000001</v>
      </c>
      <c r="B84" s="1">
        <f t="shared" si="33"/>
        <v>4900</v>
      </c>
      <c r="C84" s="1">
        <v>0.32769999999999999</v>
      </c>
      <c r="D84" s="1">
        <f t="shared" si="34"/>
        <v>19.661999999999999</v>
      </c>
      <c r="E84" s="1">
        <v>1.2658</v>
      </c>
      <c r="F84" s="6">
        <f t="shared" si="24"/>
        <v>84.540498431999993</v>
      </c>
      <c r="G84" s="6">
        <f t="shared" si="25"/>
        <v>62.353690023505912</v>
      </c>
      <c r="H84" s="7">
        <f t="shared" si="26"/>
        <v>58.174615596949543</v>
      </c>
      <c r="I84" s="7">
        <f t="shared" si="27"/>
        <v>43.381342791580266</v>
      </c>
      <c r="J84" s="7">
        <f t="shared" si="28"/>
        <v>44.93831744975045</v>
      </c>
      <c r="K84">
        <f t="shared" si="29"/>
        <v>46622.690047139506</v>
      </c>
      <c r="L84" s="6">
        <f t="shared" si="30"/>
        <v>46.622690047139507</v>
      </c>
      <c r="M84">
        <f t="shared" si="35"/>
        <v>14.746499999999999</v>
      </c>
      <c r="N84">
        <f t="shared" si="31"/>
        <v>1181.339289335026</v>
      </c>
      <c r="O84" s="5">
        <f t="shared" si="36"/>
        <v>0.32814980259306281</v>
      </c>
      <c r="P84" s="6">
        <f t="shared" si="37"/>
        <v>675.38969999999995</v>
      </c>
      <c r="Q84" s="6">
        <f t="shared" si="32"/>
        <v>23.95327361656561</v>
      </c>
      <c r="AC84">
        <v>0.32744400000000001</v>
      </c>
    </row>
    <row r="85" spans="1:29" x14ac:dyDescent="0.25">
      <c r="A85" s="1">
        <v>102.33499999999999</v>
      </c>
      <c r="B85" s="1">
        <f t="shared" si="33"/>
        <v>4950</v>
      </c>
      <c r="C85" s="1">
        <v>0.32845000000000002</v>
      </c>
      <c r="D85" s="1">
        <f t="shared" si="34"/>
        <v>19.707000000000001</v>
      </c>
      <c r="E85" s="1">
        <v>1.2658</v>
      </c>
      <c r="F85" s="6">
        <f t="shared" si="24"/>
        <v>83.482436959999987</v>
      </c>
      <c r="G85" s="6">
        <f t="shared" si="25"/>
        <v>61.573306204217587</v>
      </c>
      <c r="H85" s="7">
        <f t="shared" si="26"/>
        <v>58.032723859649096</v>
      </c>
      <c r="I85" s="7">
        <f t="shared" si="27"/>
        <v>43.275532825636184</v>
      </c>
      <c r="J85" s="7">
        <f t="shared" si="28"/>
        <v>44.828709919578166</v>
      </c>
      <c r="K85">
        <f t="shared" si="29"/>
        <v>46039.186602343107</v>
      </c>
      <c r="L85" s="6">
        <f t="shared" si="30"/>
        <v>46.039186602343108</v>
      </c>
      <c r="M85">
        <f t="shared" si="35"/>
        <v>14.780250000000001</v>
      </c>
      <c r="N85">
        <f t="shared" si="31"/>
        <v>1186.9380157371411</v>
      </c>
      <c r="O85" s="5">
        <f t="shared" si="36"/>
        <v>0.32970500437142808</v>
      </c>
      <c r="P85" s="6">
        <f t="shared" si="37"/>
        <v>676.93544999999995</v>
      </c>
      <c r="Q85" s="6">
        <f t="shared" si="32"/>
        <v>23.840287240161732</v>
      </c>
      <c r="AC85">
        <v>0.32971800000000001</v>
      </c>
    </row>
    <row r="86" spans="1:29" x14ac:dyDescent="0.25">
      <c r="A86" s="1">
        <v>101.10599999999999</v>
      </c>
      <c r="B86" s="1">
        <f t="shared" si="33"/>
        <v>5000</v>
      </c>
      <c r="C86" s="1">
        <v>0.32869999999999999</v>
      </c>
      <c r="D86" s="1">
        <f t="shared" si="34"/>
        <v>19.722000000000001</v>
      </c>
      <c r="E86" s="1">
        <v>1.2658</v>
      </c>
      <c r="F86" s="6">
        <f t="shared" si="24"/>
        <v>82.479848255999997</v>
      </c>
      <c r="G86" s="6">
        <f t="shared" si="25"/>
        <v>60.833836879695355</v>
      </c>
      <c r="H86" s="7">
        <f t="shared" si="26"/>
        <v>57.914924676023759</v>
      </c>
      <c r="I86" s="7">
        <f t="shared" si="27"/>
        <v>43.187688897266725</v>
      </c>
      <c r="J86" s="7">
        <f t="shared" si="28"/>
        <v>44.737713235633514</v>
      </c>
      <c r="K86">
        <f t="shared" si="29"/>
        <v>45486.275473850612</v>
      </c>
      <c r="L86" s="6">
        <f t="shared" si="30"/>
        <v>45.486275473850611</v>
      </c>
      <c r="M86">
        <f t="shared" si="35"/>
        <v>14.791500000000001</v>
      </c>
      <c r="N86">
        <f t="shared" si="31"/>
        <v>1190.2575287998168</v>
      </c>
      <c r="O86" s="5">
        <f t="shared" si="36"/>
        <v>0.33062709133328244</v>
      </c>
      <c r="P86" s="6">
        <f t="shared" si="37"/>
        <v>677.45069999999998</v>
      </c>
      <c r="Q86" s="6">
        <f t="shared" si="32"/>
        <v>23.773798986152155</v>
      </c>
      <c r="AC86">
        <v>0.33152999999999999</v>
      </c>
    </row>
    <row r="87" spans="1:29" x14ac:dyDescent="0.25">
      <c r="A87" s="1">
        <v>99.314899999999994</v>
      </c>
      <c r="B87" s="1">
        <f t="shared" si="33"/>
        <v>5050</v>
      </c>
      <c r="C87" s="1">
        <v>0.32984999999999998</v>
      </c>
      <c r="D87" s="1">
        <f t="shared" si="34"/>
        <v>19.790999999999997</v>
      </c>
      <c r="E87" s="1">
        <v>1.2658</v>
      </c>
      <c r="F87" s="6">
        <f t="shared" si="24"/>
        <v>81.018711862399996</v>
      </c>
      <c r="G87" s="6">
        <f t="shared" si="25"/>
        <v>59.756161121231742</v>
      </c>
      <c r="H87" s="7">
        <f t="shared" si="26"/>
        <v>57.4578472319536</v>
      </c>
      <c r="I87" s="7">
        <f t="shared" si="27"/>
        <v>42.84684206776835</v>
      </c>
      <c r="J87" s="7">
        <f t="shared" si="28"/>
        <v>44.384633269913515</v>
      </c>
      <c r="K87">
        <f t="shared" si="29"/>
        <v>44680.482860146047</v>
      </c>
      <c r="L87" s="6">
        <f t="shared" si="30"/>
        <v>44.68048286014605</v>
      </c>
      <c r="M87">
        <f t="shared" si="35"/>
        <v>14.843249999999998</v>
      </c>
      <c r="N87">
        <f t="shared" si="31"/>
        <v>1203.9234316761115</v>
      </c>
      <c r="O87" s="5">
        <f t="shared" si="36"/>
        <v>0.33442317546558653</v>
      </c>
      <c r="P87" s="6">
        <f t="shared" si="37"/>
        <v>679.82084999999984</v>
      </c>
      <c r="Q87" s="6">
        <f t="shared" si="32"/>
        <v>23.503939276309147</v>
      </c>
      <c r="AC87">
        <v>0.33420800000000001</v>
      </c>
    </row>
    <row r="88" spans="1:29" x14ac:dyDescent="0.25">
      <c r="A88" s="1">
        <v>97.581500000000005</v>
      </c>
      <c r="B88" s="1">
        <f t="shared" si="33"/>
        <v>5100</v>
      </c>
      <c r="C88" s="1">
        <v>0.32969999999999999</v>
      </c>
      <c r="D88" s="1">
        <f t="shared" si="34"/>
        <v>19.782</v>
      </c>
      <c r="E88" s="1">
        <v>1.2658</v>
      </c>
      <c r="F88" s="6">
        <f t="shared" si="24"/>
        <v>79.604645743999995</v>
      </c>
      <c r="G88" s="6">
        <f t="shared" si="25"/>
        <v>58.713202514944633</v>
      </c>
      <c r="H88" s="7">
        <f t="shared" si="26"/>
        <v>57.013962838198331</v>
      </c>
      <c r="I88" s="7">
        <f t="shared" si="27"/>
        <v>42.51583341652529</v>
      </c>
      <c r="J88" s="7">
        <f t="shared" si="28"/>
        <v>44.041744578808697</v>
      </c>
      <c r="K88">
        <f t="shared" si="29"/>
        <v>43900.648726599349</v>
      </c>
      <c r="L88" s="6">
        <f t="shared" si="30"/>
        <v>43.90064872659935</v>
      </c>
      <c r="M88">
        <f t="shared" si="35"/>
        <v>14.836500000000001</v>
      </c>
      <c r="N88">
        <f t="shared" si="31"/>
        <v>1212.7448744548517</v>
      </c>
      <c r="O88" s="5">
        <f t="shared" si="36"/>
        <v>0.33687357623745878</v>
      </c>
      <c r="P88" s="6">
        <f t="shared" si="37"/>
        <v>679.51170000000002</v>
      </c>
      <c r="Q88" s="6">
        <f t="shared" si="32"/>
        <v>23.332972851491931</v>
      </c>
      <c r="AC88">
        <v>0.337227</v>
      </c>
    </row>
    <row r="89" spans="1:29" x14ac:dyDescent="0.25">
      <c r="A89" s="1">
        <v>95.848600000000005</v>
      </c>
      <c r="B89" s="1">
        <f t="shared" si="33"/>
        <v>5150</v>
      </c>
      <c r="C89" s="1">
        <v>0.33095000000000002</v>
      </c>
      <c r="D89" s="1">
        <f t="shared" si="34"/>
        <v>19.857000000000003</v>
      </c>
      <c r="E89" s="1">
        <v>1.2658</v>
      </c>
      <c r="F89" s="6">
        <f t="shared" si="24"/>
        <v>78.190987513599993</v>
      </c>
      <c r="G89" s="6">
        <f t="shared" si="25"/>
        <v>57.670544750530809</v>
      </c>
      <c r="H89" s="7">
        <f t="shared" si="26"/>
        <v>56.550515130470998</v>
      </c>
      <c r="I89" s="7">
        <f t="shared" si="27"/>
        <v>42.170236223168914</v>
      </c>
      <c r="J89" s="7">
        <f t="shared" si="28"/>
        <v>43.683743756671717</v>
      </c>
      <c r="K89">
        <f t="shared" si="29"/>
        <v>43121.03953655489</v>
      </c>
      <c r="L89" s="6">
        <f t="shared" si="30"/>
        <v>43.121039536554889</v>
      </c>
      <c r="M89">
        <f t="shared" si="35"/>
        <v>14.892750000000003</v>
      </c>
      <c r="N89">
        <f t="shared" si="31"/>
        <v>1227.3192585928875</v>
      </c>
      <c r="O89" s="5">
        <f t="shared" si="36"/>
        <v>0.3409220162758021</v>
      </c>
      <c r="P89" s="6">
        <f t="shared" si="37"/>
        <v>682.08795000000009</v>
      </c>
      <c r="Q89" s="6">
        <f t="shared" si="32"/>
        <v>23.055894408341057</v>
      </c>
      <c r="AC89">
        <v>0.340617</v>
      </c>
    </row>
    <row r="90" spans="1:29" x14ac:dyDescent="0.25">
      <c r="A90" s="1">
        <v>94.803299999999993</v>
      </c>
      <c r="B90" s="1">
        <f t="shared" si="33"/>
        <v>5200</v>
      </c>
      <c r="C90" s="1">
        <v>0.33379999999999999</v>
      </c>
      <c r="D90" s="1">
        <f t="shared" si="34"/>
        <v>20.027999999999999</v>
      </c>
      <c r="E90" s="1">
        <v>1.2658</v>
      </c>
      <c r="F90" s="6">
        <f t="shared" si="24"/>
        <v>77.338256860799987</v>
      </c>
      <c r="G90" s="6">
        <f t="shared" si="25"/>
        <v>57.041604730251635</v>
      </c>
      <c r="H90" s="7">
        <f t="shared" si="26"/>
        <v>56.476836366585772</v>
      </c>
      <c r="I90" s="7">
        <f t="shared" si="27"/>
        <v>42.115293295230906</v>
      </c>
      <c r="J90" s="7">
        <f t="shared" si="28"/>
        <v>43.626828903916717</v>
      </c>
      <c r="K90">
        <f t="shared" si="29"/>
        <v>42650.772650783343</v>
      </c>
      <c r="L90" s="6">
        <f t="shared" si="30"/>
        <v>42.650772650783345</v>
      </c>
      <c r="M90">
        <f t="shared" si="35"/>
        <v>15.020999999999999</v>
      </c>
      <c r="N90">
        <f t="shared" si="31"/>
        <v>1239.5033367906603</v>
      </c>
      <c r="O90" s="5">
        <f t="shared" si="36"/>
        <v>0.34430648244185008</v>
      </c>
      <c r="P90" s="6">
        <f t="shared" si="37"/>
        <v>687.96179999999993</v>
      </c>
      <c r="Q90" s="6">
        <f t="shared" si="32"/>
        <v>22.829259423139515</v>
      </c>
      <c r="AC90">
        <v>0.34338200000000002</v>
      </c>
    </row>
    <row r="91" spans="1:29" x14ac:dyDescent="0.25">
      <c r="A91" s="1">
        <v>93.0976</v>
      </c>
      <c r="B91" s="1">
        <f t="shared" si="33"/>
        <v>5250</v>
      </c>
      <c r="C91" s="1">
        <v>0.33129999999999998</v>
      </c>
      <c r="D91" s="1">
        <f t="shared" si="34"/>
        <v>19.878</v>
      </c>
      <c r="E91" s="1">
        <v>1.2658</v>
      </c>
      <c r="F91" s="6">
        <f t="shared" si="24"/>
        <v>75.94678773759999</v>
      </c>
      <c r="G91" s="6">
        <f t="shared" si="25"/>
        <v>56.015312763744248</v>
      </c>
      <c r="H91" s="7">
        <f t="shared" si="26"/>
        <v>55.993981723087828</v>
      </c>
      <c r="I91" s="7">
        <f t="shared" si="27"/>
        <v>41.755224172415957</v>
      </c>
      <c r="J91" s="7">
        <f t="shared" si="28"/>
        <v>43.25383674867961</v>
      </c>
      <c r="K91">
        <f t="shared" si="29"/>
        <v>41883.400387260437</v>
      </c>
      <c r="L91" s="6">
        <f t="shared" si="30"/>
        <v>41.883400387260437</v>
      </c>
      <c r="M91">
        <f t="shared" si="35"/>
        <v>14.9085</v>
      </c>
      <c r="N91">
        <f t="shared" si="31"/>
        <v>1240.8286532324414</v>
      </c>
      <c r="O91" s="5">
        <f t="shared" si="36"/>
        <v>0.34467462589790038</v>
      </c>
      <c r="P91" s="6">
        <f t="shared" si="37"/>
        <v>682.80930000000001</v>
      </c>
      <c r="Q91" s="6">
        <f t="shared" si="32"/>
        <v>22.804875723755753</v>
      </c>
      <c r="AC91">
        <v>0.345138</v>
      </c>
    </row>
    <row r="92" spans="1:29" x14ac:dyDescent="0.25">
      <c r="A92" s="1">
        <v>91.788600000000002</v>
      </c>
      <c r="B92" s="1">
        <f t="shared" si="33"/>
        <v>5300</v>
      </c>
      <c r="C92" s="1">
        <v>0.33239999999999997</v>
      </c>
      <c r="D92" s="1">
        <f t="shared" si="34"/>
        <v>19.943999999999999</v>
      </c>
      <c r="E92" s="1">
        <v>1.2658</v>
      </c>
      <c r="F92" s="6">
        <f t="shared" si="24"/>
        <v>74.878936953600004</v>
      </c>
      <c r="G92" s="6">
        <f t="shared" si="25"/>
        <v>55.227708739497217</v>
      </c>
      <c r="H92" s="7">
        <f t="shared" si="26"/>
        <v>55.732455506347151</v>
      </c>
      <c r="I92" s="7">
        <f t="shared" si="27"/>
        <v>41.560201681231547</v>
      </c>
      <c r="J92" s="7">
        <f t="shared" si="28"/>
        <v>43.051814818173874</v>
      </c>
      <c r="K92">
        <f t="shared" si="29"/>
        <v>41294.498298410428</v>
      </c>
      <c r="L92" s="6">
        <f t="shared" si="30"/>
        <v>41.294498298410431</v>
      </c>
      <c r="M92">
        <f t="shared" si="35"/>
        <v>14.957999999999998</v>
      </c>
      <c r="N92">
        <f t="shared" si="31"/>
        <v>1250.7904771825854</v>
      </c>
      <c r="O92" s="5">
        <f t="shared" si="36"/>
        <v>0.34744179921738483</v>
      </c>
      <c r="P92" s="6">
        <f t="shared" si="37"/>
        <v>685.07639999999992</v>
      </c>
      <c r="Q92" s="6">
        <f t="shared" si="32"/>
        <v>22.623248056045426</v>
      </c>
      <c r="AC92">
        <v>0.34711999999999998</v>
      </c>
    </row>
    <row r="93" spans="1:29" x14ac:dyDescent="0.25">
      <c r="A93" s="1">
        <v>90.593800000000002</v>
      </c>
      <c r="B93" s="1">
        <f t="shared" si="33"/>
        <v>5350</v>
      </c>
      <c r="C93" s="1">
        <v>0.33079999999999998</v>
      </c>
      <c r="D93" s="1">
        <f t="shared" si="34"/>
        <v>19.847999999999999</v>
      </c>
      <c r="E93" s="1">
        <v>1.2658</v>
      </c>
      <c r="F93" s="6">
        <f t="shared" si="24"/>
        <v>73.904247788799992</v>
      </c>
      <c r="G93" s="6">
        <f t="shared" si="25"/>
        <v>54.508816999107324</v>
      </c>
      <c r="H93" s="7">
        <f t="shared" si="26"/>
        <v>55.52592744577764</v>
      </c>
      <c r="I93" s="7">
        <f t="shared" si="27"/>
        <v>41.406191817999783</v>
      </c>
      <c r="J93" s="7">
        <f t="shared" si="28"/>
        <v>42.892277476106052</v>
      </c>
      <c r="K93">
        <f t="shared" si="29"/>
        <v>40756.973305470769</v>
      </c>
      <c r="L93" s="6">
        <f t="shared" si="30"/>
        <v>40.756973305470765</v>
      </c>
      <c r="M93">
        <f t="shared" si="35"/>
        <v>14.885999999999999</v>
      </c>
      <c r="N93">
        <f t="shared" si="31"/>
        <v>1249.3997323842991</v>
      </c>
      <c r="O93" s="5">
        <f t="shared" si="36"/>
        <v>0.34705548121786084</v>
      </c>
      <c r="P93" s="6">
        <f t="shared" si="37"/>
        <v>681.77879999999993</v>
      </c>
      <c r="Q93" s="6">
        <f t="shared" si="32"/>
        <v>22.64843068074012</v>
      </c>
      <c r="AC93">
        <v>0.349298</v>
      </c>
    </row>
    <row r="94" spans="1:29" x14ac:dyDescent="0.25">
      <c r="A94" s="1">
        <v>89.6374</v>
      </c>
      <c r="B94" s="1">
        <f t="shared" si="33"/>
        <v>5400</v>
      </c>
      <c r="C94" s="1">
        <v>0.33879999999999999</v>
      </c>
      <c r="D94" s="1">
        <f t="shared" si="34"/>
        <v>20.327999999999999</v>
      </c>
      <c r="E94" s="1">
        <v>1.2658</v>
      </c>
      <c r="F94" s="6">
        <f t="shared" si="24"/>
        <v>73.124039622399991</v>
      </c>
      <c r="G94" s="6">
        <f t="shared" si="25"/>
        <v>53.933366663897338</v>
      </c>
      <c r="H94" s="7">
        <f t="shared" si="26"/>
        <v>55.453194970496121</v>
      </c>
      <c r="I94" s="7">
        <f t="shared" si="27"/>
        <v>41.351954546126294</v>
      </c>
      <c r="J94" s="7">
        <f t="shared" si="28"/>
        <v>42.83609360570884</v>
      </c>
      <c r="K94">
        <f t="shared" si="29"/>
        <v>40326.701374396544</v>
      </c>
      <c r="L94" s="6">
        <f t="shared" si="30"/>
        <v>40.326701374396542</v>
      </c>
      <c r="M94">
        <f t="shared" si="35"/>
        <v>15.245999999999999</v>
      </c>
      <c r="N94">
        <f t="shared" si="31"/>
        <v>1281.2933061824597</v>
      </c>
      <c r="O94" s="5">
        <f t="shared" si="36"/>
        <v>0.35591480727290548</v>
      </c>
      <c r="P94" s="6">
        <f t="shared" si="37"/>
        <v>698.26679999999988</v>
      </c>
      <c r="Q94" s="6">
        <f t="shared" si="32"/>
        <v>22.084672646694909</v>
      </c>
      <c r="AC94">
        <v>0.35522799999999999</v>
      </c>
    </row>
    <row r="95" spans="1:29" x14ac:dyDescent="0.25">
      <c r="A95" s="1">
        <v>88.925600000000003</v>
      </c>
      <c r="B95" s="1">
        <f t="shared" si="33"/>
        <v>5450</v>
      </c>
      <c r="C95" s="1">
        <v>0.34379999999999999</v>
      </c>
      <c r="D95" s="1">
        <f t="shared" si="34"/>
        <v>20.628</v>
      </c>
      <c r="E95" s="1">
        <v>1.2658</v>
      </c>
      <c r="F95" s="6">
        <f t="shared" si="24"/>
        <v>72.543370265600004</v>
      </c>
      <c r="G95" s="6">
        <f t="shared" si="25"/>
        <v>53.505088173095942</v>
      </c>
      <c r="H95" s="7">
        <f t="shared" si="26"/>
        <v>55.522225922195901</v>
      </c>
      <c r="I95" s="7">
        <f t="shared" si="27"/>
        <v>41.403431558018646</v>
      </c>
      <c r="J95" s="7">
        <f t="shared" si="28"/>
        <v>42.889418149232007</v>
      </c>
      <c r="K95">
        <f t="shared" si="29"/>
        <v>40006.471804615467</v>
      </c>
      <c r="L95" s="6">
        <f t="shared" si="30"/>
        <v>40.006471804615465</v>
      </c>
      <c r="M95">
        <f t="shared" si="35"/>
        <v>15.471</v>
      </c>
      <c r="N95">
        <f t="shared" si="31"/>
        <v>1298.586047640222</v>
      </c>
      <c r="O95" s="5">
        <f t="shared" si="36"/>
        <v>0.36071834656672835</v>
      </c>
      <c r="P95" s="6">
        <f t="shared" si="37"/>
        <v>708.57179999999994</v>
      </c>
      <c r="Q95" s="6">
        <f t="shared" si="32"/>
        <v>21.790580056563815</v>
      </c>
      <c r="AC95">
        <v>0.359898</v>
      </c>
    </row>
    <row r="96" spans="1:29" x14ac:dyDescent="0.25">
      <c r="A96" s="1">
        <v>88.647400000000005</v>
      </c>
      <c r="B96" s="1">
        <f t="shared" si="33"/>
        <v>5500</v>
      </c>
      <c r="C96" s="1">
        <v>0.3488</v>
      </c>
      <c r="D96" s="1">
        <f t="shared" si="34"/>
        <v>20.928000000000001</v>
      </c>
      <c r="E96" s="1">
        <v>1.2658</v>
      </c>
      <c r="F96" s="6">
        <f t="shared" si="24"/>
        <v>72.316421382399994</v>
      </c>
      <c r="G96" s="6">
        <f t="shared" si="25"/>
        <v>53.337699754802941</v>
      </c>
      <c r="H96" s="7">
        <f t="shared" si="26"/>
        <v>55.856311624412832</v>
      </c>
      <c r="I96" s="7">
        <f t="shared" si="27"/>
        <v>41.652562320996964</v>
      </c>
      <c r="J96" s="7">
        <f t="shared" si="28"/>
        <v>43.147490320188211</v>
      </c>
      <c r="K96">
        <f t="shared" si="29"/>
        <v>39881.313239972165</v>
      </c>
      <c r="L96" s="6">
        <f t="shared" si="30"/>
        <v>39.881313239972165</v>
      </c>
      <c r="M96">
        <f t="shared" si="35"/>
        <v>15.696000000000002</v>
      </c>
      <c r="N96">
        <f t="shared" si="31"/>
        <v>1309.5918112660586</v>
      </c>
      <c r="O96" s="5">
        <f t="shared" si="36"/>
        <v>0.36377550312946072</v>
      </c>
      <c r="P96" s="6">
        <f t="shared" si="37"/>
        <v>718.8768</v>
      </c>
      <c r="Q96" s="6">
        <f t="shared" si="32"/>
        <v>21.607452786440955</v>
      </c>
      <c r="AC96">
        <v>0.36276999999999998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B73AD-9E46-497F-A3CF-87FAB4045F18}">
  <dimension ref="A2:F13"/>
  <sheetViews>
    <sheetView workbookViewId="0">
      <selection activeCell="B5" sqref="B5"/>
    </sheetView>
  </sheetViews>
  <sheetFormatPr defaultRowHeight="15" x14ac:dyDescent="0.25"/>
  <cols>
    <col min="1" max="1" width="20.85546875" customWidth="1"/>
    <col min="2" max="2" width="9.85546875" customWidth="1"/>
  </cols>
  <sheetData>
    <row r="2" spans="1:6" x14ac:dyDescent="0.25">
      <c r="A2" s="9" t="s">
        <v>44</v>
      </c>
      <c r="B2" s="9">
        <v>0.81577599999999995</v>
      </c>
      <c r="C2" s="9" t="s">
        <v>45</v>
      </c>
    </row>
    <row r="3" spans="1:6" x14ac:dyDescent="0.25">
      <c r="A3" s="9" t="s">
        <v>46</v>
      </c>
      <c r="B3" s="9">
        <v>75</v>
      </c>
      <c r="C3" s="9" t="s">
        <v>47</v>
      </c>
      <c r="D3">
        <f>B3/2</f>
        <v>37.5</v>
      </c>
      <c r="E3" t="s">
        <v>47</v>
      </c>
    </row>
    <row r="4" spans="1:6" x14ac:dyDescent="0.25">
      <c r="A4" s="9" t="s">
        <v>48</v>
      </c>
      <c r="B4" s="9">
        <v>90</v>
      </c>
      <c r="C4" s="9" t="s">
        <v>47</v>
      </c>
    </row>
    <row r="5" spans="1:6" x14ac:dyDescent="0.25">
      <c r="A5" s="9" t="s">
        <v>49</v>
      </c>
      <c r="B5" s="9">
        <f>PI()*(D3^2)*B4</f>
        <v>397607.8202199582</v>
      </c>
      <c r="C5" s="9" t="s">
        <v>50</v>
      </c>
      <c r="D5" s="6">
        <f>B5/1000</f>
        <v>397.60782021995823</v>
      </c>
      <c r="E5" t="s">
        <v>51</v>
      </c>
    </row>
    <row r="6" spans="1:6" x14ac:dyDescent="0.25">
      <c r="A6" s="9" t="s">
        <v>52</v>
      </c>
      <c r="B6" s="9">
        <v>27</v>
      </c>
      <c r="C6" s="10" t="s">
        <v>53</v>
      </c>
    </row>
    <row r="7" spans="1:6" x14ac:dyDescent="0.25">
      <c r="A7" s="9" t="s">
        <v>6</v>
      </c>
      <c r="B7" s="11">
        <v>101.89</v>
      </c>
      <c r="C7" s="9" t="s">
        <v>14</v>
      </c>
    </row>
    <row r="8" spans="1:6" x14ac:dyDescent="0.25">
      <c r="A8" s="9" t="s">
        <v>54</v>
      </c>
      <c r="B8" s="9">
        <v>45.8</v>
      </c>
      <c r="C8" s="9" t="s">
        <v>55</v>
      </c>
    </row>
    <row r="9" spans="1:6" x14ac:dyDescent="0.25">
      <c r="A9" s="9" t="s">
        <v>56</v>
      </c>
      <c r="B9" s="9">
        <v>0.75</v>
      </c>
      <c r="C9" s="9" t="s">
        <v>57</v>
      </c>
    </row>
    <row r="10" spans="1:6" x14ac:dyDescent="0.25">
      <c r="A10" s="9" t="s">
        <v>58</v>
      </c>
      <c r="B10" s="12">
        <f>(D5*B11)</f>
        <v>1590.4312808798329</v>
      </c>
      <c r="C10" s="9" t="s">
        <v>58</v>
      </c>
      <c r="D10">
        <v>1.6</v>
      </c>
      <c r="E10" t="s">
        <v>59</v>
      </c>
      <c r="F10" t="s">
        <v>60</v>
      </c>
    </row>
    <row r="11" spans="1:6" x14ac:dyDescent="0.25">
      <c r="A11" s="9" t="s">
        <v>61</v>
      </c>
      <c r="B11" s="9">
        <v>4</v>
      </c>
      <c r="C11" s="9"/>
    </row>
    <row r="12" spans="1:6" x14ac:dyDescent="0.25">
      <c r="A12" s="9" t="s">
        <v>62</v>
      </c>
      <c r="B12" s="9">
        <v>101.325</v>
      </c>
      <c r="C12" s="9" t="s">
        <v>14</v>
      </c>
    </row>
    <row r="13" spans="1:6" x14ac:dyDescent="0.25">
      <c r="A13" s="9" t="s">
        <v>63</v>
      </c>
      <c r="B13" s="9">
        <v>15</v>
      </c>
      <c r="C13" s="10" t="s">
        <v>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1" ma:contentTypeDescription="Create a new document." ma:contentTypeScope="" ma:versionID="64632e88949b3e7f3813bac9dcacc593">
  <xsd:schema xmlns:xsd="http://www.w3.org/2001/XMLSchema" xmlns:xs="http://www.w3.org/2001/XMLSchema" xmlns:p="http://schemas.microsoft.com/office/2006/metadata/properties" xmlns:ns3="0ebdf10f-b5a3-45b6-acdb-7dc1eb398785" targetNamespace="http://schemas.microsoft.com/office/2006/metadata/properties" ma:root="true" ma:fieldsID="65ffbf884ebf14fe0d75b0683703dbf8" ns3:_="">
    <xsd:import namespace="0ebdf10f-b5a3-45b6-acdb-7dc1eb39878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0501E4-0F8F-42E2-9443-379A52333D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7F292E-3823-469F-9696-F0ED2F0FBEA6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0ebdf10f-b5a3-45b6-acdb-7dc1eb398785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E20EFAD-09B3-4124-95ED-FD6E0BF5BF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Dyno Calculations</vt:lpstr>
      <vt:lpstr>Data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Finn Flye (2304833)</cp:lastModifiedBy>
  <cp:revision/>
  <dcterms:created xsi:type="dcterms:W3CDTF">2019-10-18T15:00:30Z</dcterms:created>
  <dcterms:modified xsi:type="dcterms:W3CDTF">2025-03-27T21:01:50Z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