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felinnewydd/Library/Mobile Documents/com~apple~CloudDocs/UWTSD/Thermofluids/2013 Backup/"/>
    </mc:Choice>
  </mc:AlternateContent>
  <xr:revisionPtr revIDLastSave="0" documentId="13_ncr:1_{12650BB7-098C-544A-B3E7-2C2D2D3DC194}" xr6:coauthVersionLast="37" xr6:coauthVersionMax="37" xr10:uidLastSave="{00000000-0000-0000-0000-000000000000}"/>
  <bookViews>
    <workbookView xWindow="0" yWindow="460" windowWidth="2880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79021" iterateDelta="1E-4"/>
</workbook>
</file>

<file path=xl/calcChain.xml><?xml version="1.0" encoding="utf-8"?>
<calcChain xmlns="http://schemas.openxmlformats.org/spreadsheetml/2006/main">
  <c r="I53" i="1" l="1"/>
  <c r="I22" i="1"/>
  <c r="I24" i="1" s="1"/>
  <c r="E5" i="1"/>
  <c r="E6" i="1"/>
  <c r="E7" i="1"/>
  <c r="E8" i="1"/>
  <c r="E9" i="1"/>
  <c r="E10" i="1"/>
  <c r="E11" i="1"/>
  <c r="E12" i="1"/>
  <c r="E13" i="1"/>
  <c r="E14" i="1"/>
  <c r="E4" i="1"/>
  <c r="E57" i="1" l="1"/>
  <c r="I23" i="1"/>
  <c r="C31" i="1" s="1"/>
  <c r="I26" i="1" l="1"/>
  <c r="E38" i="1"/>
  <c r="E59" i="1"/>
  <c r="E43" i="1"/>
  <c r="E44" i="1"/>
  <c r="E45" i="1"/>
  <c r="E46" i="1"/>
  <c r="C20" i="1"/>
  <c r="A22" i="1" s="1"/>
  <c r="B24" i="1" s="1"/>
  <c r="B25" i="1" s="1"/>
  <c r="E61" i="1"/>
  <c r="E54" i="1"/>
  <c r="E41" i="1"/>
  <c r="E63" i="1"/>
  <c r="E56" i="1"/>
  <c r="E39" i="1"/>
  <c r="E36" i="1"/>
  <c r="C37" i="1" s="1"/>
  <c r="C38" i="1" s="1"/>
  <c r="C39" i="1" s="1"/>
  <c r="E58" i="1"/>
  <c r="E37" i="1"/>
  <c r="E60" i="1"/>
  <c r="C22" i="1"/>
  <c r="E53" i="1"/>
  <c r="C54" i="1" s="1"/>
  <c r="E42" i="1"/>
  <c r="E62" i="1"/>
  <c r="E55" i="1"/>
  <c r="E40" i="1"/>
  <c r="C29" i="1"/>
  <c r="A31" i="1" s="1"/>
  <c r="A33" i="1" s="1"/>
  <c r="C33" i="1" s="1"/>
  <c r="C55" i="1" l="1"/>
  <c r="G54" i="1"/>
  <c r="I54" i="1" s="1"/>
  <c r="C40" i="1"/>
  <c r="C41" i="1" s="1"/>
  <c r="C42" i="1" s="1"/>
  <c r="C43" i="1" s="1"/>
  <c r="C44" i="1" s="1"/>
  <c r="C45" i="1" s="1"/>
  <c r="C46" i="1" s="1"/>
  <c r="C56" i="1" l="1"/>
  <c r="C57" i="1" s="1"/>
  <c r="C58" i="1" s="1"/>
  <c r="C59" i="1" s="1"/>
  <c r="C60" i="1" s="1"/>
  <c r="C61" i="1" s="1"/>
  <c r="C62" i="1" s="1"/>
  <c r="C63" i="1" s="1"/>
  <c r="G55" i="1"/>
  <c r="G56" i="1" l="1"/>
  <c r="I55" i="1"/>
  <c r="G57" i="1" l="1"/>
  <c r="I56" i="1"/>
  <c r="G58" i="1" l="1"/>
  <c r="I57" i="1"/>
  <c r="G59" i="1" l="1"/>
  <c r="I58" i="1"/>
  <c r="G60" i="1" l="1"/>
  <c r="I59" i="1"/>
  <c r="G61" i="1" l="1"/>
  <c r="I60" i="1"/>
  <c r="G62" i="1" l="1"/>
  <c r="I61" i="1"/>
  <c r="G63" i="1" l="1"/>
  <c r="I63" i="1" s="1"/>
  <c r="I62" i="1"/>
</calcChain>
</file>

<file path=xl/sharedStrings.xml><?xml version="1.0" encoding="utf-8"?>
<sst xmlns="http://schemas.openxmlformats.org/spreadsheetml/2006/main" count="38" uniqueCount="25">
  <si>
    <t>Boyles Law Experiment</t>
  </si>
  <si>
    <t>Abs Pressure</t>
  </si>
  <si>
    <t>Volume</t>
  </si>
  <si>
    <t>PV</t>
  </si>
  <si>
    <t>Clearence Vol</t>
  </si>
  <si>
    <t>Swept Vol</t>
  </si>
  <si>
    <t>Area</t>
  </si>
  <si>
    <t>CR</t>
  </si>
  <si>
    <t>Degree C</t>
  </si>
  <si>
    <t>Hyman Piston</t>
  </si>
  <si>
    <t xml:space="preserve">Bore </t>
  </si>
  <si>
    <t>mm</t>
  </si>
  <si>
    <t>Stroke</t>
  </si>
  <si>
    <t>Deck</t>
  </si>
  <si>
    <t>Exp</t>
  </si>
  <si>
    <t>Start Pressure</t>
  </si>
  <si>
    <t>End Pressure</t>
  </si>
  <si>
    <t>Start Volume</t>
  </si>
  <si>
    <t>End Volume</t>
  </si>
  <si>
    <t>Temp</t>
  </si>
  <si>
    <t>Kelvin</t>
  </si>
  <si>
    <t>Deg C</t>
  </si>
  <si>
    <t>Alternatively</t>
  </si>
  <si>
    <t>Step</t>
  </si>
  <si>
    <t>Start 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</si>
</sst>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E+00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Sheet1!$A$4:$A$14</c:f>
              <c:numCache>
                <c:formatCode>0.0</c:formatCode>
                <c:ptCount val="11"/>
                <c:pt idx="0">
                  <c:v>3</c:v>
                </c:pt>
                <c:pt idx="1">
                  <c:v>2.8</c:v>
                </c:pt>
                <c:pt idx="2">
                  <c:v>2.6</c:v>
                </c:pt>
                <c:pt idx="3">
                  <c:v>2.4</c:v>
                </c:pt>
                <c:pt idx="4">
                  <c:v>2.2000000000000002</c:v>
                </c:pt>
                <c:pt idx="5">
                  <c:v>2</c:v>
                </c:pt>
                <c:pt idx="6">
                  <c:v>1.8</c:v>
                </c:pt>
                <c:pt idx="7">
                  <c:v>1.6</c:v>
                </c:pt>
                <c:pt idx="8">
                  <c:v>1.4</c:v>
                </c:pt>
                <c:pt idx="9">
                  <c:v>1.2</c:v>
                </c:pt>
                <c:pt idx="10">
                  <c:v>1</c:v>
                </c:pt>
              </c:numCache>
            </c:numRef>
          </c:xVal>
          <c:yVal>
            <c:numRef>
              <c:f>Sheet1!$C$4:$C$14</c:f>
              <c:numCache>
                <c:formatCode>0.00</c:formatCode>
                <c:ptCount val="11"/>
                <c:pt idx="0">
                  <c:v>19.5</c:v>
                </c:pt>
                <c:pt idx="1">
                  <c:v>20.6</c:v>
                </c:pt>
                <c:pt idx="2">
                  <c:v>22.5</c:v>
                </c:pt>
                <c:pt idx="3">
                  <c:v>24</c:v>
                </c:pt>
                <c:pt idx="4">
                  <c:v>26</c:v>
                </c:pt>
                <c:pt idx="5">
                  <c:v>28.5</c:v>
                </c:pt>
                <c:pt idx="6">
                  <c:v>32</c:v>
                </c:pt>
                <c:pt idx="7">
                  <c:v>36</c:v>
                </c:pt>
                <c:pt idx="8">
                  <c:v>41.3</c:v>
                </c:pt>
                <c:pt idx="9">
                  <c:v>48</c:v>
                </c:pt>
                <c:pt idx="10">
                  <c:v>55.5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2F1-0342-B225-645230FBFD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466688"/>
        <c:axId val="40465152"/>
      </c:scatterChart>
      <c:valAx>
        <c:axId val="40466688"/>
        <c:scaling>
          <c:orientation val="minMax"/>
        </c:scaling>
        <c:delete val="0"/>
        <c:axPos val="b"/>
        <c:numFmt formatCode="0.0" sourceLinked="1"/>
        <c:majorTickMark val="out"/>
        <c:minorTickMark val="none"/>
        <c:tickLblPos val="nextTo"/>
        <c:crossAx val="40465152"/>
        <c:crosses val="autoZero"/>
        <c:crossBetween val="midCat"/>
      </c:valAx>
      <c:valAx>
        <c:axId val="4046515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404666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Hyman Piston</c:v>
          </c:tx>
          <c:xVal>
            <c:numRef>
              <c:f>Sheet1!$E$36:$E$46</c:f>
              <c:numCache>
                <c:formatCode>0.000E+00</c:formatCode>
                <c:ptCount val="11"/>
                <c:pt idx="0">
                  <c:v>1.1323870719864408E-5</c:v>
                </c:pt>
                <c:pt idx="1">
                  <c:v>1.0242377448866122E-5</c:v>
                </c:pt>
                <c:pt idx="2">
                  <c:v>9.1608841778678356E-6</c:v>
                </c:pt>
                <c:pt idx="3">
                  <c:v>8.0793909068695504E-6</c:v>
                </c:pt>
                <c:pt idx="4">
                  <c:v>6.9978976358712644E-6</c:v>
                </c:pt>
                <c:pt idx="5">
                  <c:v>5.9164043648729775E-6</c:v>
                </c:pt>
                <c:pt idx="6">
                  <c:v>4.8349110938746915E-6</c:v>
                </c:pt>
                <c:pt idx="7">
                  <c:v>3.7534178228764055E-6</c:v>
                </c:pt>
                <c:pt idx="8">
                  <c:v>2.6719245518781191E-6</c:v>
                </c:pt>
                <c:pt idx="9">
                  <c:v>1.5904312808798326E-6</c:v>
                </c:pt>
                <c:pt idx="10">
                  <c:v>5.089380098815465E-7</c:v>
                </c:pt>
              </c:numCache>
            </c:numRef>
          </c:xVal>
          <c:yVal>
            <c:numRef>
              <c:f>Sheet1!$C$36:$C$46</c:f>
              <c:numCache>
                <c:formatCode>0.00</c:formatCode>
                <c:ptCount val="11"/>
                <c:pt idx="0">
                  <c:v>1</c:v>
                </c:pt>
                <c:pt idx="1">
                  <c:v>1.145122822904223</c:v>
                </c:pt>
                <c:pt idx="2">
                  <c:v>1.3313052320338981</c:v>
                </c:pt>
                <c:pt idx="3">
                  <c:v>1.5773642000410242</c:v>
                </c:pt>
                <c:pt idx="4">
                  <c:v>1.9150798120494508</c:v>
                </c:pt>
                <c:pt idx="5">
                  <c:v>2.4022324131012716</c:v>
                </c:pt>
                <c:pt idx="6">
                  <c:v>3.1547769099962522</c:v>
                </c:pt>
                <c:pt idx="7">
                  <c:v>4.4403457437287912</c:v>
                </c:pt>
                <c:pt idx="8">
                  <c:v>7.0255521374652883</c:v>
                </c:pt>
                <c:pt idx="9">
                  <c:v>14.15298320847384</c:v>
                </c:pt>
                <c:pt idx="10">
                  <c:v>65.901533518623623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685-C74E-BF35-0C161CC30A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026752"/>
        <c:axId val="44158336"/>
      </c:scatterChart>
      <c:valAx>
        <c:axId val="48026752"/>
        <c:scaling>
          <c:orientation val="minMax"/>
        </c:scaling>
        <c:delete val="0"/>
        <c:axPos val="b"/>
        <c:numFmt formatCode="0.000E+00" sourceLinked="1"/>
        <c:majorTickMark val="out"/>
        <c:minorTickMark val="none"/>
        <c:tickLblPos val="nextTo"/>
        <c:crossAx val="44158336"/>
        <c:crosses val="autoZero"/>
        <c:crossBetween val="midCat"/>
      </c:valAx>
      <c:valAx>
        <c:axId val="4415833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480267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Temperature</c:v>
          </c:tx>
          <c:xVal>
            <c:numRef>
              <c:f>Sheet1!$E$53:$E$63</c:f>
              <c:numCache>
                <c:formatCode>0.000E+00</c:formatCode>
                <c:ptCount val="11"/>
                <c:pt idx="0">
                  <c:v>1.1323870719864408E-5</c:v>
                </c:pt>
                <c:pt idx="1">
                  <c:v>1.0242377448866122E-5</c:v>
                </c:pt>
                <c:pt idx="2">
                  <c:v>9.1608841778678356E-6</c:v>
                </c:pt>
                <c:pt idx="3">
                  <c:v>8.0793909068695504E-6</c:v>
                </c:pt>
                <c:pt idx="4">
                  <c:v>6.9978976358712644E-6</c:v>
                </c:pt>
                <c:pt idx="5">
                  <c:v>5.9164043648729775E-6</c:v>
                </c:pt>
                <c:pt idx="6">
                  <c:v>4.8349110938746915E-6</c:v>
                </c:pt>
                <c:pt idx="7">
                  <c:v>3.7534178228764055E-6</c:v>
                </c:pt>
                <c:pt idx="8">
                  <c:v>2.6719245518781191E-6</c:v>
                </c:pt>
                <c:pt idx="9">
                  <c:v>1.5904312808798326E-6</c:v>
                </c:pt>
                <c:pt idx="10">
                  <c:v>5.089380098815465E-7</c:v>
                </c:pt>
              </c:numCache>
            </c:numRef>
          </c:xVal>
          <c:yVal>
            <c:numRef>
              <c:f>Sheet1!$I$53:$I$63</c:f>
              <c:numCache>
                <c:formatCode>0.00</c:formatCode>
                <c:ptCount val="11"/>
                <c:pt idx="0">
                  <c:v>25</c:v>
                </c:pt>
                <c:pt idx="1">
                  <c:v>35.655633692689946</c:v>
                </c:pt>
                <c:pt idx="2">
                  <c:v>47.949270320441769</c:v>
                </c:pt>
                <c:pt idx="3">
                  <c:v>62.375986037936002</c:v>
                </c:pt>
                <c:pt idx="4">
                  <c:v>79.675933926859557</c:v>
                </c:pt>
                <c:pt idx="5">
                  <c:v>101.01948930723955</c:v>
                </c:pt>
                <c:pt idx="6">
                  <c:v>128.40105313255691</c:v>
                </c:pt>
                <c:pt idx="7">
                  <c:v>165.59639812494169</c:v>
                </c:pt>
                <c:pt idx="8">
                  <c:v>220.99893568828963</c:v>
                </c:pt>
                <c:pt idx="9">
                  <c:v>319.35800507376462</c:v>
                </c:pt>
                <c:pt idx="10">
                  <c:v>609.63626914830741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5DC-964A-B041-3EE5657D40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346624"/>
        <c:axId val="88340736"/>
      </c:scatterChart>
      <c:valAx>
        <c:axId val="88346624"/>
        <c:scaling>
          <c:orientation val="minMax"/>
        </c:scaling>
        <c:delete val="0"/>
        <c:axPos val="b"/>
        <c:numFmt formatCode="0.000E+00" sourceLinked="1"/>
        <c:majorTickMark val="out"/>
        <c:minorTickMark val="none"/>
        <c:tickLblPos val="nextTo"/>
        <c:crossAx val="88340736"/>
        <c:crosses val="autoZero"/>
        <c:crossBetween val="midCat"/>
      </c:valAx>
      <c:valAx>
        <c:axId val="8834073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8834662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338137</xdr:colOff>
      <xdr:row>0</xdr:row>
      <xdr:rowOff>166687</xdr:rowOff>
    </xdr:from>
    <xdr:to>
      <xdr:col>12</xdr:col>
      <xdr:colOff>452437</xdr:colOff>
      <xdr:row>15</xdr:row>
      <xdr:rowOff>52387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214312</xdr:colOff>
      <xdr:row>32</xdr:row>
      <xdr:rowOff>61912</xdr:rowOff>
    </xdr:from>
    <xdr:to>
      <xdr:col>13</xdr:col>
      <xdr:colOff>138112</xdr:colOff>
      <xdr:row>46</xdr:row>
      <xdr:rowOff>138112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404812</xdr:colOff>
      <xdr:row>48</xdr:row>
      <xdr:rowOff>138112</xdr:rowOff>
    </xdr:from>
    <xdr:to>
      <xdr:col>16</xdr:col>
      <xdr:colOff>519112</xdr:colOff>
      <xdr:row>63</xdr:row>
      <xdr:rowOff>23812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3"/>
  <sheetViews>
    <sheetView tabSelected="1" topLeftCell="A28" zoomScale="190" zoomScaleNormal="190" workbookViewId="0">
      <selection activeCell="E29" sqref="E29"/>
    </sheetView>
  </sheetViews>
  <sheetFormatPr baseColWidth="10" defaultColWidth="8.83203125" defaultRowHeight="15" x14ac:dyDescent="0.2"/>
  <cols>
    <col min="1" max="1" width="11.5" bestFit="1" customWidth="1"/>
    <col min="2" max="2" width="10.5" bestFit="1" customWidth="1"/>
    <col min="3" max="3" width="14.6640625" bestFit="1" customWidth="1"/>
    <col min="5" max="5" width="14.6640625" bestFit="1" customWidth="1"/>
    <col min="7" max="7" width="11.5" bestFit="1" customWidth="1"/>
    <col min="8" max="8" width="10.5" bestFit="1" customWidth="1"/>
    <col min="9" max="9" width="14.6640625" bestFit="1" customWidth="1"/>
    <col min="11" max="11" width="12" bestFit="1" customWidth="1"/>
  </cols>
  <sheetData>
    <row r="1" spans="1:9" x14ac:dyDescent="0.2">
      <c r="A1" s="1"/>
      <c r="B1" s="1"/>
      <c r="C1" s="1"/>
      <c r="D1" s="1"/>
      <c r="E1" s="1"/>
      <c r="F1" s="1"/>
      <c r="G1" s="1"/>
      <c r="H1" s="1"/>
      <c r="I1" s="1"/>
    </row>
    <row r="2" spans="1:9" x14ac:dyDescent="0.2">
      <c r="A2" s="1" t="s">
        <v>0</v>
      </c>
      <c r="B2" s="1"/>
      <c r="C2" s="1"/>
      <c r="D2" s="1"/>
      <c r="E2" s="1"/>
      <c r="F2" s="1"/>
      <c r="G2" s="1"/>
      <c r="H2" s="1"/>
      <c r="I2" s="1"/>
    </row>
    <row r="3" spans="1:9" x14ac:dyDescent="0.2">
      <c r="A3" s="1" t="s">
        <v>1</v>
      </c>
      <c r="B3" s="1"/>
      <c r="C3" s="1" t="s">
        <v>2</v>
      </c>
      <c r="D3" s="1"/>
      <c r="E3" s="1" t="s">
        <v>3</v>
      </c>
      <c r="F3" s="1"/>
      <c r="G3" s="1"/>
      <c r="H3" s="1"/>
      <c r="I3" s="1"/>
    </row>
    <row r="4" spans="1:9" x14ac:dyDescent="0.2">
      <c r="A4" s="3">
        <v>3</v>
      </c>
      <c r="B4" s="1"/>
      <c r="C4" s="1">
        <v>19.5</v>
      </c>
      <c r="D4" s="1"/>
      <c r="E4" s="1">
        <f t="shared" ref="E4:E14" si="0">A4*C4</f>
        <v>58.5</v>
      </c>
      <c r="F4" s="1"/>
      <c r="G4" s="1"/>
      <c r="H4" s="1"/>
      <c r="I4" s="1"/>
    </row>
    <row r="5" spans="1:9" x14ac:dyDescent="0.2">
      <c r="A5" s="3">
        <v>2.8</v>
      </c>
      <c r="B5" s="1"/>
      <c r="C5" s="1">
        <v>20.6</v>
      </c>
      <c r="D5" s="1"/>
      <c r="E5" s="1">
        <f t="shared" si="0"/>
        <v>57.68</v>
      </c>
      <c r="F5" s="1"/>
      <c r="G5" s="1"/>
      <c r="H5" s="1"/>
      <c r="I5" s="1"/>
    </row>
    <row r="6" spans="1:9" x14ac:dyDescent="0.2">
      <c r="A6" s="3">
        <v>2.6</v>
      </c>
      <c r="B6" s="1"/>
      <c r="C6" s="1">
        <v>22.5</v>
      </c>
      <c r="D6" s="1"/>
      <c r="E6" s="1">
        <f t="shared" si="0"/>
        <v>58.5</v>
      </c>
      <c r="F6" s="1"/>
      <c r="G6" s="1"/>
      <c r="H6" s="1"/>
      <c r="I6" s="1"/>
    </row>
    <row r="7" spans="1:9" x14ac:dyDescent="0.2">
      <c r="A7" s="3">
        <v>2.4</v>
      </c>
      <c r="B7" s="1"/>
      <c r="C7" s="1">
        <v>24</v>
      </c>
      <c r="D7" s="1"/>
      <c r="E7" s="1">
        <f t="shared" si="0"/>
        <v>57.599999999999994</v>
      </c>
      <c r="F7" s="1"/>
      <c r="G7" s="1"/>
      <c r="H7" s="1"/>
      <c r="I7" s="1"/>
    </row>
    <row r="8" spans="1:9" x14ac:dyDescent="0.2">
      <c r="A8" s="3">
        <v>2.2000000000000002</v>
      </c>
      <c r="B8" s="1"/>
      <c r="C8" s="1">
        <v>26</v>
      </c>
      <c r="D8" s="1"/>
      <c r="E8" s="1">
        <f t="shared" si="0"/>
        <v>57.2</v>
      </c>
      <c r="F8" s="1"/>
      <c r="G8" s="1"/>
      <c r="H8" s="1"/>
      <c r="I8" s="1"/>
    </row>
    <row r="9" spans="1:9" x14ac:dyDescent="0.2">
      <c r="A9" s="3">
        <v>2</v>
      </c>
      <c r="B9" s="1"/>
      <c r="C9" s="1">
        <v>28.5</v>
      </c>
      <c r="D9" s="1"/>
      <c r="E9" s="1">
        <f t="shared" si="0"/>
        <v>57</v>
      </c>
      <c r="F9" s="1"/>
      <c r="G9" s="1"/>
      <c r="H9" s="1"/>
      <c r="I9" s="1"/>
    </row>
    <row r="10" spans="1:9" x14ac:dyDescent="0.2">
      <c r="A10" s="3">
        <v>1.8</v>
      </c>
      <c r="B10" s="1"/>
      <c r="C10" s="1">
        <v>32</v>
      </c>
      <c r="D10" s="1"/>
      <c r="E10" s="1">
        <f t="shared" si="0"/>
        <v>57.6</v>
      </c>
      <c r="F10" s="1"/>
      <c r="G10" s="1"/>
      <c r="H10" s="1"/>
      <c r="I10" s="1"/>
    </row>
    <row r="11" spans="1:9" x14ac:dyDescent="0.2">
      <c r="A11" s="3">
        <v>1.6</v>
      </c>
      <c r="B11" s="1"/>
      <c r="C11" s="1">
        <v>36</v>
      </c>
      <c r="D11" s="1"/>
      <c r="E11" s="1">
        <f t="shared" si="0"/>
        <v>57.6</v>
      </c>
      <c r="F11" s="1"/>
      <c r="G11" s="1"/>
      <c r="H11" s="1"/>
      <c r="I11" s="1"/>
    </row>
    <row r="12" spans="1:9" x14ac:dyDescent="0.2">
      <c r="A12" s="3">
        <v>1.4</v>
      </c>
      <c r="B12" s="1"/>
      <c r="C12" s="1">
        <v>41.3</v>
      </c>
      <c r="D12" s="1"/>
      <c r="E12" s="1">
        <f t="shared" si="0"/>
        <v>57.819999999999993</v>
      </c>
      <c r="F12" s="1"/>
      <c r="G12" s="1"/>
      <c r="H12" s="1"/>
      <c r="I12" s="1"/>
    </row>
    <row r="13" spans="1:9" x14ac:dyDescent="0.2">
      <c r="A13" s="3">
        <v>1.2</v>
      </c>
      <c r="B13" s="1"/>
      <c r="C13" s="1">
        <v>48</v>
      </c>
      <c r="D13" s="1"/>
      <c r="E13" s="1">
        <f t="shared" si="0"/>
        <v>57.599999999999994</v>
      </c>
      <c r="F13" s="1"/>
      <c r="G13" s="1"/>
      <c r="H13" s="1"/>
      <c r="I13" s="1"/>
    </row>
    <row r="14" spans="1:9" x14ac:dyDescent="0.2">
      <c r="A14" s="3">
        <v>1</v>
      </c>
      <c r="B14" s="1"/>
      <c r="C14" s="1">
        <v>55.5</v>
      </c>
      <c r="D14" s="1"/>
      <c r="E14" s="1">
        <f t="shared" si="0"/>
        <v>55.5</v>
      </c>
      <c r="F14" s="1"/>
      <c r="G14" s="1"/>
      <c r="H14" s="1"/>
      <c r="I14" s="1"/>
    </row>
    <row r="15" spans="1:9" x14ac:dyDescent="0.2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">
      <c r="A18" s="1" t="s">
        <v>9</v>
      </c>
      <c r="B18" s="1"/>
      <c r="C18" s="1"/>
      <c r="D18" s="1"/>
      <c r="E18" s="1"/>
      <c r="F18" s="1"/>
      <c r="G18" s="1" t="s">
        <v>10</v>
      </c>
      <c r="H18" s="1">
        <v>9</v>
      </c>
      <c r="I18" s="1" t="s">
        <v>11</v>
      </c>
    </row>
    <row r="19" spans="1:9" x14ac:dyDescent="0.2">
      <c r="A19" s="1" t="s">
        <v>15</v>
      </c>
      <c r="B19" s="1"/>
      <c r="C19" s="1" t="s">
        <v>17</v>
      </c>
      <c r="D19" s="1"/>
      <c r="E19" s="1"/>
      <c r="F19" s="1"/>
      <c r="G19" s="1" t="s">
        <v>12</v>
      </c>
      <c r="H19" s="1">
        <v>170</v>
      </c>
      <c r="I19" s="1" t="s">
        <v>11</v>
      </c>
    </row>
    <row r="20" spans="1:9" x14ac:dyDescent="0.2">
      <c r="A20" s="4">
        <v>1</v>
      </c>
      <c r="B20" s="1"/>
      <c r="C20" s="2">
        <f>I23+I24</f>
        <v>1.1323870719864408E-5</v>
      </c>
      <c r="D20" s="1"/>
      <c r="E20" s="1"/>
      <c r="F20" s="1"/>
      <c r="G20" s="1" t="s">
        <v>13</v>
      </c>
      <c r="H20" s="1">
        <v>8</v>
      </c>
      <c r="I20" s="1" t="s">
        <v>11</v>
      </c>
    </row>
    <row r="21" spans="1:9" x14ac:dyDescent="0.2">
      <c r="A21" s="1" t="s">
        <v>16</v>
      </c>
      <c r="B21" s="1"/>
      <c r="C21" s="1" t="s">
        <v>18</v>
      </c>
      <c r="D21" s="1"/>
      <c r="E21" s="1"/>
      <c r="F21" s="1"/>
      <c r="G21" s="1"/>
      <c r="H21" s="1"/>
      <c r="I21" s="1"/>
    </row>
    <row r="22" spans="1:9" x14ac:dyDescent="0.2">
      <c r="A22" s="1">
        <f>A20*(C20/C22)</f>
        <v>22.249999999999996</v>
      </c>
      <c r="B22" s="1"/>
      <c r="C22" s="2">
        <f>I23</f>
        <v>5.089380098815465E-7</v>
      </c>
      <c r="D22" s="2"/>
      <c r="E22" s="1"/>
      <c r="F22" s="1"/>
      <c r="G22" s="1" t="s">
        <v>6</v>
      </c>
      <c r="H22" s="1"/>
      <c r="I22" s="2">
        <f>(PI()*0.009^2)/4</f>
        <v>6.3617251235193305E-5</v>
      </c>
    </row>
    <row r="23" spans="1:9" x14ac:dyDescent="0.2">
      <c r="A23" s="1"/>
      <c r="B23" s="1"/>
      <c r="C23" s="1"/>
      <c r="D23" s="1"/>
      <c r="E23" s="1"/>
      <c r="F23" s="1"/>
      <c r="G23" s="1" t="s">
        <v>4</v>
      </c>
      <c r="H23" s="1"/>
      <c r="I23" s="2">
        <f>I22*0.008</f>
        <v>5.089380098815465E-7</v>
      </c>
    </row>
    <row r="24" spans="1:9" x14ac:dyDescent="0.2">
      <c r="A24" s="1" t="s">
        <v>19</v>
      </c>
      <c r="B24" s="1">
        <f>(A22*C22*298)/(C20*A20)</f>
        <v>298</v>
      </c>
      <c r="C24" s="1" t="s">
        <v>20</v>
      </c>
      <c r="D24" s="1"/>
      <c r="E24" s="1"/>
      <c r="F24" s="1"/>
      <c r="G24" s="1" t="s">
        <v>5</v>
      </c>
      <c r="H24" s="1"/>
      <c r="I24" s="2">
        <f>I22*0.17</f>
        <v>1.0814932709982862E-5</v>
      </c>
    </row>
    <row r="25" spans="1:9" x14ac:dyDescent="0.2">
      <c r="A25" s="1"/>
      <c r="B25" s="1">
        <f>B24-273</f>
        <v>25</v>
      </c>
      <c r="C25" s="1" t="s">
        <v>21</v>
      </c>
      <c r="D25" s="1"/>
      <c r="E25" s="1"/>
      <c r="F25" s="1"/>
      <c r="G25" s="1"/>
      <c r="H25" s="1"/>
      <c r="I25" s="1"/>
    </row>
    <row r="26" spans="1:9" x14ac:dyDescent="0.2">
      <c r="A26" s="1"/>
      <c r="B26" s="1"/>
      <c r="C26" s="1"/>
      <c r="D26" s="1"/>
      <c r="E26" s="1"/>
      <c r="F26" s="1"/>
      <c r="G26" s="1" t="s">
        <v>7</v>
      </c>
      <c r="H26" s="1"/>
      <c r="I26" s="1">
        <f>(I23+I24)/I23</f>
        <v>22.249999999999996</v>
      </c>
    </row>
    <row r="27" spans="1:9" x14ac:dyDescent="0.2">
      <c r="A27" s="1" t="s">
        <v>22</v>
      </c>
      <c r="B27" s="1"/>
      <c r="C27" s="1"/>
      <c r="D27" s="1"/>
      <c r="E27" s="1"/>
      <c r="F27" s="1"/>
      <c r="G27" s="1"/>
      <c r="H27" s="1"/>
      <c r="I27" s="1"/>
    </row>
    <row r="28" spans="1:9" x14ac:dyDescent="0.2">
      <c r="A28" s="1" t="s">
        <v>15</v>
      </c>
      <c r="B28" s="1"/>
      <c r="C28" s="1" t="s">
        <v>17</v>
      </c>
      <c r="D28" s="1"/>
      <c r="E28" s="1" t="s">
        <v>14</v>
      </c>
      <c r="F28" s="1"/>
      <c r="G28" s="1"/>
      <c r="H28" s="1"/>
      <c r="I28" s="1"/>
    </row>
    <row r="29" spans="1:9" x14ac:dyDescent="0.2">
      <c r="A29" s="4">
        <v>1</v>
      </c>
      <c r="B29" s="1"/>
      <c r="C29" s="2">
        <f>I23+I24</f>
        <v>1.1323870719864408E-5</v>
      </c>
      <c r="D29" s="1"/>
      <c r="E29" s="1">
        <v>1.35</v>
      </c>
      <c r="F29" s="1"/>
      <c r="G29" s="1"/>
      <c r="H29" s="1"/>
      <c r="I29" s="1"/>
    </row>
    <row r="30" spans="1:9" x14ac:dyDescent="0.2">
      <c r="A30" s="1" t="s">
        <v>16</v>
      </c>
      <c r="B30" s="1"/>
      <c r="C30" s="1" t="s">
        <v>18</v>
      </c>
      <c r="D30" s="1"/>
      <c r="E30" s="1"/>
      <c r="F30" s="1"/>
      <c r="G30" s="1"/>
      <c r="H30" s="1"/>
      <c r="I30" s="1"/>
    </row>
    <row r="31" spans="1:9" x14ac:dyDescent="0.2">
      <c r="A31" s="1">
        <f>A29*(C29/C31)^E29</f>
        <v>65.901533518623637</v>
      </c>
      <c r="B31" s="1"/>
      <c r="C31" s="2">
        <f>I23</f>
        <v>5.089380098815465E-7</v>
      </c>
      <c r="D31" s="1"/>
      <c r="E31" s="1"/>
      <c r="F31" s="1"/>
      <c r="G31" s="1"/>
      <c r="H31" s="1"/>
      <c r="I31" s="1"/>
    </row>
    <row r="32" spans="1:9" x14ac:dyDescent="0.2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">
      <c r="A33" s="1">
        <f>(A31*C31*298)/(C29*A29)</f>
        <v>882.63626914830775</v>
      </c>
      <c r="B33" s="1" t="s">
        <v>20</v>
      </c>
      <c r="C33" s="1">
        <f>A33-273</f>
        <v>609.63626914830775</v>
      </c>
      <c r="D33" s="1" t="s">
        <v>8</v>
      </c>
      <c r="E33" s="1"/>
      <c r="F33" s="1"/>
      <c r="G33" s="1"/>
      <c r="H33" s="1"/>
      <c r="I33" s="1"/>
    </row>
    <row r="34" spans="1:9" x14ac:dyDescent="0.2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">
      <c r="A35" s="1" t="s">
        <v>23</v>
      </c>
      <c r="B35" s="1"/>
      <c r="C35" s="1" t="s">
        <v>15</v>
      </c>
      <c r="D35" s="1"/>
      <c r="E35" s="1" t="s">
        <v>17</v>
      </c>
      <c r="F35" s="1"/>
      <c r="G35" s="1"/>
      <c r="H35" s="1"/>
      <c r="I35" s="1"/>
    </row>
    <row r="36" spans="1:9" x14ac:dyDescent="0.2">
      <c r="A36" s="4">
        <v>0</v>
      </c>
      <c r="B36" s="1"/>
      <c r="C36" s="1">
        <v>1</v>
      </c>
      <c r="D36" s="1"/>
      <c r="E36" s="2">
        <f t="shared" ref="E36:E46" si="1">((I$24/10)*(10-A36))+I$23</f>
        <v>1.1323870719864408E-5</v>
      </c>
      <c r="F36" s="1"/>
      <c r="G36" s="1"/>
      <c r="H36" s="1"/>
      <c r="I36" s="1"/>
    </row>
    <row r="37" spans="1:9" x14ac:dyDescent="0.2">
      <c r="A37" s="4">
        <v>1</v>
      </c>
      <c r="B37" s="1"/>
      <c r="C37" s="1">
        <f t="shared" ref="C37:C46" si="2">C36*(E36/E37)^E$29</f>
        <v>1.145122822904223</v>
      </c>
      <c r="D37" s="1"/>
      <c r="E37" s="2">
        <f t="shared" si="1"/>
        <v>1.0242377448866122E-5</v>
      </c>
      <c r="F37" s="1"/>
      <c r="G37" s="1"/>
      <c r="H37" s="1"/>
      <c r="I37" s="1"/>
    </row>
    <row r="38" spans="1:9" x14ac:dyDescent="0.2">
      <c r="A38" s="4">
        <v>2</v>
      </c>
      <c r="B38" s="1"/>
      <c r="C38" s="1">
        <f t="shared" si="2"/>
        <v>1.3313052320338981</v>
      </c>
      <c r="D38" s="1"/>
      <c r="E38" s="2">
        <f t="shared" si="1"/>
        <v>9.1608841778678356E-6</v>
      </c>
      <c r="F38" s="1"/>
      <c r="G38" s="1"/>
      <c r="H38" s="1"/>
      <c r="I38" s="1"/>
    </row>
    <row r="39" spans="1:9" x14ac:dyDescent="0.2">
      <c r="A39" s="4">
        <v>3</v>
      </c>
      <c r="B39" s="1"/>
      <c r="C39" s="1">
        <f t="shared" si="2"/>
        <v>1.5773642000410242</v>
      </c>
      <c r="D39" s="1"/>
      <c r="E39" s="2">
        <f t="shared" si="1"/>
        <v>8.0793909068695504E-6</v>
      </c>
      <c r="F39" s="1"/>
      <c r="G39" s="1"/>
      <c r="H39" s="1"/>
      <c r="I39" s="1"/>
    </row>
    <row r="40" spans="1:9" x14ac:dyDescent="0.2">
      <c r="A40" s="4">
        <v>4</v>
      </c>
      <c r="B40" s="1"/>
      <c r="C40" s="1">
        <f t="shared" si="2"/>
        <v>1.9150798120494508</v>
      </c>
      <c r="D40" s="1"/>
      <c r="E40" s="2">
        <f t="shared" si="1"/>
        <v>6.9978976358712644E-6</v>
      </c>
      <c r="F40" s="1"/>
      <c r="G40" s="1"/>
      <c r="H40" s="1"/>
      <c r="I40" s="1"/>
    </row>
    <row r="41" spans="1:9" x14ac:dyDescent="0.2">
      <c r="A41" s="4">
        <v>5</v>
      </c>
      <c r="B41" s="1"/>
      <c r="C41" s="1">
        <f t="shared" si="2"/>
        <v>2.4022324131012716</v>
      </c>
      <c r="D41" s="1"/>
      <c r="E41" s="2">
        <f t="shared" si="1"/>
        <v>5.9164043648729775E-6</v>
      </c>
      <c r="F41" s="1"/>
      <c r="G41" s="1"/>
      <c r="H41" s="1"/>
      <c r="I41" s="1"/>
    </row>
    <row r="42" spans="1:9" x14ac:dyDescent="0.2">
      <c r="A42" s="4">
        <v>6</v>
      </c>
      <c r="B42" s="1"/>
      <c r="C42" s="1">
        <f t="shared" si="2"/>
        <v>3.1547769099962522</v>
      </c>
      <c r="D42" s="1"/>
      <c r="E42" s="2">
        <f t="shared" si="1"/>
        <v>4.8349110938746915E-6</v>
      </c>
      <c r="F42" s="1"/>
      <c r="G42" s="1"/>
      <c r="H42" s="1"/>
      <c r="I42" s="1"/>
    </row>
    <row r="43" spans="1:9" x14ac:dyDescent="0.2">
      <c r="A43" s="4">
        <v>7</v>
      </c>
      <c r="B43" s="1"/>
      <c r="C43" s="1">
        <f t="shared" si="2"/>
        <v>4.4403457437287912</v>
      </c>
      <c r="D43" s="1"/>
      <c r="E43" s="2">
        <f t="shared" si="1"/>
        <v>3.7534178228764055E-6</v>
      </c>
      <c r="F43" s="1"/>
      <c r="G43" s="1"/>
      <c r="H43" s="1"/>
      <c r="I43" s="1"/>
    </row>
    <row r="44" spans="1:9" x14ac:dyDescent="0.2">
      <c r="A44" s="4">
        <v>8</v>
      </c>
      <c r="B44" s="1"/>
      <c r="C44" s="1">
        <f t="shared" si="2"/>
        <v>7.0255521374652883</v>
      </c>
      <c r="D44" s="1"/>
      <c r="E44" s="2">
        <f t="shared" si="1"/>
        <v>2.6719245518781191E-6</v>
      </c>
      <c r="F44" s="1"/>
      <c r="G44" s="1"/>
      <c r="H44" s="1"/>
      <c r="I44" s="1"/>
    </row>
    <row r="45" spans="1:9" x14ac:dyDescent="0.2">
      <c r="A45" s="4">
        <v>9</v>
      </c>
      <c r="B45" s="1"/>
      <c r="C45" s="1">
        <f t="shared" si="2"/>
        <v>14.15298320847384</v>
      </c>
      <c r="D45" s="1"/>
      <c r="E45" s="2">
        <f t="shared" si="1"/>
        <v>1.5904312808798326E-6</v>
      </c>
      <c r="F45" s="1"/>
      <c r="G45" s="1"/>
      <c r="H45" s="1"/>
      <c r="I45" s="1"/>
    </row>
    <row r="46" spans="1:9" x14ac:dyDescent="0.2">
      <c r="A46" s="4">
        <v>10</v>
      </c>
      <c r="B46" s="1"/>
      <c r="C46" s="1">
        <f t="shared" si="2"/>
        <v>65.901533518623623</v>
      </c>
      <c r="D46" s="1"/>
      <c r="E46" s="2">
        <f t="shared" si="1"/>
        <v>5.089380098815465E-7</v>
      </c>
      <c r="F46" s="1"/>
      <c r="G46" s="1"/>
      <c r="H46" s="1"/>
      <c r="I46" s="1"/>
    </row>
    <row r="47" spans="1:9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">
      <c r="A52" s="1" t="s">
        <v>23</v>
      </c>
      <c r="B52" s="1"/>
      <c r="C52" s="1" t="s">
        <v>15</v>
      </c>
      <c r="D52" s="1"/>
      <c r="E52" s="1" t="s">
        <v>17</v>
      </c>
      <c r="F52" s="1"/>
      <c r="G52" s="1" t="s">
        <v>24</v>
      </c>
      <c r="H52" s="1"/>
      <c r="I52" s="1" t="s">
        <v>21</v>
      </c>
    </row>
    <row r="53" spans="1:9" x14ac:dyDescent="0.2">
      <c r="A53" s="4">
        <v>0</v>
      </c>
      <c r="B53" s="1"/>
      <c r="C53" s="1">
        <v>1</v>
      </c>
      <c r="D53" s="1"/>
      <c r="E53" s="2">
        <f t="shared" ref="E53:E63" si="3">((I$24/10)*(10-A53))+I$23</f>
        <v>1.1323870719864408E-5</v>
      </c>
      <c r="F53" s="1"/>
      <c r="G53" s="1">
        <v>298</v>
      </c>
      <c r="H53" s="1"/>
      <c r="I53" s="1">
        <f>G53-273</f>
        <v>25</v>
      </c>
    </row>
    <row r="54" spans="1:9" x14ac:dyDescent="0.2">
      <c r="A54" s="4">
        <v>1</v>
      </c>
      <c r="B54" s="1"/>
      <c r="C54" s="1">
        <f t="shared" ref="C54:C63" si="4">C53*(E53/E54)^E$29</f>
        <v>1.145122822904223</v>
      </c>
      <c r="D54" s="1"/>
      <c r="E54" s="2">
        <f t="shared" si="3"/>
        <v>1.0242377448866122E-5</v>
      </c>
      <c r="F54" s="1"/>
      <c r="G54" s="1">
        <f t="shared" ref="G54:G63" si="5">(C54*E54*G53)/(C53*E53)</f>
        <v>308.65563369268995</v>
      </c>
      <c r="H54" s="1"/>
      <c r="I54" s="1">
        <f t="shared" ref="I54:I63" si="6">G54-273</f>
        <v>35.655633692689946</v>
      </c>
    </row>
    <row r="55" spans="1:9" x14ac:dyDescent="0.2">
      <c r="A55" s="4">
        <v>2</v>
      </c>
      <c r="B55" s="1"/>
      <c r="C55" s="1">
        <f t="shared" si="4"/>
        <v>1.3313052320338981</v>
      </c>
      <c r="D55" s="1"/>
      <c r="E55" s="2">
        <f t="shared" si="3"/>
        <v>9.1608841778678356E-6</v>
      </c>
      <c r="F55" s="1"/>
      <c r="G55" s="1">
        <f t="shared" si="5"/>
        <v>320.94927032044177</v>
      </c>
      <c r="H55" s="1"/>
      <c r="I55" s="1">
        <f t="shared" si="6"/>
        <v>47.949270320441769</v>
      </c>
    </row>
    <row r="56" spans="1:9" x14ac:dyDescent="0.2">
      <c r="A56" s="4">
        <v>3</v>
      </c>
      <c r="B56" s="1"/>
      <c r="C56" s="1">
        <f t="shared" si="4"/>
        <v>1.5773642000410242</v>
      </c>
      <c r="D56" s="1"/>
      <c r="E56" s="2">
        <f t="shared" si="3"/>
        <v>8.0793909068695504E-6</v>
      </c>
      <c r="F56" s="1"/>
      <c r="G56" s="1">
        <f t="shared" si="5"/>
        <v>335.375986037936</v>
      </c>
      <c r="H56" s="1"/>
      <c r="I56" s="1">
        <f t="shared" si="6"/>
        <v>62.375986037936002</v>
      </c>
    </row>
    <row r="57" spans="1:9" x14ac:dyDescent="0.2">
      <c r="A57" s="4">
        <v>4</v>
      </c>
      <c r="B57" s="1"/>
      <c r="C57" s="1">
        <f t="shared" si="4"/>
        <v>1.9150798120494508</v>
      </c>
      <c r="D57" s="1"/>
      <c r="E57" s="2">
        <f t="shared" si="3"/>
        <v>6.9978976358712644E-6</v>
      </c>
      <c r="F57" s="1"/>
      <c r="G57" s="1">
        <f t="shared" si="5"/>
        <v>352.67593392685956</v>
      </c>
      <c r="H57" s="1"/>
      <c r="I57" s="1">
        <f t="shared" si="6"/>
        <v>79.675933926859557</v>
      </c>
    </row>
    <row r="58" spans="1:9" x14ac:dyDescent="0.2">
      <c r="A58" s="4">
        <v>5</v>
      </c>
      <c r="B58" s="1"/>
      <c r="C58" s="1">
        <f t="shared" si="4"/>
        <v>2.4022324131012716</v>
      </c>
      <c r="D58" s="1"/>
      <c r="E58" s="2">
        <f t="shared" si="3"/>
        <v>5.9164043648729775E-6</v>
      </c>
      <c r="F58" s="1"/>
      <c r="G58" s="1">
        <f t="shared" si="5"/>
        <v>374.01948930723955</v>
      </c>
      <c r="H58" s="1"/>
      <c r="I58" s="1">
        <f t="shared" si="6"/>
        <v>101.01948930723955</v>
      </c>
    </row>
    <row r="59" spans="1:9" x14ac:dyDescent="0.2">
      <c r="A59" s="4">
        <v>6</v>
      </c>
      <c r="B59" s="1"/>
      <c r="C59" s="1">
        <f t="shared" si="4"/>
        <v>3.1547769099962522</v>
      </c>
      <c r="D59" s="1"/>
      <c r="E59" s="2">
        <f t="shared" si="3"/>
        <v>4.8349110938746915E-6</v>
      </c>
      <c r="F59" s="1"/>
      <c r="G59" s="1">
        <f t="shared" si="5"/>
        <v>401.40105313255691</v>
      </c>
      <c r="H59" s="1"/>
      <c r="I59" s="1">
        <f t="shared" si="6"/>
        <v>128.40105313255691</v>
      </c>
    </row>
    <row r="60" spans="1:9" x14ac:dyDescent="0.2">
      <c r="A60" s="4">
        <v>7</v>
      </c>
      <c r="B60" s="1"/>
      <c r="C60" s="1">
        <f t="shared" si="4"/>
        <v>4.4403457437287912</v>
      </c>
      <c r="D60" s="1"/>
      <c r="E60" s="2">
        <f t="shared" si="3"/>
        <v>3.7534178228764055E-6</v>
      </c>
      <c r="F60" s="1"/>
      <c r="G60" s="1">
        <f t="shared" si="5"/>
        <v>438.59639812494169</v>
      </c>
      <c r="H60" s="1"/>
      <c r="I60" s="1">
        <f t="shared" si="6"/>
        <v>165.59639812494169</v>
      </c>
    </row>
    <row r="61" spans="1:9" x14ac:dyDescent="0.2">
      <c r="A61" s="4">
        <v>8</v>
      </c>
      <c r="B61" s="1"/>
      <c r="C61" s="1">
        <f t="shared" si="4"/>
        <v>7.0255521374652883</v>
      </c>
      <c r="D61" s="1"/>
      <c r="E61" s="2">
        <f t="shared" si="3"/>
        <v>2.6719245518781191E-6</v>
      </c>
      <c r="F61" s="1"/>
      <c r="G61" s="1">
        <f t="shared" si="5"/>
        <v>493.99893568828963</v>
      </c>
      <c r="H61" s="1"/>
      <c r="I61" s="1">
        <f t="shared" si="6"/>
        <v>220.99893568828963</v>
      </c>
    </row>
    <row r="62" spans="1:9" x14ac:dyDescent="0.2">
      <c r="A62" s="4">
        <v>9</v>
      </c>
      <c r="B62" s="1"/>
      <c r="C62" s="1">
        <f t="shared" si="4"/>
        <v>14.15298320847384</v>
      </c>
      <c r="D62" s="1"/>
      <c r="E62" s="2">
        <f t="shared" si="3"/>
        <v>1.5904312808798326E-6</v>
      </c>
      <c r="F62" s="1"/>
      <c r="G62" s="1">
        <f t="shared" si="5"/>
        <v>592.35800507376462</v>
      </c>
      <c r="H62" s="1"/>
      <c r="I62" s="1">
        <f t="shared" si="6"/>
        <v>319.35800507376462</v>
      </c>
    </row>
    <row r="63" spans="1:9" x14ac:dyDescent="0.2">
      <c r="A63" s="4">
        <v>10</v>
      </c>
      <c r="B63" s="1"/>
      <c r="C63" s="1">
        <f t="shared" si="4"/>
        <v>65.901533518623623</v>
      </c>
      <c r="D63" s="1"/>
      <c r="E63" s="2">
        <f t="shared" si="3"/>
        <v>5.089380098815465E-7</v>
      </c>
      <c r="F63" s="1"/>
      <c r="G63" s="1">
        <f t="shared" si="5"/>
        <v>882.63626914830741</v>
      </c>
      <c r="H63" s="1"/>
      <c r="I63" s="1">
        <f t="shared" si="6"/>
        <v>609.63626914830741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Williams, Owen</dc:creator>
  <cp:lastModifiedBy>Microsoft Office User</cp:lastModifiedBy>
  <dcterms:created xsi:type="dcterms:W3CDTF">2012-09-06T08:13:55Z</dcterms:created>
  <dcterms:modified xsi:type="dcterms:W3CDTF">2018-10-11T11:55:45Z</dcterms:modified>
</cp:coreProperties>
</file>