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grated Project\TO SUBMIT\4th May 2022\"/>
    </mc:Choice>
  </mc:AlternateContent>
  <xr:revisionPtr revIDLastSave="0" documentId="13_ncr:1_{09276031-6166-441D-B724-F2603A341429}" xr6:coauthVersionLast="47" xr6:coauthVersionMax="47" xr10:uidLastSave="{00000000-0000-0000-0000-000000000000}"/>
  <bookViews>
    <workbookView xWindow="-120" yWindow="-120" windowWidth="20730" windowHeight="11160" activeTab="3" xr2:uid="{F9E53550-DE75-43ED-983B-B79F896FD806}"/>
  </bookViews>
  <sheets>
    <sheet name="Front" sheetId="1" r:id="rId1"/>
    <sheet name="Assumptions" sheetId="2" r:id="rId2"/>
    <sheet name="Summary Page" sheetId="3" r:id="rId3"/>
    <sheet name="Elemental Cost Plan" sheetId="4" r:id="rId4"/>
    <sheet name="SPONS Regional Variations" sheetId="5" r:id="rId5"/>
    <sheet name="BCIS Index" sheetId="6" r:id="rId6"/>
  </sheets>
  <definedNames>
    <definedName name="_xlnm._FilterDatabase" localSheetId="3" hidden="1">'Elemental Cost Plan'!$J$10:$J$29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8" i="3" l="1"/>
  <c r="E49" i="3" s="1"/>
  <c r="I139" i="4" l="1"/>
  <c r="E139" i="4"/>
  <c r="I116" i="4"/>
  <c r="E19" i="3" l="1"/>
  <c r="J411" i="4"/>
  <c r="E34" i="3"/>
  <c r="E33" i="3"/>
  <c r="E31" i="3"/>
  <c r="E30" i="3"/>
  <c r="E409" i="4"/>
  <c r="E411" i="4" s="1"/>
  <c r="I411" i="4" s="1"/>
  <c r="I405" i="4"/>
  <c r="I404" i="4"/>
  <c r="I400" i="4"/>
  <c r="I399" i="4"/>
  <c r="I396" i="4"/>
  <c r="I381" i="4"/>
  <c r="I366" i="4"/>
  <c r="I365" i="4"/>
  <c r="G365" i="4"/>
  <c r="I364" i="4"/>
  <c r="F360" i="4"/>
  <c r="F374" i="4" s="1"/>
  <c r="F370" i="4" s="1"/>
  <c r="G352" i="4"/>
  <c r="G356" i="4" s="1"/>
  <c r="G360" i="4" s="1"/>
  <c r="G374" i="4" s="1"/>
  <c r="G370" i="4" s="1"/>
  <c r="I337" i="4"/>
  <c r="I332" i="4"/>
  <c r="J337" i="4" s="1"/>
  <c r="E17" i="3" s="1"/>
  <c r="I331" i="4"/>
  <c r="D295" i="4"/>
  <c r="E298" i="4" s="1"/>
  <c r="E305" i="4" s="1"/>
  <c r="E310" i="4"/>
  <c r="I310" i="4" s="1"/>
  <c r="E302" i="4"/>
  <c r="E303" i="4" s="1"/>
  <c r="E306" i="4" s="1"/>
  <c r="E291" i="4"/>
  <c r="I291" i="4" s="1"/>
  <c r="E283" i="4"/>
  <c r="I283" i="4" s="1"/>
  <c r="E282" i="4"/>
  <c r="I282" i="4" s="1"/>
  <c r="E281" i="4"/>
  <c r="E280" i="4"/>
  <c r="I280" i="4" s="1"/>
  <c r="E273" i="4"/>
  <c r="E274" i="4"/>
  <c r="E272" i="4"/>
  <c r="E259" i="4"/>
  <c r="E260" i="4" s="1"/>
  <c r="E261" i="4" s="1"/>
  <c r="I261" i="4" s="1"/>
  <c r="G244" i="4"/>
  <c r="G243" i="4"/>
  <c r="G242" i="4"/>
  <c r="E237" i="4"/>
  <c r="E238" i="4" s="1"/>
  <c r="E239" i="4" s="1"/>
  <c r="E240" i="4" s="1"/>
  <c r="E242" i="4" s="1"/>
  <c r="E218" i="4"/>
  <c r="E219" i="4" s="1"/>
  <c r="E220" i="4" s="1"/>
  <c r="E243" i="4" s="1"/>
  <c r="E217" i="4"/>
  <c r="D212" i="4"/>
  <c r="E214" i="4" s="1"/>
  <c r="E215" i="4" s="1"/>
  <c r="E216" i="4" s="1"/>
  <c r="E244" i="4" s="1"/>
  <c r="E201" i="4"/>
  <c r="I201" i="4" s="1"/>
  <c r="D197" i="4"/>
  <c r="E198" i="4" s="1"/>
  <c r="I198" i="4" s="1"/>
  <c r="E195" i="4"/>
  <c r="E191" i="4"/>
  <c r="I191" i="4" s="1"/>
  <c r="E176" i="4"/>
  <c r="E177" i="4"/>
  <c r="E178" i="4"/>
  <c r="E179" i="4"/>
  <c r="E180" i="4"/>
  <c r="E175" i="4"/>
  <c r="E174" i="4"/>
  <c r="C172" i="4"/>
  <c r="E172" i="4" s="1"/>
  <c r="C171" i="4"/>
  <c r="E171" i="4" s="1"/>
  <c r="E170" i="4"/>
  <c r="E173" i="4"/>
  <c r="E169" i="4"/>
  <c r="E163" i="4"/>
  <c r="I163" i="4" s="1"/>
  <c r="E307" i="4" l="1"/>
  <c r="I307" i="4" s="1"/>
  <c r="E285" i="4"/>
  <c r="I281" i="4"/>
  <c r="E245" i="4"/>
  <c r="I245" i="4" s="1"/>
  <c r="E275" i="4"/>
  <c r="I275" i="4" s="1"/>
  <c r="E181" i="4"/>
  <c r="I181" i="4" s="1"/>
  <c r="E152" i="4"/>
  <c r="E154" i="4" s="1"/>
  <c r="I154" i="4" s="1"/>
  <c r="E135" i="4"/>
  <c r="I135" i="4" s="1"/>
  <c r="I152" i="4" l="1"/>
  <c r="D125" i="4"/>
  <c r="D121" i="4"/>
  <c r="E122" i="4" s="1"/>
  <c r="I122" i="4" s="1"/>
  <c r="E18" i="4"/>
  <c r="I18" i="4" s="1"/>
  <c r="E106" i="4"/>
  <c r="I106" i="4" s="1"/>
  <c r="E99" i="4"/>
  <c r="I99" i="4" s="1"/>
  <c r="E92" i="4"/>
  <c r="I92" i="4" s="1"/>
  <c r="E84" i="4"/>
  <c r="I84" i="4" l="1"/>
  <c r="D315" i="4"/>
  <c r="J18" i="4"/>
  <c r="E13" i="3" s="1"/>
  <c r="D126" i="4"/>
  <c r="E127" i="4" s="1"/>
  <c r="I127" i="4" s="1"/>
  <c r="C2" i="4"/>
  <c r="C9" i="3"/>
  <c r="F27" i="3" s="1"/>
  <c r="E73" i="4"/>
  <c r="E61" i="4"/>
  <c r="I61" i="4" s="1"/>
  <c r="E55" i="4"/>
  <c r="I55" i="4" s="1"/>
  <c r="F54" i="4"/>
  <c r="G54" i="4"/>
  <c r="D54" i="4"/>
  <c r="I46" i="4"/>
  <c r="I44" i="4"/>
  <c r="E39" i="4"/>
  <c r="E41" i="4" s="1"/>
  <c r="I41" i="4" s="1"/>
  <c r="K32" i="4"/>
  <c r="E32" i="4"/>
  <c r="I32" i="4" s="1"/>
  <c r="E27" i="4"/>
  <c r="E29" i="4" s="1"/>
  <c r="I29" i="4" s="1"/>
  <c r="F36" i="3" l="1"/>
  <c r="F28" i="3"/>
  <c r="F29" i="3"/>
  <c r="F17" i="3"/>
  <c r="F13" i="3"/>
  <c r="F31" i="3"/>
  <c r="F32" i="3"/>
  <c r="F26" i="3"/>
  <c r="F30" i="3"/>
  <c r="F33" i="3"/>
  <c r="F35" i="3"/>
  <c r="F19" i="3"/>
  <c r="F34" i="3"/>
  <c r="E319" i="4"/>
  <c r="I319" i="4" s="1"/>
  <c r="J319" i="4" s="1"/>
  <c r="E16" i="3" s="1"/>
  <c r="F16" i="3" s="1"/>
  <c r="D386" i="4"/>
  <c r="I73" i="4"/>
  <c r="J74" i="4" s="1"/>
  <c r="E113" i="4"/>
  <c r="I113" i="4" s="1"/>
  <c r="J285" i="4" s="1"/>
  <c r="E15" i="3" s="1"/>
  <c r="D348" i="4" l="1"/>
  <c r="D387" i="4"/>
  <c r="I386" i="4"/>
  <c r="E14" i="3"/>
  <c r="F14" i="3" s="1"/>
  <c r="D352" i="4"/>
  <c r="I348" i="4"/>
  <c r="F15" i="3"/>
  <c r="D388" i="4" l="1"/>
  <c r="I388" i="4" s="1"/>
  <c r="I387" i="4"/>
  <c r="I352" i="4"/>
  <c r="D356" i="4"/>
  <c r="I356" i="4" l="1"/>
  <c r="D360" i="4"/>
  <c r="I360" i="4" l="1"/>
  <c r="D374" i="4"/>
  <c r="D370" i="4" s="1"/>
  <c r="I370" i="4" s="1"/>
  <c r="I374" i="4" l="1"/>
  <c r="J8" i="4" l="1"/>
  <c r="J388" i="4"/>
  <c r="E18" i="3" s="1"/>
  <c r="F18" i="3" l="1"/>
  <c r="E20" i="3"/>
  <c r="E37" i="3" l="1"/>
  <c r="E39" i="3" s="1"/>
  <c r="E40" i="3"/>
  <c r="E43" i="3"/>
  <c r="E42" i="3"/>
  <c r="E41" i="3"/>
  <c r="F20" i="3"/>
  <c r="F43" i="3" l="1"/>
  <c r="F40" i="3"/>
  <c r="F37" i="3"/>
  <c r="F42" i="3"/>
  <c r="E45" i="3"/>
  <c r="F41" i="3"/>
  <c r="E47" i="3" l="1"/>
  <c r="E50" i="3" s="1"/>
  <c r="E51" i="3" s="1"/>
  <c r="F39" i="3"/>
  <c r="E53" i="3" l="1"/>
  <c r="E54" i="3" s="1"/>
  <c r="E56" i="3" s="1"/>
  <c r="F45" i="3"/>
  <c r="F56" i="3" l="1"/>
  <c r="J19" i="3"/>
  <c r="J20" i="3" s="1"/>
  <c r="J24" i="3" s="1"/>
  <c r="J25" i="3" s="1"/>
</calcChain>
</file>

<file path=xl/sharedStrings.xml><?xml version="1.0" encoding="utf-8"?>
<sst xmlns="http://schemas.openxmlformats.org/spreadsheetml/2006/main" count="988" uniqueCount="488">
  <si>
    <t>Information Used &amp; Assumptions</t>
  </si>
  <si>
    <t>Information Used</t>
  </si>
  <si>
    <t>General Assumptions;</t>
  </si>
  <si>
    <t>General Notes and Exclusions;</t>
  </si>
  <si>
    <t xml:space="preserve">Project details: </t>
  </si>
  <si>
    <t xml:space="preserve">Description: </t>
  </si>
  <si>
    <t>Building Works Estimate</t>
  </si>
  <si>
    <t xml:space="preserve">Based on GIA of: </t>
  </si>
  <si>
    <t xml:space="preserve">Group Element </t>
  </si>
  <si>
    <t xml:space="preserve">Element Type </t>
  </si>
  <si>
    <t xml:space="preserve">Total </t>
  </si>
  <si>
    <r>
      <t>£/m</t>
    </r>
    <r>
      <rPr>
        <b/>
        <vertAlign val="superscript"/>
        <sz val="10"/>
        <color rgb="FF000000"/>
        <rFont val="Calibri"/>
        <family val="2"/>
        <scheme val="minor"/>
      </rPr>
      <t>2</t>
    </r>
  </si>
  <si>
    <t>Works cost estimate (sub total A)</t>
  </si>
  <si>
    <t>Project design team fees and other development costs (sub total B)</t>
  </si>
  <si>
    <t>Base cost estimate A + B (sub total C)</t>
  </si>
  <si>
    <t xml:space="preserve">Design Contingency </t>
  </si>
  <si>
    <t xml:space="preserve">Construction Risk </t>
  </si>
  <si>
    <t xml:space="preserve">Employers Change Risk </t>
  </si>
  <si>
    <t xml:space="preserve">Other Mis. Risk </t>
  </si>
  <si>
    <t>Total Risk allowances (sub total D)</t>
  </si>
  <si>
    <t>Total Construction Cost (C + D)</t>
  </si>
  <si>
    <t>Elemental Cost Plan</t>
  </si>
  <si>
    <t xml:space="preserve">Elements in red are NRM1 Phraseologies </t>
  </si>
  <si>
    <t>Ref.</t>
  </si>
  <si>
    <t>Element</t>
  </si>
  <si>
    <t>Timesing</t>
  </si>
  <si>
    <t>Quantity</t>
  </si>
  <si>
    <t>Unit</t>
  </si>
  <si>
    <t>Rate</t>
  </si>
  <si>
    <t>Sub-Total</t>
  </si>
  <si>
    <t>Group-Total</t>
  </si>
  <si>
    <t>Notes</t>
  </si>
  <si>
    <t>£</t>
  </si>
  <si>
    <t>FACILITING WORKS</t>
  </si>
  <si>
    <t>Cost Plan for:</t>
  </si>
  <si>
    <t>m2</t>
  </si>
  <si>
    <t>1.1 FOUNDATIONS</t>
  </si>
  <si>
    <t>SUBSTRUCTURE</t>
  </si>
  <si>
    <t>NRM1 Document</t>
  </si>
  <si>
    <t>SPONS Architects 2020</t>
  </si>
  <si>
    <t>SPONS Civil 2020</t>
  </si>
  <si>
    <t>Design Fees</t>
  </si>
  <si>
    <t>Total</t>
  </si>
  <si>
    <t>Preliminaries</t>
  </si>
  <si>
    <t>I assumed that there is adequate services provision and drainage capacity available and are adjacent to the site</t>
  </si>
  <si>
    <t>Exclusions:</t>
  </si>
  <si>
    <t>VAT</t>
  </si>
  <si>
    <t>Works beyond established scope</t>
  </si>
  <si>
    <t>Land costs and associated legal fees</t>
  </si>
  <si>
    <t>Any major earthworks to deal with large changes in ground level</t>
  </si>
  <si>
    <t>I have used the Tender Price Index - as this is the cost to the client, not the cost to the contractor</t>
  </si>
  <si>
    <t>TENDER PRICE INDEX</t>
  </si>
  <si>
    <t>REGIONAL VARIATION</t>
  </si>
  <si>
    <t>Inflation Adjustment</t>
  </si>
  <si>
    <t>Location Adjustment</t>
  </si>
  <si>
    <t>Piling</t>
  </si>
  <si>
    <t>Enabling Work:</t>
  </si>
  <si>
    <t>excavate to form piling mat; supply and lay imported hardcore - recycled brick and similar to form piling mat</t>
  </si>
  <si>
    <t>lm</t>
  </si>
  <si>
    <t>m</t>
  </si>
  <si>
    <t>width of piling mat</t>
  </si>
  <si>
    <t>area of piling mat</t>
  </si>
  <si>
    <t>mm</t>
  </si>
  <si>
    <t>depth of piling mat</t>
  </si>
  <si>
    <t>m3</t>
  </si>
  <si>
    <t>As per page 133 of SPONS 2020 (CIVIL edition)</t>
  </si>
  <si>
    <t>provision of plant (1 nr rig); including bringing to and removing from site;</t>
  </si>
  <si>
    <t>maintenance, erection and dismantling at each pile position</t>
  </si>
  <si>
    <t>no</t>
  </si>
  <si>
    <t>Piling mat specification is as per SPG's Structural Report</t>
  </si>
  <si>
    <t>perimeter of building</t>
  </si>
  <si>
    <t>Supply and install concrete Continuous Flight Auger (CFA) piles; cart away</t>
  </si>
  <si>
    <t>inactive spoil; measure total length of pile</t>
  </si>
  <si>
    <t>450mm dia. reinforced concrete CFA piles</t>
  </si>
  <si>
    <t>depth of piles</t>
  </si>
  <si>
    <t>number of pile caps</t>
  </si>
  <si>
    <t>piles per pile cap</t>
  </si>
  <si>
    <t>number of piles</t>
  </si>
  <si>
    <t>total meterage of piles</t>
  </si>
  <si>
    <t>As per pile cap drawing from SPG</t>
  </si>
  <si>
    <t>Pile testing</t>
  </si>
  <si>
    <t>using tension piles as reaction; typical loading test 1000 kN to 2000 kN</t>
  </si>
  <si>
    <t>assuming 3x tests required</t>
  </si>
  <si>
    <t>integrity testing; minimum 20 per visit</t>
  </si>
  <si>
    <t>minimum 20x per visit (183/20 = 9.15, so allowed 10)</t>
  </si>
  <si>
    <t>Piling Caps</t>
  </si>
  <si>
    <t>Excavate pit in firm ground by machine, partial backfill, partial disposal,</t>
  </si>
  <si>
    <t>support, compaction, cut off pile and prepare reinforcement, formwork;</t>
  </si>
  <si>
    <t>reinforced in situ concrete cap 25 N/mm²; reinforcement at 50 kg/m³; rates</t>
  </si>
  <si>
    <t>per cap for cap size</t>
  </si>
  <si>
    <t>2100mm× 2100mm× 1000 mm; 2–3 piles</t>
  </si>
  <si>
    <t>As per page 134 of SPONS 2020 (CIVIL edition)</t>
  </si>
  <si>
    <t>Concrete Lift Pits</t>
  </si>
  <si>
    <t>Excavate and disposal; reinforced concrete floor and walls; bitumen tanking</t>
  </si>
  <si>
    <t>as necessary</t>
  </si>
  <si>
    <t>1.80m× 2.50m× 1.60m deep pit −13 person lift/1000 kg</t>
  </si>
  <si>
    <t>number of lifts required</t>
  </si>
  <si>
    <t>As per Ground Floor Plan</t>
  </si>
  <si>
    <t>Plot E9 (UWTSD)</t>
  </si>
  <si>
    <t>Strip Foundations</t>
  </si>
  <si>
    <t>Excavate trench 600mm wide, partial backfill, partial disposal, earthwork support</t>
  </si>
  <si>
    <t>(risk item), compact base of trench, plain in situ concrete 20.00 N/mm² – 20mm</t>
  </si>
  <si>
    <t>aggregate (1:2:4), 250mm thick, 3 courses of common brick up to DPC level,</t>
  </si>
  <si>
    <t>cavity brickwork/blockwork in cement mortar (1:3), pitch polymer damp-proof</t>
  </si>
  <si>
    <t>course machine excavation</t>
  </si>
  <si>
    <t>With 3 courses of facing brick outer skin up to DPC level</t>
  </si>
  <si>
    <t>(PC bricks @ £700/1000)</t>
  </si>
  <si>
    <t>600mm× 1500mm deep</t>
  </si>
  <si>
    <t>As per page 216 of SPONS 2020 (ARCHITECTS edition)</t>
  </si>
  <si>
    <t>PDF document named 'Ground Floor Plan - Marked Up (Piling Mat)'</t>
  </si>
  <si>
    <t>PDF document named ' ALLIANCE 3D MODEL floor plan pile caps'</t>
  </si>
  <si>
    <t>Alliance Construction Ltd's Construction Programme - produced by E Williams</t>
  </si>
  <si>
    <t>Alliance Construction Ltd's Structural Report - produced by SP Griffiths</t>
  </si>
  <si>
    <t>I have assumed there is no contaminated land on this site</t>
  </si>
  <si>
    <t>I have assumed the project is located at Plot E9, SA1, Swansea. This site also has easy access and no restrictions</t>
  </si>
  <si>
    <t>The project is currently at Design Stage, and there are no planning restrictions or conditions</t>
  </si>
  <si>
    <t>I have assumed that all material excavated for the foundations works are to be disposed on site and none is to be removed from site (unless otherwise stated)</t>
  </si>
  <si>
    <t>Precast driven piles with Reinforced Concrete strip foundations have been allowed for, as per SP Griffiths' structural report</t>
  </si>
  <si>
    <t>FRAME</t>
  </si>
  <si>
    <t>Frame</t>
  </si>
  <si>
    <t>Steel frame; composite beam and slab floors</t>
  </si>
  <si>
    <t>Suspended slab; permanent steel shuttering with 130mm thick concrete; no</t>
  </si>
  <si>
    <t>coverings or finishes</t>
  </si>
  <si>
    <t>up to 6 storeys</t>
  </si>
  <si>
    <t>GIFA - 1x floor</t>
  </si>
  <si>
    <t xml:space="preserve">Total GIFA </t>
  </si>
  <si>
    <t>As per page 219 of SPONS 2020 (ARCHITECTS edition)</t>
  </si>
  <si>
    <t>Floors</t>
  </si>
  <si>
    <t>2.2.1</t>
  </si>
  <si>
    <t>Composite steel deck flooring</t>
  </si>
  <si>
    <t>As per SP Griffiths Structural report</t>
  </si>
  <si>
    <t>Composite steel and concrete upper floors (Note: all floor thicknesses are</t>
  </si>
  <si>
    <t>nominal); A142 mesh reinforcement:</t>
  </si>
  <si>
    <t>Trapezoidal steel decking 1.20mm thick; 150mm reinforced concrete topping</t>
  </si>
  <si>
    <t xml:space="preserve">Floor Area </t>
  </si>
  <si>
    <t>Only required to 1st and 2nd floor</t>
  </si>
  <si>
    <t>As per page 222 of SPONS 2020 (ARCHITECTS edition)</t>
  </si>
  <si>
    <t>Risk allowance @ 12%</t>
  </si>
  <si>
    <t>Roof</t>
  </si>
  <si>
    <t>Provisional Sums</t>
  </si>
  <si>
    <t>Concrete</t>
  </si>
  <si>
    <t>precast concrete suspended slab with sand: cement screed over m2 82.00 to 99.00</t>
  </si>
  <si>
    <t>reinforced concrete slabs; on steel permanent steel shuttering; 150mm</t>
  </si>
  <si>
    <t>roof area</t>
  </si>
  <si>
    <t>2.3.2</t>
  </si>
  <si>
    <t>Roof Coverings</t>
  </si>
  <si>
    <t>Flat roofing systems</t>
  </si>
  <si>
    <t>Includes insulation and vapour control barrier; excludes decking (U-value =</t>
  </si>
  <si>
    <t>0.25W/m2 K)</t>
  </si>
  <si>
    <t>high performance bitumen felt roofing system</t>
  </si>
  <si>
    <t xml:space="preserve">Includes insulation and vapour control barrier </t>
  </si>
  <si>
    <t>As per page 223 of SPONS 2020 (Architects edition)</t>
  </si>
  <si>
    <t>As per page 225 of SPONS 2020 (Architects edition)</t>
  </si>
  <si>
    <t>2.3.4</t>
  </si>
  <si>
    <t>Roof Drainage</t>
  </si>
  <si>
    <t>Gutters</t>
  </si>
  <si>
    <t>100mm uPVC gutter</t>
  </si>
  <si>
    <t>Rainwater downpipes pipes; fixed to backgrounds; including offsets and shoes</t>
  </si>
  <si>
    <t>68mm dia. uPVC</t>
  </si>
  <si>
    <t>2.3.5</t>
  </si>
  <si>
    <t>Rooflights/Patent Glazing and Glazed Roofs</t>
  </si>
  <si>
    <t>Rooflights</t>
  </si>
  <si>
    <t>individual polycarbonate rooflights; rectangular; electric opening</t>
  </si>
  <si>
    <t>As per page 226 of SPONS 2020 (Architects edition)</t>
  </si>
  <si>
    <t>2.3.6</t>
  </si>
  <si>
    <t>Roof Features</t>
  </si>
  <si>
    <t>Flat roof feature</t>
  </si>
  <si>
    <t>roof walkways 600mm× 600mm× 50mm precast concrete slabs on support</t>
  </si>
  <si>
    <t>STAIRS AND RAMPS</t>
  </si>
  <si>
    <t>2.4.1 Stair/Ramp Structures</t>
  </si>
  <si>
    <t>2.4.1</t>
  </si>
  <si>
    <t>Reinforced concrete construction</t>
  </si>
  <si>
    <t>Risk allowance @ 2.5%</t>
  </si>
  <si>
    <t>SITE CLEARANCE AND PREPERATION</t>
  </si>
  <si>
    <t>Clearing Site vegetation</t>
  </si>
  <si>
    <t>bushes,scrub, undergrowth, hedges and treesand tree stumps not exceeding 500mm girth</t>
  </si>
  <si>
    <t>width of plot</t>
  </si>
  <si>
    <t>length of plot</t>
  </si>
  <si>
    <t>area of plot</t>
  </si>
  <si>
    <t>As per page 284 of SPONS 2020 (ARCHITECT edition)</t>
  </si>
  <si>
    <t>2.3.3</t>
  </si>
  <si>
    <t>Specialist Roof System</t>
  </si>
  <si>
    <t>Not applicable for this project</t>
  </si>
  <si>
    <t>width of rooflight</t>
  </si>
  <si>
    <t>length of rooflight</t>
  </si>
  <si>
    <t>Assumed rooflight 1.5m wide, above internal corridor on 2nd floor to increase lighting</t>
  </si>
  <si>
    <t>total area of rooflight</t>
  </si>
  <si>
    <t>rooflight area</t>
  </si>
  <si>
    <t>area of roof walkways (all roof area minus rooflight area)</t>
  </si>
  <si>
    <t>pedestrian access</t>
  </si>
  <si>
    <t>Assumed pedestrian access in order to access solar panels on roof for maintenance reasons</t>
  </si>
  <si>
    <t>Staircase; terrazzo finish; mild steel balustrades and handrails; plastered soffit;</t>
  </si>
  <si>
    <t>balustrades and staircase soffit decorated</t>
  </si>
  <si>
    <t>3.00m rise; dogleg</t>
  </si>
  <si>
    <t>3x stairs per floor (2x floors)</t>
  </si>
  <si>
    <t>total number of staircases</t>
  </si>
  <si>
    <t>As per page 227 of SPONS 2020 (Architects edition)</t>
  </si>
  <si>
    <t>2.4.3</t>
  </si>
  <si>
    <t>Stair/Ramp Balustrades and Handrails</t>
  </si>
  <si>
    <t>stainless steel handrail and brackets</t>
  </si>
  <si>
    <t>nr</t>
  </si>
  <si>
    <t>EXTERNAL WALLS</t>
  </si>
  <si>
    <t>2.5.1</t>
  </si>
  <si>
    <t>External Enclosing Walls above ground level</t>
  </si>
  <si>
    <t>Facing brick walls; sand faced facings; bricks PC £500.00/1000</t>
  </si>
  <si>
    <t>half brick thick; pointed one side</t>
  </si>
  <si>
    <t>total area of birckwork required</t>
  </si>
  <si>
    <t>As per page 228 of SPONS 2020 (Architects edition)</t>
  </si>
  <si>
    <t>Assumed dense block wall with facing brick finish</t>
  </si>
  <si>
    <t>Dense aggregate block walls</t>
  </si>
  <si>
    <t>100mm thick</t>
  </si>
  <si>
    <t>total area of blockwork required</t>
  </si>
  <si>
    <t>As per page 229 of SPONS 2020 (Architects edition)</t>
  </si>
  <si>
    <t>Word document "material choices" - produced by SP Griffiths</t>
  </si>
  <si>
    <t>I have assumed there are 3x lifts as per Ground Floor drawing provided</t>
  </si>
  <si>
    <t>Sheet Claddings</t>
  </si>
  <si>
    <t>Cement fibre profiled cladding</t>
  </si>
  <si>
    <t>P61 Insulated System; natural grey finish; 100mm lightweight concrete block</t>
  </si>
  <si>
    <t>(U-value = 0.30W/m2 K)</t>
  </si>
  <si>
    <t>total area of cladding required</t>
  </si>
  <si>
    <t>As per page 230 of SPONS 2020 (Architects edition)</t>
  </si>
  <si>
    <t>Glazed walling</t>
  </si>
  <si>
    <t>Curtain Walling</t>
  </si>
  <si>
    <t>unitized curtain walling bespoke project specific system with double glazed</t>
  </si>
  <si>
    <t>units, aluminium structural framing and spandrel rails. Standard colour</t>
  </si>
  <si>
    <t>powder coated</t>
  </si>
  <si>
    <t>total area of curtain walling</t>
  </si>
  <si>
    <t>WINDOWS AND EXTERNAL DOORS</t>
  </si>
  <si>
    <t>2.6.2</t>
  </si>
  <si>
    <t>External Doors</t>
  </si>
  <si>
    <t>Automatic glazed entrance doors</t>
  </si>
  <si>
    <t>Automatic glazed sliding doors in aluminium; polyester powder coated; linear</t>
  </si>
  <si>
    <t>sliding doors; inner pivoted pocket screens; glazed with safety units in</t>
  </si>
  <si>
    <t>accordance with BS. ASSA ABLOY SL510 P RC2 Anti-Burglar Sliding Door</t>
  </si>
  <si>
    <t>System complete with 100mm operator providing automated operation of the</t>
  </si>
  <si>
    <t>sliding door leaves</t>
  </si>
  <si>
    <t>Double bi-parting; opening 2.00m× 2.30m nr 9100.00</t>
  </si>
  <si>
    <t>total number of automatic entrance doors</t>
  </si>
  <si>
    <t>x5 retail units plus 1x entrance for accomodation entrance</t>
  </si>
  <si>
    <t>Shopfront, shutters and grilles</t>
  </si>
  <si>
    <t>total area of shop front panels around entrance doors</t>
  </si>
  <si>
    <t>flat facade; glass in aluminium framing; manual centre doors only</t>
  </si>
  <si>
    <t>grilles or shutters</t>
  </si>
  <si>
    <t xml:space="preserve">total area of shutters </t>
  </si>
  <si>
    <t>Assumed shutters required to all entrance doors</t>
  </si>
  <si>
    <t>fire shutters; powers operated</t>
  </si>
  <si>
    <t>total area of fire rated roller shutters</t>
  </si>
  <si>
    <t>6x main entrance doors</t>
  </si>
  <si>
    <t>3x roller shutters to service yard</t>
  </si>
  <si>
    <t>As per page 235 of SPONS 2020 (Architects edition)</t>
  </si>
  <si>
    <t>INTERNAL WALLS AND PARTITIONS</t>
  </si>
  <si>
    <t>2.7.1</t>
  </si>
  <si>
    <t>Frame and panel partitions</t>
  </si>
  <si>
    <t>Metal stud and board partitions; height range from 2.40m to 3.30m</t>
  </si>
  <si>
    <t>130mm thick partition; 70mm steel studs at 600mm centres generally; 2</t>
  </si>
  <si>
    <t>layers 15mm Soundbloc board each side; joints filled with joint filler and joint</t>
  </si>
  <si>
    <t>tape; emulsion paint finish; softwood skirtings with gloss finish</t>
  </si>
  <si>
    <t>total meterage of internal stud for GF accomodation area</t>
  </si>
  <si>
    <t>total meterage of internal partitions for all flats (1st floor)</t>
  </si>
  <si>
    <t>total meterage of internal partitions for all flats (2nd floor)</t>
  </si>
  <si>
    <t>All other areas (corridors etc) - 1st floor</t>
  </si>
  <si>
    <t>To allow for 1st and 2nd floor (as mirror image)</t>
  </si>
  <si>
    <t>walls 2.4m high</t>
  </si>
  <si>
    <t xml:space="preserve">total area of internal partitions for flats </t>
  </si>
  <si>
    <t>total area of corridor areas (1st and 2nd floor)</t>
  </si>
  <si>
    <t>total area for building</t>
  </si>
  <si>
    <t>As per page 236 of SPONS 2020 (Architects edition)</t>
  </si>
  <si>
    <t>2.4 high walls for 1st and 2nd floor</t>
  </si>
  <si>
    <t>3m high internal walls for Ground floor</t>
  </si>
  <si>
    <t>Block partitions</t>
  </si>
  <si>
    <t>dense aggregate block walls</t>
  </si>
  <si>
    <t>140mm thick</t>
  </si>
  <si>
    <t>total meterage of blockwork partitions required (retail areas - ground floor)</t>
  </si>
  <si>
    <t>Assumed 3m high internal walls</t>
  </si>
  <si>
    <t>total area of blockwork partitions required (retail areas - ground floor)</t>
  </si>
  <si>
    <t>As per page 237 of SPONS 2020 (Architects edition)</t>
  </si>
  <si>
    <t>2.7.2</t>
  </si>
  <si>
    <t>Balustrades and Handrails</t>
  </si>
  <si>
    <t>included in stairs (2.4.3)</t>
  </si>
  <si>
    <t>INTERNAL DOORS</t>
  </si>
  <si>
    <t>The following rates include for the supply and hang of doors, complete with all</t>
  </si>
  <si>
    <t>frames, architrave, typical medium standard ironmongery set and appropriate</t>
  </si>
  <si>
    <t>finish</t>
  </si>
  <si>
    <t>Assumed all doors to be fire doors</t>
  </si>
  <si>
    <t>Standard fire doors; cellular core; softwood lining; softwood architrave;</t>
  </si>
  <si>
    <t>aluminuim ironmongery (lockable, self-closure); painting or polishing;</t>
  </si>
  <si>
    <t>double leaf; Oak veneered; 60 min fire resistance; polished</t>
  </si>
  <si>
    <t>2x doors per flat</t>
  </si>
  <si>
    <t>Ground floor  - 1 floor</t>
  </si>
  <si>
    <t>18x doors in corridors (per floor) - 2 floors</t>
  </si>
  <si>
    <t>As per page 239 of SPONS 2020 (Architects edition)</t>
  </si>
  <si>
    <t>Ironmongery sets</t>
  </si>
  <si>
    <t>Stainless steel ironmongery; euro locks; push plates; kick plates; signage;</t>
  </si>
  <si>
    <t>closures; standard sets</t>
  </si>
  <si>
    <t>office door; non-locking; fire-rated</t>
  </si>
  <si>
    <t>standard bathroom door (unisex)</t>
  </si>
  <si>
    <t>fire escape door</t>
  </si>
  <si>
    <t>office/store; lockable; fire-rated</t>
  </si>
  <si>
    <t>total nr of specialist ironmongery sets</t>
  </si>
  <si>
    <t>Allowed for in gym/common room/library/2x stores/rear doors in retail units and to all entrance rooms of flats</t>
  </si>
  <si>
    <t>Bathrooms in flats</t>
  </si>
  <si>
    <t>Ground floor in accomodation area</t>
  </si>
  <si>
    <t>WALL FINISHES</t>
  </si>
  <si>
    <t>Wall finishes included in 2.7.1 Frame and partitions</t>
  </si>
  <si>
    <t>FLOOR FINISHES</t>
  </si>
  <si>
    <t>Cement and sand (1:3) screeds; steel trowelled</t>
  </si>
  <si>
    <t>total meterage of ground floor area</t>
  </si>
  <si>
    <t>As per page 241 of SPONS 2020 (Architects edition)</t>
  </si>
  <si>
    <t>Rigid tile/slab finishes (includes skirtings; excludes screeds)</t>
  </si>
  <si>
    <t>Carpet tiles; including underlay, edge grippers</t>
  </si>
  <si>
    <t>Assumed for accomodation areas on GF and corridor areas</t>
  </si>
  <si>
    <t>heavy domestic duty; to floors; PC Sum £38/m2</t>
  </si>
  <si>
    <t>area of corridor and other areas 1st floor - not including flats</t>
  </si>
  <si>
    <t>area of corridor and other areas 1st and 2nd floor - not including flats</t>
  </si>
  <si>
    <t>total area of carpet tiles required</t>
  </si>
  <si>
    <t>As per page 242 of SPONS 2020 (Architects edition)</t>
  </si>
  <si>
    <t>Flexible tiling; welded sheet or butt joint tiles; adhesive fixing</t>
  </si>
  <si>
    <t>vinyl safety flooring; 3.5mm thick heavy duty</t>
  </si>
  <si>
    <t xml:space="preserve">area of flats </t>
  </si>
  <si>
    <t>total area of vinyl</t>
  </si>
  <si>
    <t xml:space="preserve">area of accomodation area (GF) </t>
  </si>
  <si>
    <t>area of accomodation area (GF) -  (block 4 lift and stairs access)</t>
  </si>
  <si>
    <t>area of accomodation area (GF) -  (block 3 lift and stairs access)</t>
  </si>
  <si>
    <t>CEILING FINISHES</t>
  </si>
  <si>
    <t>3.3.3</t>
  </si>
  <si>
    <t>Armstrong suspended ceiling;</t>
  </si>
  <si>
    <t>Demountable Suspended Ceilings</t>
  </si>
  <si>
    <t>wood veneers; perforated; concealed grid</t>
  </si>
  <si>
    <t>To all areas, apart from retail units</t>
  </si>
  <si>
    <t>Retail units</t>
  </si>
  <si>
    <t>total area of suspended ceiling required</t>
  </si>
  <si>
    <t>As per page 243 of SPONS 2020 (Architects edition)</t>
  </si>
  <si>
    <t>FITTINGS, FURNISHINGS AND EQUIPMENT</t>
  </si>
  <si>
    <t>Office furniture and equipment</t>
  </si>
  <si>
    <t>Included in Provisional Sums - "loose and fixed furniture)</t>
  </si>
  <si>
    <t>4.1.2</t>
  </si>
  <si>
    <t>Domestic Kitchen Fittings and Equipment</t>
  </si>
  <si>
    <t>Residential fittings (volume housing)</t>
  </si>
  <si>
    <t>Kitchen fittings for residential units (not including white goods). NB quality and</t>
  </si>
  <si>
    <t>quantity of units can varies enormously. Always obtain costs from your preferred</t>
  </si>
  <si>
    <t>supplier. The following assume medium standard units from a large</t>
  </si>
  <si>
    <t>manufacturer and includes all units, worktops, stainless steel sink and taps, not</t>
  </si>
  <si>
    <t>including white goods</t>
  </si>
  <si>
    <t>one person flat</t>
  </si>
  <si>
    <t>60x student rooms</t>
  </si>
  <si>
    <t>two person flat/house</t>
  </si>
  <si>
    <t>24x family rooms</t>
  </si>
  <si>
    <t>As per page 244 of SPONS 2020 (Architects edition)</t>
  </si>
  <si>
    <t>Hotel bathroom pods</t>
  </si>
  <si>
    <t>Fully fitted out, finished and furnished bathroom pods; installed; suitable for</t>
  </si>
  <si>
    <t>business class hotels</t>
  </si>
  <si>
    <t>accessible pod (4.50m plan area)</t>
  </si>
  <si>
    <t>All rooms accessible for disabled persons</t>
  </si>
  <si>
    <t>SANITARY APPLIANCES</t>
  </si>
  <si>
    <t>Included in Provisional Sums - "Mechanical and Electrical works (including Air Source Heat Pumps)</t>
  </si>
  <si>
    <t>WATER INSTALLATIONS</t>
  </si>
  <si>
    <t>5.4.1</t>
  </si>
  <si>
    <t>Mains Water Supply</t>
  </si>
  <si>
    <t>Please refer to Spon’s Mechanical and Electrical Services Price Book for a more</t>
  </si>
  <si>
    <t>comprehensive range of rates</t>
  </si>
  <si>
    <t>Hot and cold water installations; mains supply; hot and cold water distribution.</t>
  </si>
  <si>
    <t>residential; multi-storey tower</t>
  </si>
  <si>
    <t>total gross internal floor area of accomodation</t>
  </si>
  <si>
    <t>As per page 246 of SPONS 2020 (Architects edition)</t>
  </si>
  <si>
    <t>SPACE HEATING AND AIR CONDITIONING</t>
  </si>
  <si>
    <t>Space Heating and Air Conditioning</t>
  </si>
  <si>
    <t>5.6.1</t>
  </si>
  <si>
    <t>residential; multi-storey tower; LTHW to each apartment</t>
  </si>
  <si>
    <t>As per page 247 of SPONS 2020 (Architects edition)</t>
  </si>
  <si>
    <t>VENTILATION SYSTEMS</t>
  </si>
  <si>
    <t>Ventilation Systems</t>
  </si>
  <si>
    <t>5.7.1</t>
  </si>
  <si>
    <t>ELECTRICAL INSTALLATIONS</t>
  </si>
  <si>
    <t>Electric Mains and Sub-Mains Distrubition</t>
  </si>
  <si>
    <t>5.8.1</t>
  </si>
  <si>
    <t>LIFT AND CONVEYOR INSTALLATIONS</t>
  </si>
  <si>
    <t>5.10.1</t>
  </si>
  <si>
    <t>Lifts and Enclosed Hoists</t>
  </si>
  <si>
    <t>8-person; 4 stops; 1.6 m/s speed</t>
  </si>
  <si>
    <t>3x lifts required</t>
  </si>
  <si>
    <t>As per page 248 of SPONS 2020 (Architects edition)</t>
  </si>
  <si>
    <t>extra for enhanced finishes; mirror; carpet</t>
  </si>
  <si>
    <t>disabled platform lift single wheelchair; 400 kg; 4 stops; 0.16 m/s</t>
  </si>
  <si>
    <t>disabled access required</t>
  </si>
  <si>
    <t>As per page 249 of SPONS 2020 (Architects edition)</t>
  </si>
  <si>
    <t>COMMUNICATION AND SECURITY INSTALLATIONS</t>
  </si>
  <si>
    <t>Communication, Security and Control Systems</t>
  </si>
  <si>
    <t>As per page 250 of SPONS 2020 (Architects edition)</t>
  </si>
  <si>
    <t>FIRE AND LIGHTNING PROTECTION</t>
  </si>
  <si>
    <t>Fire Fighting Systems</t>
  </si>
  <si>
    <t>5.11.1</t>
  </si>
  <si>
    <t>SPECIAL INSTALLATIONS</t>
  </si>
  <si>
    <t>5.13.4</t>
  </si>
  <si>
    <t>Specialist Electrical/Electronic Installations</t>
  </si>
  <si>
    <t>Solar PV systems</t>
  </si>
  <si>
    <t>Solar power including 4kWp monocrystalline solar modules (12 × 185 Wp) on</t>
  </si>
  <si>
    <t>roof mounting kit; certified inverter; DC and AC isolation switches and</t>
  </si>
  <si>
    <t>connection to the grid and certification</t>
  </si>
  <si>
    <t>Allowed 1 system per block (8 blocks)</t>
  </si>
  <si>
    <t>BUILDER’S WORK IN CONNECTION WITH SERVICES</t>
  </si>
  <si>
    <t>5.14.1</t>
  </si>
  <si>
    <t>Builder’s Work in Connection with Services</t>
  </si>
  <si>
    <t>Offices and hotels. Gross internal floor area</t>
  </si>
  <si>
    <t>all areas</t>
  </si>
  <si>
    <t>main supplies, lighting and power to landlord areas</t>
  </si>
  <si>
    <t>central heating, electrical and lift installation</t>
  </si>
  <si>
    <t>air conditioning, electrical and ventilation installations</t>
  </si>
  <si>
    <t>As per page 251 of SPONS 2020 (Architects edition)</t>
  </si>
  <si>
    <t>ROADS, PATHS, PAVINGS AND SURFACINGS</t>
  </si>
  <si>
    <t>Included in Provisional Sum - "External Works"</t>
  </si>
  <si>
    <t>Car Parking</t>
  </si>
  <si>
    <t>Surface parking; include drains, kerbs, lighting</t>
  </si>
  <si>
    <t>surface car parking with landscape areas</t>
  </si>
  <si>
    <t>Road Crossings</t>
  </si>
  <si>
    <t>Zebra Crossing</t>
  </si>
  <si>
    <t>Pelican Crossing</t>
  </si>
  <si>
    <t>Drawings/design uncomplete, so assumed one of each required</t>
  </si>
  <si>
    <t>As per page 252 of SPONS 2020 (Architects edition)</t>
  </si>
  <si>
    <t>SOFT LANDSCAPING, PLANTING AND IRRIGATION SYSTEMS</t>
  </si>
  <si>
    <t>8.3.1</t>
  </si>
  <si>
    <t>Plant supply, planting, maintenance and 12 months guarantee</t>
  </si>
  <si>
    <t>car park area (on site layout drawing)</t>
  </si>
  <si>
    <t>Seeded areas</t>
  </si>
  <si>
    <t>Turfed areas</t>
  </si>
  <si>
    <t>green spaces area north of site layout</t>
  </si>
  <si>
    <t>green spaces area east of site layout</t>
  </si>
  <si>
    <t>As per page 253 of SPONS 2020 (Architects edition)</t>
  </si>
  <si>
    <t>FENCING, RAILINGS AND WALLS</t>
  </si>
  <si>
    <t>Chain link fencing; plastic coated</t>
  </si>
  <si>
    <t>8.4.1</t>
  </si>
  <si>
    <t>1.80m high</t>
  </si>
  <si>
    <t>From rear of building to service yard - to not allow unauthroised people to access the service yard. As per Secure by Design Requirements</t>
  </si>
  <si>
    <t>External works (Roads/Kerbs/Street furniture/street lighting/bollards/signs)</t>
  </si>
  <si>
    <t>External Drainage Works</t>
  </si>
  <si>
    <t>Mechanical and Electrical works - including Air Source Heat Pumps to retail units</t>
  </si>
  <si>
    <t>Mechanical and Electrical works - including Air Source Heat Pumps to flats</t>
  </si>
  <si>
    <t xml:space="preserve">Fixed and loose furniture - accomodation communal areas </t>
  </si>
  <si>
    <t>Fixed and loose furniture - flats (£1500 per flat)</t>
  </si>
  <si>
    <t>Full Project Costing for the proposed development</t>
  </si>
  <si>
    <t>Group element 0 - Facilitating Works</t>
  </si>
  <si>
    <t>Provision for Statutory Service Connections (electric &amp; water) including 3 phase supply to retail units</t>
  </si>
  <si>
    <t>Unknown facilitating works - i.e contaminated land etc</t>
  </si>
  <si>
    <t>Group element 1 - Substructure</t>
  </si>
  <si>
    <t>Group element 2 - Superstructure</t>
  </si>
  <si>
    <t>Group element 3 - Internal Finishes</t>
  </si>
  <si>
    <t>Group element 4 - Fittings, Furnishings and Equipment</t>
  </si>
  <si>
    <t>Group element 5 - Services</t>
  </si>
  <si>
    <t>Group element 8 - External Works</t>
  </si>
  <si>
    <t>INTERNAL FINISHES</t>
  </si>
  <si>
    <t>SERVICES</t>
  </si>
  <si>
    <t>Wind Turbine - all associated works</t>
  </si>
  <si>
    <t>Juliett balconies - all associated works</t>
  </si>
  <si>
    <t>assumed 10m per staircase</t>
  </si>
  <si>
    <t>SPONS Value - Based on London Rates</t>
  </si>
  <si>
    <t>CONVERSION TO BCIS INDEX FORECAST FOR PROJECT DURATION (AVERAGE TAKEN OF PROJECT DURATION) AS A PERCENTAGE</t>
  </si>
  <si>
    <t>CONVERSION TO BCIS INDEX FORECAST FOR PROJECT DURATION (MAY 2022 - JUNE 2023)</t>
  </si>
  <si>
    <t>CONVERSION TO BCIS INDEX FORECAST FOR PROJECT DURATION (AVERAGE TAKEN OF PROJECT DURATION - MAY 2022 - JUNE 2023)</t>
  </si>
  <si>
    <t>The project is due to commence in May 2022 - as per E Williams' programme</t>
  </si>
  <si>
    <t>The cost plan is for a Student Accomodation block, with retail units at the Ground Floor</t>
  </si>
  <si>
    <t>No fitting out costs allowed - this is to be with the leaseholder of the retail units</t>
  </si>
  <si>
    <t>No tree stumps or contaminated land on the site</t>
  </si>
  <si>
    <t>No cut and fill required - (no muck away or import required)</t>
  </si>
  <si>
    <t>Concrete stairs assumed</t>
  </si>
  <si>
    <t>Stainless steel handrails to stairs assumed</t>
  </si>
  <si>
    <t>Assumed 2.4m internal wall height to Accomodation Floors (1st and 2nd floor)</t>
  </si>
  <si>
    <t>Assumed 3.0m internal wall height to all ground floor</t>
  </si>
  <si>
    <t xml:space="preserve">8.2m total height of building has been allowed </t>
  </si>
  <si>
    <t>Assumed no flooring to be fitted in retail units, but a screed finish has been allowed for</t>
  </si>
  <si>
    <t>No allowance for retaining walls on the site as the site is flat</t>
  </si>
  <si>
    <t>London</t>
  </si>
  <si>
    <t>Wales</t>
  </si>
  <si>
    <t>Series:</t>
  </si>
  <si>
    <t>BCIS Materials Cost Index</t>
  </si>
  <si>
    <t>Base:</t>
  </si>
  <si>
    <t>1985 mean = 100</t>
  </si>
  <si>
    <t>Last Updated:</t>
  </si>
  <si>
    <t>Notes:</t>
  </si>
  <si>
    <t>Date</t>
  </si>
  <si>
    <t>Index</t>
  </si>
  <si>
    <t>Status</t>
  </si>
  <si>
    <t>Percentage change</t>
  </si>
  <si>
    <t>On year</t>
  </si>
  <si>
    <t>On quarter</t>
  </si>
  <si>
    <t>On month</t>
  </si>
  <si>
    <t>Firm</t>
  </si>
  <si>
    <t>Revised</t>
  </si>
  <si>
    <t>Provisional</t>
  </si>
  <si>
    <t>Forecast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</si>
</sst>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44" formatCode="_-&quot;£&quot;* #,##0.00_-;\-&quot;£&quot;* #,##0.00_-;_-&quot;£&quot;* &quot;-&quot;??_-;_-@_-"/>
    <numFmt numFmtId="164" formatCode="0.000000"/>
  </numFmts>
  <fonts count="4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Times New Roman"/>
      <family val="1"/>
      <charset val="204"/>
    </font>
    <font>
      <sz val="10"/>
      <color rgb="FF000000"/>
      <name val="Calibri"/>
      <family val="2"/>
      <scheme val="minor"/>
    </font>
    <font>
      <b/>
      <sz val="10"/>
      <name val="Times New Roman"/>
      <family val="1"/>
    </font>
    <font>
      <sz val="10"/>
      <color rgb="FF003366"/>
      <name val="Arial"/>
      <family val="1"/>
      <charset val="204"/>
    </font>
    <font>
      <b/>
      <sz val="10"/>
      <name val="Arial"/>
      <family val="1"/>
      <charset val="204"/>
    </font>
    <font>
      <sz val="10"/>
      <name val="Times New Roman"/>
      <family val="1"/>
    </font>
    <font>
      <b/>
      <sz val="10"/>
      <color rgb="FF000000"/>
      <name val="Calibri"/>
      <family val="2"/>
      <scheme val="minor"/>
    </font>
    <font>
      <b/>
      <vertAlign val="superscript"/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u/>
      <sz val="10"/>
      <name val="Times New Roman"/>
      <family val="1"/>
    </font>
    <font>
      <b/>
      <sz val="10"/>
      <color rgb="FF000000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b/>
      <sz val="17"/>
      <color rgb="FF0091CF"/>
      <name val="Arial"/>
      <family val="2"/>
    </font>
    <font>
      <sz val="17"/>
      <color rgb="FF0091CF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u val="double"/>
      <sz val="10"/>
      <name val="Arial"/>
      <family val="2"/>
    </font>
    <font>
      <i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u/>
      <sz val="10"/>
      <name val="Times New Roman"/>
      <family val="1"/>
    </font>
    <font>
      <sz val="8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91CF"/>
      <name val="Arial"/>
      <family val="2"/>
    </font>
    <font>
      <b/>
      <sz val="11"/>
      <color rgb="FF000000"/>
      <name val="Arial"/>
      <family val="2"/>
    </font>
    <font>
      <u/>
      <sz val="11"/>
      <color rgb="FF000000"/>
      <name val="Calibri"/>
      <family val="2"/>
      <scheme val="minor"/>
    </font>
    <font>
      <b/>
      <i/>
      <u/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u/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rgb="FF0091CF"/>
      <name val="Arial"/>
      <family val="2"/>
    </font>
    <font>
      <sz val="10"/>
      <color rgb="FF0091CF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25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horizontal="left" wrapText="1" indent="1"/>
    </xf>
    <xf numFmtId="0" fontId="8" fillId="0" borderId="0" xfId="0" applyFont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2" borderId="6" xfId="0" applyFont="1" applyFill="1" applyBorder="1" applyAlignment="1">
      <alignment horizontal="left" vertical="top"/>
    </xf>
    <xf numFmtId="0" fontId="11" fillId="0" borderId="0" xfId="0" applyFont="1" applyAlignment="1">
      <alignment vertical="top" wrapText="1"/>
    </xf>
    <xf numFmtId="0" fontId="11" fillId="0" borderId="9" xfId="0" applyFont="1" applyBorder="1" applyAlignment="1">
      <alignment vertical="top"/>
    </xf>
    <xf numFmtId="0" fontId="1" fillId="0" borderId="12" xfId="0" applyFont="1" applyBorder="1" applyAlignment="1">
      <alignment vertical="top" wrapText="1"/>
    </xf>
    <xf numFmtId="0" fontId="11" fillId="0" borderId="13" xfId="0" applyFont="1" applyBorder="1" applyAlignment="1">
      <alignment vertical="top" wrapText="1"/>
    </xf>
    <xf numFmtId="0" fontId="11" fillId="2" borderId="6" xfId="0" applyFont="1" applyFill="1" applyBorder="1" applyAlignment="1">
      <alignment horizontal="left" vertical="top"/>
    </xf>
    <xf numFmtId="0" fontId="14" fillId="0" borderId="0" xfId="0" applyFont="1" applyAlignment="1">
      <alignment vertical="top" wrapText="1"/>
    </xf>
    <xf numFmtId="0" fontId="11" fillId="0" borderId="13" xfId="0" applyFont="1" applyBorder="1" applyAlignment="1">
      <alignment vertical="top"/>
    </xf>
    <xf numFmtId="0" fontId="8" fillId="0" borderId="13" xfId="0" applyFont="1" applyBorder="1" applyAlignment="1">
      <alignment vertical="top" wrapText="1"/>
    </xf>
    <xf numFmtId="0" fontId="11" fillId="0" borderId="13" xfId="0" applyFont="1" applyBorder="1" applyAlignment="1">
      <alignment horizontal="left" vertical="top" wrapText="1" indent="1"/>
    </xf>
    <xf numFmtId="0" fontId="15" fillId="2" borderId="6" xfId="0" applyFont="1" applyFill="1" applyBorder="1" applyAlignment="1">
      <alignment horizontal="left" vertical="top"/>
    </xf>
    <xf numFmtId="0" fontId="15" fillId="0" borderId="0" xfId="0" applyFont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17" fillId="2" borderId="6" xfId="0" applyFont="1" applyFill="1" applyBorder="1" applyAlignment="1">
      <alignment horizontal="left" vertical="top"/>
    </xf>
    <xf numFmtId="0" fontId="17" fillId="0" borderId="0" xfId="0" applyFont="1" applyAlignment="1">
      <alignment vertical="top" wrapText="1"/>
    </xf>
    <xf numFmtId="0" fontId="11" fillId="2" borderId="15" xfId="0" applyFont="1" applyFill="1" applyBorder="1" applyAlignment="1">
      <alignment horizontal="left" vertical="top"/>
    </xf>
    <xf numFmtId="0" fontId="11" fillId="0" borderId="1" xfId="0" applyFont="1" applyBorder="1" applyAlignment="1">
      <alignment vertical="top" wrapText="1"/>
    </xf>
    <xf numFmtId="0" fontId="11" fillId="0" borderId="16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8" fillId="0" borderId="17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17" xfId="0" applyFont="1" applyBorder="1" applyAlignment="1">
      <alignment vertical="top" wrapText="1"/>
    </xf>
    <xf numFmtId="0" fontId="18" fillId="0" borderId="13" xfId="0" applyFont="1" applyBorder="1"/>
    <xf numFmtId="0" fontId="18" fillId="0" borderId="17" xfId="0" applyFont="1" applyBorder="1" applyAlignment="1">
      <alignment wrapText="1"/>
    </xf>
    <xf numFmtId="0" fontId="20" fillId="0" borderId="17" xfId="0" applyFont="1" applyBorder="1" applyAlignment="1">
      <alignment vertical="top" wrapText="1"/>
    </xf>
    <xf numFmtId="0" fontId="22" fillId="0" borderId="17" xfId="0" applyFont="1" applyBorder="1" applyAlignment="1">
      <alignment horizontal="center" wrapText="1"/>
    </xf>
    <xf numFmtId="0" fontId="23" fillId="0" borderId="17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top" wrapText="1"/>
    </xf>
    <xf numFmtId="0" fontId="18" fillId="0" borderId="22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center"/>
    </xf>
    <xf numFmtId="0" fontId="22" fillId="0" borderId="17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wrapText="1"/>
    </xf>
    <xf numFmtId="0" fontId="22" fillId="0" borderId="17" xfId="0" applyFont="1" applyBorder="1" applyAlignment="1">
      <alignment horizontal="left"/>
    </xf>
    <xf numFmtId="0" fontId="22" fillId="0" borderId="16" xfId="0" applyFont="1" applyBorder="1" applyAlignment="1">
      <alignment vertical="top"/>
    </xf>
    <xf numFmtId="0" fontId="21" fillId="0" borderId="16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top"/>
    </xf>
    <xf numFmtId="0" fontId="26" fillId="0" borderId="16" xfId="0" applyFont="1" applyBorder="1" applyAlignment="1">
      <alignment vertical="top"/>
    </xf>
    <xf numFmtId="0" fontId="21" fillId="0" borderId="18" xfId="0" applyFont="1" applyBorder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2" fontId="18" fillId="0" borderId="0" xfId="0" applyNumberFormat="1" applyFont="1" applyAlignment="1">
      <alignment horizontal="left" vertical="top"/>
    </xf>
    <xf numFmtId="2" fontId="18" fillId="0" borderId="0" xfId="0" applyNumberFormat="1" applyFont="1"/>
    <xf numFmtId="2" fontId="22" fillId="0" borderId="17" xfId="0" applyNumberFormat="1" applyFont="1" applyBorder="1" applyAlignment="1">
      <alignment horizontal="center" vertical="center" wrapText="1"/>
    </xf>
    <xf numFmtId="2" fontId="18" fillId="0" borderId="17" xfId="0" applyNumberFormat="1" applyFont="1" applyBorder="1" applyAlignment="1">
      <alignment horizontal="left" vertical="top"/>
    </xf>
    <xf numFmtId="2" fontId="25" fillId="0" borderId="17" xfId="0" applyNumberFormat="1" applyFont="1" applyBorder="1" applyAlignment="1">
      <alignment horizontal="left" vertical="top"/>
    </xf>
    <xf numFmtId="2" fontId="22" fillId="0" borderId="17" xfId="0" applyNumberFormat="1" applyFont="1" applyBorder="1" applyAlignment="1">
      <alignment horizontal="center"/>
    </xf>
    <xf numFmtId="2" fontId="22" fillId="0" borderId="17" xfId="0" applyNumberFormat="1" applyFont="1" applyBorder="1" applyAlignment="1">
      <alignment horizontal="center" vertical="center"/>
    </xf>
    <xf numFmtId="0" fontId="18" fillId="0" borderId="17" xfId="0" applyFont="1" applyBorder="1" applyAlignment="1">
      <alignment horizontal="left" vertical="center" wrapText="1"/>
    </xf>
    <xf numFmtId="44" fontId="18" fillId="0" borderId="0" xfId="1" applyFont="1" applyAlignment="1">
      <alignment horizontal="left" vertical="top"/>
    </xf>
    <xf numFmtId="44" fontId="18" fillId="0" borderId="0" xfId="1" applyFont="1"/>
    <xf numFmtId="44" fontId="19" fillId="0" borderId="0" xfId="1" applyFont="1" applyAlignment="1">
      <alignment horizontal="left" vertical="top"/>
    </xf>
    <xf numFmtId="44" fontId="21" fillId="0" borderId="0" xfId="1" applyFont="1" applyAlignment="1">
      <alignment horizontal="left" vertical="center"/>
    </xf>
    <xf numFmtId="44" fontId="21" fillId="0" borderId="20" xfId="1" applyFont="1" applyBorder="1" applyAlignment="1">
      <alignment horizontal="center" vertical="center" wrapText="1"/>
    </xf>
    <xf numFmtId="44" fontId="21" fillId="0" borderId="22" xfId="1" applyFont="1" applyBorder="1" applyAlignment="1">
      <alignment horizontal="center" vertical="center"/>
    </xf>
    <xf numFmtId="44" fontId="22" fillId="0" borderId="17" xfId="1" applyFont="1" applyBorder="1" applyAlignment="1">
      <alignment horizontal="center" vertical="center" wrapText="1"/>
    </xf>
    <xf numFmtId="44" fontId="21" fillId="0" borderId="17" xfId="1" applyFont="1" applyBorder="1" applyAlignment="1">
      <alignment horizontal="center" vertical="center" wrapText="1"/>
    </xf>
    <xf numFmtId="44" fontId="18" fillId="0" borderId="17" xfId="1" applyFont="1" applyBorder="1" applyAlignment="1">
      <alignment vertical="top"/>
    </xf>
    <xf numFmtId="44" fontId="18" fillId="0" borderId="17" xfId="1" applyFont="1" applyBorder="1" applyAlignment="1">
      <alignment horizontal="left" vertical="top"/>
    </xf>
    <xf numFmtId="44" fontId="22" fillId="0" borderId="17" xfId="1" applyFont="1" applyBorder="1" applyAlignment="1">
      <alignment horizontal="center"/>
    </xf>
    <xf numFmtId="44" fontId="18" fillId="0" borderId="17" xfId="1" applyFont="1" applyBorder="1"/>
    <xf numFmtId="44" fontId="22" fillId="0" borderId="17" xfId="1" applyFont="1" applyBorder="1" applyAlignment="1">
      <alignment horizontal="center" vertical="center"/>
    </xf>
    <xf numFmtId="44" fontId="0" fillId="0" borderId="0" xfId="1" applyFont="1"/>
    <xf numFmtId="0" fontId="22" fillId="0" borderId="17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2" fontId="22" fillId="0" borderId="0" xfId="0" applyNumberFormat="1" applyFont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2" fontId="22" fillId="0" borderId="22" xfId="0" applyNumberFormat="1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6" fillId="0" borderId="16" xfId="0" applyFont="1" applyBorder="1" applyAlignment="1">
      <alignment vertical="top" wrapText="1"/>
    </xf>
    <xf numFmtId="0" fontId="26" fillId="0" borderId="0" xfId="0" applyFont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8" fillId="2" borderId="6" xfId="0" applyFont="1" applyFill="1" applyBorder="1" applyAlignment="1">
      <alignment horizontal="left" vertical="top"/>
    </xf>
    <xf numFmtId="0" fontId="4" fillId="0" borderId="0" xfId="0" applyFont="1" applyAlignment="1">
      <alignment horizontal="left" wrapText="1" indent="1"/>
    </xf>
    <xf numFmtId="44" fontId="8" fillId="0" borderId="7" xfId="1" applyFont="1" applyBorder="1" applyAlignment="1">
      <alignment vertical="top" wrapText="1"/>
    </xf>
    <xf numFmtId="44" fontId="30" fillId="0" borderId="16" xfId="1" applyFont="1" applyBorder="1" applyAlignment="1">
      <alignment horizontal="left" vertical="top"/>
    </xf>
    <xf numFmtId="44" fontId="30" fillId="0" borderId="16" xfId="1" applyFont="1" applyBorder="1"/>
    <xf numFmtId="44" fontId="32" fillId="0" borderId="16" xfId="1" applyFont="1" applyBorder="1" applyAlignment="1">
      <alignment horizontal="left" vertical="top"/>
    </xf>
    <xf numFmtId="44" fontId="33" fillId="0" borderId="16" xfId="1" applyFont="1" applyBorder="1" applyAlignment="1">
      <alignment horizontal="left" vertical="center"/>
    </xf>
    <xf numFmtId="44" fontId="33" fillId="0" borderId="20" xfId="1" applyFont="1" applyBorder="1" applyAlignment="1">
      <alignment horizontal="center" vertical="center" wrapText="1"/>
    </xf>
    <xf numFmtId="44" fontId="33" fillId="0" borderId="22" xfId="1" applyFont="1" applyBorder="1" applyAlignment="1">
      <alignment horizontal="center" vertical="center"/>
    </xf>
    <xf numFmtId="44" fontId="33" fillId="0" borderId="17" xfId="1" applyFont="1" applyBorder="1" applyAlignment="1">
      <alignment horizontal="center" vertical="center" wrapText="1"/>
    </xf>
    <xf numFmtId="44" fontId="30" fillId="0" borderId="17" xfId="1" applyFont="1" applyBorder="1" applyAlignment="1">
      <alignment horizontal="left" vertical="top"/>
    </xf>
    <xf numFmtId="44" fontId="33" fillId="0" borderId="17" xfId="1" applyFont="1" applyBorder="1" applyAlignment="1">
      <alignment horizontal="center" vertical="center"/>
    </xf>
    <xf numFmtId="44" fontId="27" fillId="0" borderId="0" xfId="1" applyFont="1"/>
    <xf numFmtId="0" fontId="5" fillId="0" borderId="26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1" fillId="0" borderId="29" xfId="0" applyFont="1" applyBorder="1" applyAlignment="1">
      <alignment vertical="top" wrapText="1"/>
    </xf>
    <xf numFmtId="0" fontId="1" fillId="0" borderId="31" xfId="0" applyFont="1" applyBorder="1" applyAlignment="1">
      <alignment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28" fillId="0" borderId="0" xfId="0" applyFont="1" applyAlignment="1">
      <alignment vertical="top" wrapText="1"/>
    </xf>
    <xf numFmtId="0" fontId="35" fillId="0" borderId="16" xfId="0" applyFont="1" applyBorder="1" applyAlignment="1">
      <alignment vertical="top"/>
    </xf>
    <xf numFmtId="0" fontId="18" fillId="0" borderId="36" xfId="0" applyFont="1" applyBorder="1" applyAlignment="1">
      <alignment horizontal="left" vertical="center" wrapText="1"/>
    </xf>
    <xf numFmtId="2" fontId="22" fillId="0" borderId="36" xfId="0" applyNumberFormat="1" applyFont="1" applyBorder="1" applyAlignment="1">
      <alignment horizontal="center" vertical="center"/>
    </xf>
    <xf numFmtId="2" fontId="22" fillId="0" borderId="37" xfId="0" applyNumberFormat="1" applyFont="1" applyBorder="1" applyAlignment="1">
      <alignment horizontal="center" vertical="center"/>
    </xf>
    <xf numFmtId="0" fontId="36" fillId="0" borderId="0" xfId="0" applyFont="1"/>
    <xf numFmtId="0" fontId="37" fillId="0" borderId="0" xfId="0" applyFont="1"/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left" wrapText="1"/>
    </xf>
    <xf numFmtId="0" fontId="18" fillId="0" borderId="0" xfId="0" applyFont="1" applyBorder="1" applyAlignment="1">
      <alignment horizontal="left" vertical="top" wrapText="1"/>
    </xf>
    <xf numFmtId="44" fontId="31" fillId="0" borderId="16" xfId="1" applyFont="1" applyBorder="1"/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center"/>
    </xf>
    <xf numFmtId="0" fontId="18" fillId="0" borderId="17" xfId="0" applyFont="1" applyBorder="1" applyAlignment="1">
      <alignment horizontal="center" vertical="top"/>
    </xf>
    <xf numFmtId="0" fontId="36" fillId="0" borderId="0" xfId="0" applyFont="1" applyAlignment="1">
      <alignment horizontal="center"/>
    </xf>
    <xf numFmtId="0" fontId="38" fillId="0" borderId="0" xfId="0" applyFont="1"/>
    <xf numFmtId="0" fontId="36" fillId="0" borderId="0" xfId="0" applyFont="1" applyAlignment="1">
      <alignment horizontal="left"/>
    </xf>
    <xf numFmtId="0" fontId="22" fillId="0" borderId="20" xfId="0" applyFont="1" applyBorder="1" applyAlignment="1">
      <alignment horizontal="left" vertical="center" wrapText="1"/>
    </xf>
    <xf numFmtId="44" fontId="1" fillId="0" borderId="0" xfId="1" applyFont="1" applyAlignment="1">
      <alignment vertical="top" wrapText="1"/>
    </xf>
    <xf numFmtId="44" fontId="7" fillId="0" borderId="0" xfId="1" applyFont="1" applyAlignment="1">
      <alignment vertical="top" wrapText="1"/>
    </xf>
    <xf numFmtId="44" fontId="7" fillId="0" borderId="1" xfId="1" applyFont="1" applyBorder="1" applyAlignment="1">
      <alignment vertical="top" wrapText="1"/>
    </xf>
    <xf numFmtId="44" fontId="8" fillId="0" borderId="4" xfId="1" applyFont="1" applyBorder="1" applyAlignment="1">
      <alignment horizontal="center" vertical="top" wrapText="1"/>
    </xf>
    <xf numFmtId="44" fontId="12" fillId="0" borderId="5" xfId="1" applyFont="1" applyBorder="1" applyAlignment="1">
      <alignment horizontal="center" vertical="top" wrapText="1"/>
    </xf>
    <xf numFmtId="44" fontId="11" fillId="0" borderId="7" xfId="1" applyFont="1" applyBorder="1" applyAlignment="1">
      <alignment vertical="top" wrapText="1"/>
    </xf>
    <xf numFmtId="44" fontId="14" fillId="0" borderId="8" xfId="1" applyFont="1" applyBorder="1" applyAlignment="1">
      <alignment vertical="top" wrapText="1"/>
    </xf>
    <xf numFmtId="44" fontId="11" fillId="0" borderId="10" xfId="1" applyFont="1" applyBorder="1" applyAlignment="1">
      <alignment vertical="top" wrapText="1"/>
    </xf>
    <xf numFmtId="44" fontId="14" fillId="0" borderId="11" xfId="1" applyFont="1" applyBorder="1" applyAlignment="1">
      <alignment vertical="top" wrapText="1"/>
    </xf>
    <xf numFmtId="44" fontId="15" fillId="0" borderId="7" xfId="1" applyFont="1" applyBorder="1" applyAlignment="1">
      <alignment vertical="top" wrapText="1"/>
    </xf>
    <xf numFmtId="44" fontId="16" fillId="0" borderId="11" xfId="1" applyFont="1" applyBorder="1" applyAlignment="1">
      <alignment vertical="top" wrapText="1"/>
    </xf>
    <xf numFmtId="44" fontId="7" fillId="0" borderId="8" xfId="1" applyFont="1" applyBorder="1" applyAlignment="1">
      <alignment vertical="top" wrapText="1"/>
    </xf>
    <xf numFmtId="44" fontId="14" fillId="0" borderId="35" xfId="1" applyFont="1" applyBorder="1" applyAlignment="1">
      <alignment vertical="top" wrapText="1"/>
    </xf>
    <xf numFmtId="44" fontId="16" fillId="0" borderId="8" xfId="1" applyFont="1" applyBorder="1" applyAlignment="1">
      <alignment vertical="top" wrapText="1"/>
    </xf>
    <xf numFmtId="44" fontId="11" fillId="0" borderId="14" xfId="1" applyFont="1" applyBorder="1" applyAlignment="1">
      <alignment vertical="top" wrapText="1"/>
    </xf>
    <xf numFmtId="44" fontId="7" fillId="0" borderId="5" xfId="1" applyFont="1" applyBorder="1" applyAlignment="1">
      <alignment vertical="top" wrapText="1"/>
    </xf>
    <xf numFmtId="44" fontId="17" fillId="0" borderId="7" xfId="1" applyFont="1" applyBorder="1" applyAlignment="1">
      <alignment vertical="top" wrapText="1"/>
    </xf>
    <xf numFmtId="44" fontId="11" fillId="0" borderId="13" xfId="1" applyFont="1" applyBorder="1" applyAlignment="1">
      <alignment vertical="top" wrapText="1"/>
    </xf>
    <xf numFmtId="44" fontId="1" fillId="0" borderId="13" xfId="1" applyFont="1" applyBorder="1" applyAlignment="1">
      <alignment vertical="top" wrapText="1"/>
    </xf>
    <xf numFmtId="0" fontId="11" fillId="0" borderId="0" xfId="0" applyFont="1" applyFill="1" applyAlignment="1">
      <alignment vertical="top" wrapText="1"/>
    </xf>
    <xf numFmtId="44" fontId="17" fillId="0" borderId="39" xfId="1" applyFont="1" applyBorder="1" applyAlignment="1">
      <alignment vertical="top" wrapText="1"/>
    </xf>
    <xf numFmtId="0" fontId="1" fillId="0" borderId="38" xfId="0" applyFont="1" applyBorder="1" applyAlignment="1">
      <alignment vertical="top" wrapText="1"/>
    </xf>
    <xf numFmtId="0" fontId="1" fillId="0" borderId="40" xfId="0" applyFont="1" applyBorder="1" applyAlignment="1">
      <alignment vertical="top" wrapText="1"/>
    </xf>
    <xf numFmtId="0" fontId="8" fillId="2" borderId="40" xfId="0" applyFont="1" applyFill="1" applyBorder="1" applyAlignment="1">
      <alignment horizontal="left" vertical="top"/>
    </xf>
    <xf numFmtId="0" fontId="9" fillId="2" borderId="40" xfId="0" applyFont="1" applyFill="1" applyBorder="1" applyAlignment="1">
      <alignment horizontal="left" vertical="top"/>
    </xf>
    <xf numFmtId="0" fontId="8" fillId="2" borderId="40" xfId="0" applyFont="1" applyFill="1" applyBorder="1" applyAlignment="1">
      <alignment vertical="top"/>
    </xf>
    <xf numFmtId="0" fontId="11" fillId="2" borderId="40" xfId="0" applyFont="1" applyFill="1" applyBorder="1" applyAlignment="1">
      <alignment vertical="top"/>
    </xf>
    <xf numFmtId="0" fontId="10" fillId="2" borderId="40" xfId="0" applyFont="1" applyFill="1" applyBorder="1" applyAlignment="1">
      <alignment horizontal="left" vertical="top"/>
    </xf>
    <xf numFmtId="0" fontId="6" fillId="0" borderId="40" xfId="0" applyFont="1" applyBorder="1" applyAlignment="1">
      <alignment vertical="top" wrapText="1"/>
    </xf>
    <xf numFmtId="0" fontId="8" fillId="0" borderId="40" xfId="0" applyFont="1" applyBorder="1" applyAlignment="1">
      <alignment vertical="top"/>
    </xf>
    <xf numFmtId="0" fontId="8" fillId="0" borderId="40" xfId="0" applyFont="1" applyBorder="1" applyAlignment="1">
      <alignment vertical="top" wrapText="1"/>
    </xf>
    <xf numFmtId="0" fontId="39" fillId="0" borderId="0" xfId="0" applyFont="1" applyAlignment="1">
      <alignment horizontal="center"/>
    </xf>
    <xf numFmtId="0" fontId="40" fillId="0" borderId="0" xfId="0" applyFont="1"/>
    <xf numFmtId="0" fontId="21" fillId="0" borderId="17" xfId="0" applyFont="1" applyBorder="1" applyAlignment="1">
      <alignment horizontal="left" vertical="center" wrapText="1"/>
    </xf>
    <xf numFmtId="0" fontId="41" fillId="0" borderId="17" xfId="0" applyFont="1" applyBorder="1" applyAlignment="1">
      <alignment horizontal="left" vertical="center" wrapText="1"/>
    </xf>
    <xf numFmtId="2" fontId="21" fillId="0" borderId="17" xfId="0" applyNumberFormat="1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39" fillId="0" borderId="0" xfId="0" applyFont="1" applyAlignment="1">
      <alignment horizontal="left"/>
    </xf>
    <xf numFmtId="44" fontId="21" fillId="0" borderId="17" xfId="1" applyFont="1" applyBorder="1" applyAlignment="1">
      <alignment horizontal="center" vertical="center"/>
    </xf>
    <xf numFmtId="44" fontId="41" fillId="0" borderId="17" xfId="1" applyFont="1" applyBorder="1" applyAlignment="1">
      <alignment vertical="top"/>
    </xf>
    <xf numFmtId="0" fontId="42" fillId="0" borderId="0" xfId="0" applyFont="1"/>
    <xf numFmtId="0" fontId="43" fillId="0" borderId="0" xfId="0" applyFont="1"/>
    <xf numFmtId="0" fontId="44" fillId="0" borderId="0" xfId="0" applyFont="1"/>
    <xf numFmtId="8" fontId="11" fillId="0" borderId="7" xfId="0" applyNumberFormat="1" applyFont="1" applyBorder="1" applyAlignment="1">
      <alignment vertical="top" wrapText="1"/>
    </xf>
    <xf numFmtId="0" fontId="18" fillId="0" borderId="0" xfId="0" applyFont="1" applyAlignment="1">
      <alignment horizontal="left" vertical="top"/>
    </xf>
    <xf numFmtId="0" fontId="18" fillId="0" borderId="0" xfId="0" applyFont="1"/>
    <xf numFmtId="2" fontId="18" fillId="0" borderId="36" xfId="0" applyNumberFormat="1" applyFont="1" applyBorder="1" applyAlignment="1">
      <alignment horizontal="left" vertical="top"/>
    </xf>
    <xf numFmtId="2" fontId="18" fillId="0" borderId="37" xfId="0" applyNumberFormat="1" applyFont="1" applyBorder="1" applyAlignment="1">
      <alignment horizontal="left" vertical="top"/>
    </xf>
    <xf numFmtId="0" fontId="22" fillId="0" borderId="0" xfId="0" applyFont="1" applyAlignment="1">
      <alignment horizontal="left" vertical="center" wrapText="1"/>
    </xf>
    <xf numFmtId="44" fontId="31" fillId="0" borderId="17" xfId="1" applyFont="1" applyBorder="1" applyAlignment="1">
      <alignment horizontal="left" vertical="top"/>
    </xf>
    <xf numFmtId="2" fontId="18" fillId="0" borderId="37" xfId="0" applyNumberFormat="1" applyFont="1" applyBorder="1" applyAlignment="1">
      <alignment horizontal="left" vertical="center" wrapText="1"/>
    </xf>
    <xf numFmtId="2" fontId="24" fillId="0" borderId="36" xfId="0" applyNumberFormat="1" applyFont="1" applyBorder="1" applyAlignment="1">
      <alignment horizontal="left" vertical="center" wrapText="1"/>
    </xf>
    <xf numFmtId="0" fontId="18" fillId="0" borderId="0" xfId="0" applyFont="1"/>
    <xf numFmtId="0" fontId="46" fillId="0" borderId="13" xfId="0" applyFont="1" applyBorder="1" applyAlignment="1">
      <alignment horizontal="left" vertical="top"/>
    </xf>
    <xf numFmtId="2" fontId="46" fillId="0" borderId="0" xfId="0" applyNumberFormat="1" applyFont="1" applyAlignment="1">
      <alignment horizontal="left" vertical="top"/>
    </xf>
    <xf numFmtId="0" fontId="46" fillId="0" borderId="0" xfId="0" applyFont="1" applyAlignment="1">
      <alignment horizontal="center" vertical="top"/>
    </xf>
    <xf numFmtId="2" fontId="36" fillId="0" borderId="0" xfId="0" applyNumberFormat="1" applyFont="1"/>
    <xf numFmtId="0" fontId="18" fillId="0" borderId="24" xfId="0" applyFont="1" applyBorder="1"/>
    <xf numFmtId="2" fontId="36" fillId="0" borderId="24" xfId="0" applyNumberFormat="1" applyFont="1" applyBorder="1"/>
    <xf numFmtId="2" fontId="36" fillId="0" borderId="41" xfId="0" applyNumberFormat="1" applyFont="1" applyBorder="1"/>
    <xf numFmtId="2" fontId="36" fillId="0" borderId="42" xfId="0" applyNumberFormat="1" applyFont="1" applyBorder="1"/>
    <xf numFmtId="0" fontId="36" fillId="0" borderId="24" xfId="0" applyFont="1" applyBorder="1"/>
    <xf numFmtId="2" fontId="36" fillId="0" borderId="25" xfId="0" applyNumberFormat="1" applyFont="1" applyBorder="1"/>
    <xf numFmtId="0" fontId="18" fillId="0" borderId="25" xfId="0" applyFont="1" applyBorder="1"/>
    <xf numFmtId="0" fontId="36" fillId="0" borderId="0" xfId="0" applyFont="1" applyAlignment="1">
      <alignment horizontal="left" wrapText="1"/>
    </xf>
    <xf numFmtId="2" fontId="36" fillId="0" borderId="0" xfId="0" applyNumberFormat="1" applyFont="1" applyBorder="1"/>
    <xf numFmtId="44" fontId="47" fillId="0" borderId="0" xfId="1" applyFont="1"/>
    <xf numFmtId="0" fontId="39" fillId="0" borderId="0" xfId="0" applyFont="1"/>
    <xf numFmtId="44" fontId="8" fillId="0" borderId="43" xfId="1" applyFont="1" applyBorder="1" applyAlignment="1">
      <alignment vertical="top" wrapText="1"/>
    </xf>
    <xf numFmtId="44" fontId="11" fillId="0" borderId="43" xfId="1" applyFont="1" applyBorder="1" applyAlignment="1">
      <alignment vertical="top" wrapText="1"/>
    </xf>
    <xf numFmtId="8" fontId="8" fillId="0" borderId="7" xfId="1" applyNumberFormat="1" applyFont="1" applyBorder="1" applyAlignment="1">
      <alignment vertical="top" wrapText="1"/>
    </xf>
    <xf numFmtId="2" fontId="22" fillId="0" borderId="37" xfId="0" applyNumberFormat="1" applyFont="1" applyFill="1" applyBorder="1" applyAlignment="1">
      <alignment horizontal="center" vertical="center"/>
    </xf>
    <xf numFmtId="164" fontId="8" fillId="0" borderId="7" xfId="1" applyNumberFormat="1" applyFont="1" applyBorder="1" applyAlignment="1">
      <alignment vertical="top" wrapText="1"/>
    </xf>
    <xf numFmtId="10" fontId="8" fillId="0" borderId="7" xfId="2" applyNumberFormat="1" applyFont="1" applyBorder="1" applyAlignment="1">
      <alignment vertical="top" wrapText="1"/>
    </xf>
    <xf numFmtId="44" fontId="16" fillId="0" borderId="44" xfId="1" applyFont="1" applyBorder="1" applyAlignment="1">
      <alignment vertical="top" wrapText="1"/>
    </xf>
    <xf numFmtId="9" fontId="11" fillId="0" borderId="0" xfId="2" applyFont="1" applyFill="1" applyAlignment="1">
      <alignment vertical="top" wrapText="1"/>
    </xf>
    <xf numFmtId="10" fontId="11" fillId="0" borderId="0" xfId="2" applyNumberFormat="1" applyFont="1" applyFill="1" applyAlignment="1">
      <alignment vertical="top" wrapText="1"/>
    </xf>
    <xf numFmtId="44" fontId="1" fillId="0" borderId="0" xfId="0" applyNumberFormat="1" applyFont="1" applyAlignment="1">
      <alignment vertical="top" wrapText="1"/>
    </xf>
    <xf numFmtId="10" fontId="1" fillId="0" borderId="0" xfId="2" applyNumberFormat="1" applyFont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4" fillId="0" borderId="29" xfId="0" applyFont="1" applyFill="1" applyBorder="1" applyAlignment="1">
      <alignment horizontal="left" vertical="top" wrapText="1"/>
    </xf>
    <xf numFmtId="0" fontId="0" fillId="0" borderId="0" xfId="0" applyFill="1"/>
    <xf numFmtId="15" fontId="0" fillId="0" borderId="0" xfId="0" applyNumberFormat="1"/>
    <xf numFmtId="17" fontId="0" fillId="0" borderId="0" xfId="0" applyNumberFormat="1"/>
    <xf numFmtId="0" fontId="4" fillId="0" borderId="0" xfId="0" applyFont="1" applyAlignment="1">
      <alignment horizontal="left" wrapText="1" indent="1"/>
    </xf>
    <xf numFmtId="0" fontId="4" fillId="0" borderId="0" xfId="0" applyFont="1" applyBorder="1" applyAlignment="1">
      <alignment horizontal="left" wrapText="1"/>
    </xf>
    <xf numFmtId="0" fontId="4" fillId="0" borderId="30" xfId="0" applyFont="1" applyBorder="1" applyAlignment="1">
      <alignment horizontal="left" wrapText="1"/>
    </xf>
    <xf numFmtId="0" fontId="4" fillId="0" borderId="24" xfId="0" applyFont="1" applyBorder="1" applyAlignment="1">
      <alignment horizontal="left" wrapText="1"/>
    </xf>
    <xf numFmtId="0" fontId="4" fillId="0" borderId="32" xfId="0" applyFont="1" applyBorder="1" applyAlignment="1">
      <alignment horizontal="left" wrapText="1"/>
    </xf>
    <xf numFmtId="0" fontId="34" fillId="0" borderId="0" xfId="0" applyFont="1" applyBorder="1" applyAlignment="1">
      <alignment horizontal="left" wrapText="1"/>
    </xf>
    <xf numFmtId="0" fontId="34" fillId="0" borderId="30" xfId="0" applyFont="1" applyBorder="1" applyAlignment="1">
      <alignment horizontal="left" wrapText="1"/>
    </xf>
    <xf numFmtId="0" fontId="5" fillId="0" borderId="25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4" fillId="0" borderId="3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8" fillId="2" borderId="6" xfId="0" applyFont="1" applyFill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45" fillId="0" borderId="0" xfId="0" applyFont="1" applyAlignment="1">
      <alignment horizontal="left" vertical="top"/>
    </xf>
    <xf numFmtId="0" fontId="45" fillId="0" borderId="16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8" fillId="0" borderId="16" xfId="0" applyFont="1" applyBorder="1" applyAlignment="1">
      <alignment horizontal="left" vertical="top"/>
    </xf>
    <xf numFmtId="0" fontId="18" fillId="0" borderId="0" xfId="0" applyFont="1"/>
    <xf numFmtId="0" fontId="18" fillId="0" borderId="16" xfId="0" applyFont="1" applyBorder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if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if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342900</xdr:colOff>
      <xdr:row>47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24E4B9-9762-43E8-8953-F53A8B413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38900" cy="909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111125</xdr:colOff>
      <xdr:row>12</xdr:row>
      <xdr:rowOff>174625</xdr:rowOff>
    </xdr:from>
    <xdr:to>
      <xdr:col>8</xdr:col>
      <xdr:colOff>349250</xdr:colOff>
      <xdr:row>34</xdr:row>
      <xdr:rowOff>176893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D350EA2-691E-4428-B915-822E56EA736F}"/>
            </a:ext>
          </a:extLst>
        </xdr:cNvPr>
        <xdr:cNvSpPr txBox="1"/>
      </xdr:nvSpPr>
      <xdr:spPr>
        <a:xfrm>
          <a:off x="723446" y="2460625"/>
          <a:ext cx="4524375" cy="419326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2000" b="1" u="sng"/>
            <a:t>Plot E9 - Project Costings</a:t>
          </a:r>
          <a:endParaRPr lang="en-GB" sz="2000" b="1" u="sng" baseline="0"/>
        </a:p>
        <a:p>
          <a:endParaRPr lang="en-GB" sz="1100" baseline="0"/>
        </a:p>
        <a:p>
          <a:endParaRPr lang="en-GB" sz="1100" baseline="0"/>
        </a:p>
        <a:p>
          <a:r>
            <a:rPr lang="en-GB" sz="1600" baseline="0"/>
            <a:t>Project Name: Plot E9 (UWTSD)</a:t>
          </a:r>
        </a:p>
        <a:p>
          <a:endParaRPr lang="en-GB" sz="1600" baseline="0"/>
        </a:p>
        <a:p>
          <a:r>
            <a:rPr lang="en-GB" sz="1600" baseline="0"/>
            <a:t>Brief Description: Full Project Costing for the proposed development</a:t>
          </a:r>
        </a:p>
        <a:p>
          <a:endParaRPr lang="en-GB" sz="1600" baseline="0"/>
        </a:p>
        <a:p>
          <a:r>
            <a:rPr lang="en-GB" sz="1600" baseline="0"/>
            <a:t>Client: UWTSD</a:t>
          </a:r>
        </a:p>
        <a:p>
          <a:endParaRPr lang="en-GB" sz="1600" baseline="0"/>
        </a:p>
        <a:p>
          <a:endParaRPr lang="en-GB" sz="1600" baseline="0"/>
        </a:p>
        <a:p>
          <a:r>
            <a:rPr lang="en-GB" sz="1600" baseline="0"/>
            <a:t>Prepared By: Jay Weaver (Alliance Construction Ltd)</a:t>
          </a:r>
        </a:p>
        <a:p>
          <a:endParaRPr lang="en-GB" sz="1600" baseline="0"/>
        </a:p>
        <a:p>
          <a:endParaRPr lang="en-GB" sz="1600" baseline="0"/>
        </a:p>
        <a:p>
          <a:r>
            <a:rPr lang="en-GB" sz="1600" baseline="0"/>
            <a:t>Date: 01/02/2022</a:t>
          </a:r>
          <a:endParaRPr lang="en-GB" sz="1600"/>
        </a:p>
      </xdr:txBody>
    </xdr:sp>
    <xdr:clientData/>
  </xdr:twoCellAnchor>
  <xdr:twoCellAnchor editAs="oneCell">
    <xdr:from>
      <xdr:col>0</xdr:col>
      <xdr:colOff>122465</xdr:colOff>
      <xdr:row>0</xdr:row>
      <xdr:rowOff>0</xdr:rowOff>
    </xdr:from>
    <xdr:to>
      <xdr:col>1</xdr:col>
      <xdr:colOff>326754</xdr:colOff>
      <xdr:row>5</xdr:row>
      <xdr:rowOff>31115</xdr:rowOff>
    </xdr:to>
    <xdr:pic>
      <xdr:nvPicPr>
        <xdr:cNvPr id="4" name="Picture 3" descr="A picture containing icon&#10;&#10;Description automatically generated">
          <a:extLst>
            <a:ext uri="{FF2B5EF4-FFF2-40B4-BE49-F238E27FC236}">
              <a16:creationId xmlns:a16="http://schemas.microsoft.com/office/drawing/2014/main" id="{D316D340-5BB4-42A2-AD95-7ABB7CC36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0"/>
          <a:ext cx="816610" cy="9836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1524000</xdr:colOff>
      <xdr:row>0</xdr:row>
      <xdr:rowOff>0</xdr:rowOff>
    </xdr:from>
    <xdr:to>
      <xdr:col>10</xdr:col>
      <xdr:colOff>2247900</xdr:colOff>
      <xdr:row>4</xdr:row>
      <xdr:rowOff>109945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111EBD8E-A710-45D5-81B3-6CF8A2E57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0"/>
          <a:ext cx="723900" cy="8719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762001</xdr:colOff>
      <xdr:row>0</xdr:row>
      <xdr:rowOff>0</xdr:rowOff>
    </xdr:from>
    <xdr:to>
      <xdr:col>5</xdr:col>
      <xdr:colOff>372110</xdr:colOff>
      <xdr:row>5</xdr:row>
      <xdr:rowOff>31115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EC779609-2AB6-4D13-83F0-B0178AD53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9834" y="0"/>
          <a:ext cx="816610" cy="9836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1404938</xdr:colOff>
      <xdr:row>0</xdr:row>
      <xdr:rowOff>0</xdr:rowOff>
    </xdr:from>
    <xdr:to>
      <xdr:col>6</xdr:col>
      <xdr:colOff>2221548</xdr:colOff>
      <xdr:row>4</xdr:row>
      <xdr:rowOff>138271</xdr:rowOff>
    </xdr:to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9B0F0A58-A68F-4D4D-8EED-FEE25BEAF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42282" y="0"/>
          <a:ext cx="816610" cy="9836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0</xdr:row>
      <xdr:rowOff>123825</xdr:rowOff>
    </xdr:from>
    <xdr:to>
      <xdr:col>10</xdr:col>
      <xdr:colOff>418338</xdr:colOff>
      <xdr:row>27</xdr:row>
      <xdr:rowOff>94611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8B5EA1A-6C19-40F1-9CC3-0378751AD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123825"/>
          <a:ext cx="6095238" cy="5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3714-25E9-4FE0-92FF-30D8B6BDE7E1}">
  <dimension ref="A1:L59"/>
  <sheetViews>
    <sheetView zoomScale="70" zoomScaleNormal="70" workbookViewId="0">
      <selection activeCell="K19" sqref="K19"/>
    </sheetView>
  </sheetViews>
  <sheetFormatPr defaultRowHeight="15" x14ac:dyDescent="0.25"/>
  <sheetData>
    <row r="1" spans="1:1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0DF83-0EE7-4F32-9447-8FB050108464}">
  <dimension ref="A1:L51"/>
  <sheetViews>
    <sheetView workbookViewId="0">
      <selection activeCell="C36" sqref="C36:K36"/>
    </sheetView>
  </sheetViews>
  <sheetFormatPr defaultRowHeight="15" x14ac:dyDescent="0.25"/>
  <cols>
    <col min="1" max="1" width="3.7109375" customWidth="1"/>
    <col min="11" max="11" width="43.140625" customWidth="1"/>
    <col min="12" max="12" width="9.14062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"/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1"/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ht="15" customHeight="1" x14ac:dyDescent="0.25">
      <c r="A4" s="2"/>
      <c r="B4" s="239" t="s">
        <v>0</v>
      </c>
      <c r="C4" s="239"/>
      <c r="D4" s="239"/>
      <c r="E4" s="239"/>
      <c r="F4" s="239"/>
      <c r="G4" s="239"/>
      <c r="H4" s="239"/>
      <c r="I4" s="239"/>
      <c r="J4" s="239"/>
      <c r="K4" s="3"/>
      <c r="L4" s="1"/>
    </row>
    <row r="5" spans="1:12" x14ac:dyDescent="0.25">
      <c r="A5" s="2"/>
      <c r="B5" s="4"/>
      <c r="C5" s="3"/>
      <c r="D5" s="3"/>
      <c r="E5" s="3"/>
      <c r="F5" s="3"/>
      <c r="G5" s="3"/>
      <c r="H5" s="3"/>
      <c r="I5" s="3"/>
      <c r="J5" s="3"/>
      <c r="K5" s="3"/>
      <c r="L5" s="1"/>
    </row>
    <row r="6" spans="1:12" ht="15" customHeight="1" x14ac:dyDescent="0.25">
      <c r="A6" s="2"/>
      <c r="B6" s="107">
        <v>1</v>
      </c>
      <c r="C6" s="240" t="s">
        <v>1</v>
      </c>
      <c r="D6" s="240"/>
      <c r="E6" s="240"/>
      <c r="F6" s="240"/>
      <c r="G6" s="240"/>
      <c r="H6" s="240"/>
      <c r="I6" s="240"/>
      <c r="J6" s="240"/>
      <c r="K6" s="241"/>
      <c r="L6" s="1"/>
    </row>
    <row r="7" spans="1:12" x14ac:dyDescent="0.25">
      <c r="A7" s="2"/>
      <c r="B7" s="235" t="s">
        <v>109</v>
      </c>
      <c r="C7" s="233"/>
      <c r="D7" s="233"/>
      <c r="E7" s="233"/>
      <c r="F7" s="233"/>
      <c r="G7" s="233"/>
      <c r="H7" s="233"/>
      <c r="I7" s="233"/>
      <c r="J7" s="233"/>
      <c r="K7" s="234"/>
      <c r="L7" s="1"/>
    </row>
    <row r="8" spans="1:12" x14ac:dyDescent="0.25">
      <c r="A8" s="2"/>
      <c r="B8" s="235" t="s">
        <v>110</v>
      </c>
      <c r="C8" s="233"/>
      <c r="D8" s="233"/>
      <c r="E8" s="233"/>
      <c r="F8" s="233"/>
      <c r="G8" s="233"/>
      <c r="H8" s="233"/>
      <c r="I8" s="233"/>
      <c r="J8" s="233"/>
      <c r="K8" s="234"/>
      <c r="L8" s="1"/>
    </row>
    <row r="9" spans="1:12" x14ac:dyDescent="0.25">
      <c r="A9" s="2"/>
      <c r="B9" s="235" t="s">
        <v>111</v>
      </c>
      <c r="C9" s="233"/>
      <c r="D9" s="233"/>
      <c r="E9" s="233"/>
      <c r="F9" s="233"/>
      <c r="G9" s="233"/>
      <c r="H9" s="233"/>
      <c r="I9" s="233"/>
      <c r="J9" s="233"/>
      <c r="K9" s="234"/>
      <c r="L9" s="1"/>
    </row>
    <row r="10" spans="1:12" x14ac:dyDescent="0.25">
      <c r="A10" s="2"/>
      <c r="B10" s="235" t="s">
        <v>38</v>
      </c>
      <c r="C10" s="233"/>
      <c r="D10" s="233"/>
      <c r="E10" s="233"/>
      <c r="F10" s="233"/>
      <c r="G10" s="233"/>
      <c r="H10" s="233"/>
      <c r="I10" s="233"/>
      <c r="J10" s="233"/>
      <c r="K10" s="234"/>
      <c r="L10" s="1"/>
    </row>
    <row r="11" spans="1:12" x14ac:dyDescent="0.25">
      <c r="A11" s="2"/>
      <c r="B11" s="235" t="s">
        <v>39</v>
      </c>
      <c r="C11" s="233"/>
      <c r="D11" s="233"/>
      <c r="E11" s="233"/>
      <c r="F11" s="233"/>
      <c r="G11" s="233"/>
      <c r="H11" s="233"/>
      <c r="I11" s="233"/>
      <c r="J11" s="233"/>
      <c r="K11" s="234"/>
      <c r="L11" s="1"/>
    </row>
    <row r="12" spans="1:12" x14ac:dyDescent="0.25">
      <c r="A12" s="2"/>
      <c r="B12" s="235" t="s">
        <v>40</v>
      </c>
      <c r="C12" s="233"/>
      <c r="D12" s="233"/>
      <c r="E12" s="233"/>
      <c r="F12" s="233"/>
      <c r="G12" s="233"/>
      <c r="H12" s="233"/>
      <c r="I12" s="233"/>
      <c r="J12" s="233"/>
      <c r="K12" s="234"/>
      <c r="L12" s="1"/>
    </row>
    <row r="13" spans="1:12" x14ac:dyDescent="0.25">
      <c r="A13" s="2"/>
      <c r="B13" s="235" t="s">
        <v>112</v>
      </c>
      <c r="C13" s="233"/>
      <c r="D13" s="233"/>
      <c r="E13" s="233"/>
      <c r="F13" s="233"/>
      <c r="G13" s="233"/>
      <c r="H13" s="233"/>
      <c r="I13" s="233"/>
      <c r="J13" s="233"/>
      <c r="K13" s="234"/>
      <c r="L13" s="1"/>
    </row>
    <row r="14" spans="1:12" x14ac:dyDescent="0.25">
      <c r="A14" s="2"/>
      <c r="B14" s="235" t="s">
        <v>213</v>
      </c>
      <c r="C14" s="233"/>
      <c r="D14" s="233"/>
      <c r="E14" s="233"/>
      <c r="F14" s="233"/>
      <c r="G14" s="233"/>
      <c r="H14" s="233"/>
      <c r="I14" s="233"/>
      <c r="J14" s="233"/>
      <c r="K14" s="234"/>
      <c r="L14" s="1"/>
    </row>
    <row r="15" spans="1:12" x14ac:dyDescent="0.25">
      <c r="A15" s="2"/>
      <c r="B15" s="236"/>
      <c r="C15" s="237"/>
      <c r="D15" s="237"/>
      <c r="E15" s="237"/>
      <c r="F15" s="237"/>
      <c r="G15" s="237"/>
      <c r="H15" s="237"/>
      <c r="I15" s="237"/>
      <c r="J15" s="237"/>
      <c r="K15" s="238"/>
      <c r="L15" s="1"/>
    </row>
    <row r="16" spans="1:12" x14ac:dyDescent="0.25">
      <c r="A16" s="2"/>
      <c r="B16" s="111"/>
      <c r="C16" s="112"/>
      <c r="D16" s="112"/>
      <c r="E16" s="112"/>
      <c r="F16" s="112"/>
      <c r="G16" s="112"/>
      <c r="H16" s="112"/>
      <c r="I16" s="112"/>
      <c r="J16" s="112"/>
      <c r="K16" s="113"/>
      <c r="L16" s="1"/>
    </row>
    <row r="17" spans="1:12" ht="15" customHeight="1" x14ac:dyDescent="0.25">
      <c r="A17" s="5"/>
      <c r="B17" s="107">
        <v>2</v>
      </c>
      <c r="C17" s="223" t="s">
        <v>2</v>
      </c>
      <c r="D17" s="223"/>
      <c r="E17" s="223"/>
      <c r="F17" s="223"/>
      <c r="G17" s="223"/>
      <c r="H17" s="223"/>
      <c r="I17" s="223"/>
      <c r="J17" s="223"/>
      <c r="K17" s="224"/>
      <c r="L17" s="1"/>
    </row>
    <row r="18" spans="1:12" ht="15" customHeight="1" x14ac:dyDescent="0.25">
      <c r="A18" s="5"/>
      <c r="B18" s="106"/>
      <c r="C18" s="229" t="s">
        <v>113</v>
      </c>
      <c r="D18" s="229"/>
      <c r="E18" s="229"/>
      <c r="F18" s="229"/>
      <c r="G18" s="229"/>
      <c r="H18" s="229"/>
      <c r="I18" s="229"/>
      <c r="J18" s="229"/>
      <c r="K18" s="230"/>
      <c r="L18" s="1"/>
    </row>
    <row r="19" spans="1:12" ht="27.75" customHeight="1" x14ac:dyDescent="0.25">
      <c r="A19" s="1"/>
      <c r="B19" s="108"/>
      <c r="C19" s="225" t="s">
        <v>114</v>
      </c>
      <c r="D19" s="225"/>
      <c r="E19" s="225"/>
      <c r="F19" s="225"/>
      <c r="G19" s="225"/>
      <c r="H19" s="225"/>
      <c r="I19" s="225"/>
      <c r="J19" s="225"/>
      <c r="K19" s="226"/>
      <c r="L19" s="1"/>
    </row>
    <row r="20" spans="1:12" s="213" customFormat="1" x14ac:dyDescent="0.25">
      <c r="A20" s="211"/>
      <c r="B20" s="212"/>
      <c r="C20" s="231" t="s">
        <v>457</v>
      </c>
      <c r="D20" s="231"/>
      <c r="E20" s="231"/>
      <c r="F20" s="231"/>
      <c r="G20" s="231"/>
      <c r="H20" s="231"/>
      <c r="I20" s="231"/>
      <c r="J20" s="231"/>
      <c r="K20" s="232"/>
      <c r="L20" s="211"/>
    </row>
    <row r="21" spans="1:12" ht="18.75" customHeight="1" x14ac:dyDescent="0.25">
      <c r="A21" s="1"/>
      <c r="B21" s="108"/>
      <c r="C21" s="225" t="s">
        <v>458</v>
      </c>
      <c r="D21" s="225"/>
      <c r="E21" s="225"/>
      <c r="F21" s="225"/>
      <c r="G21" s="225"/>
      <c r="H21" s="225"/>
      <c r="I21" s="225"/>
      <c r="J21" s="225"/>
      <c r="K21" s="226"/>
      <c r="L21" s="1"/>
    </row>
    <row r="22" spans="1:12" x14ac:dyDescent="0.25">
      <c r="A22" s="1"/>
      <c r="B22" s="109"/>
      <c r="C22" s="225" t="s">
        <v>115</v>
      </c>
      <c r="D22" s="225"/>
      <c r="E22" s="225"/>
      <c r="F22" s="225"/>
      <c r="G22" s="225"/>
      <c r="H22" s="225"/>
      <c r="I22" s="225"/>
      <c r="J22" s="225"/>
      <c r="K22" s="226"/>
      <c r="L22" s="1"/>
    </row>
    <row r="23" spans="1:12" ht="35.25" customHeight="1" x14ac:dyDescent="0.25">
      <c r="A23" s="1"/>
      <c r="B23" s="109"/>
      <c r="C23" s="225" t="s">
        <v>116</v>
      </c>
      <c r="D23" s="225"/>
      <c r="E23" s="225"/>
      <c r="F23" s="225"/>
      <c r="G23" s="225"/>
      <c r="H23" s="225"/>
      <c r="I23" s="225"/>
      <c r="J23" s="225"/>
      <c r="K23" s="226"/>
      <c r="L23" s="1"/>
    </row>
    <row r="24" spans="1:12" ht="33" customHeight="1" x14ac:dyDescent="0.25">
      <c r="A24" s="1"/>
      <c r="B24" s="109"/>
      <c r="C24" s="225" t="s">
        <v>214</v>
      </c>
      <c r="D24" s="225"/>
      <c r="E24" s="225"/>
      <c r="F24" s="225"/>
      <c r="G24" s="225"/>
      <c r="H24" s="225"/>
      <c r="I24" s="225"/>
      <c r="J24" s="225"/>
      <c r="K24" s="226"/>
      <c r="L24" s="1"/>
    </row>
    <row r="25" spans="1:12" ht="41.25" customHeight="1" x14ac:dyDescent="0.25">
      <c r="A25" s="1"/>
      <c r="B25" s="109"/>
      <c r="C25" s="225" t="s">
        <v>44</v>
      </c>
      <c r="D25" s="225"/>
      <c r="E25" s="225"/>
      <c r="F25" s="225"/>
      <c r="G25" s="225"/>
      <c r="H25" s="225"/>
      <c r="I25" s="225"/>
      <c r="J25" s="225"/>
      <c r="K25" s="226"/>
      <c r="L25" s="1"/>
    </row>
    <row r="26" spans="1:12" ht="15.75" customHeight="1" x14ac:dyDescent="0.25">
      <c r="A26" s="1"/>
      <c r="B26" s="109"/>
      <c r="C26" s="233" t="s">
        <v>459</v>
      </c>
      <c r="D26" s="233"/>
      <c r="E26" s="233"/>
      <c r="F26" s="233"/>
      <c r="G26" s="233"/>
      <c r="H26" s="233"/>
      <c r="I26" s="233"/>
      <c r="J26" s="233"/>
      <c r="K26" s="234"/>
      <c r="L26" s="1"/>
    </row>
    <row r="27" spans="1:12" ht="15.75" customHeight="1" x14ac:dyDescent="0.25">
      <c r="A27" s="1"/>
      <c r="B27" s="109"/>
      <c r="C27" s="233" t="s">
        <v>460</v>
      </c>
      <c r="D27" s="233"/>
      <c r="E27" s="233"/>
      <c r="F27" s="233"/>
      <c r="G27" s="233"/>
      <c r="H27" s="233"/>
      <c r="I27" s="233"/>
      <c r="J27" s="233"/>
      <c r="K27" s="234"/>
      <c r="L27" s="1"/>
    </row>
    <row r="28" spans="1:12" ht="15.75" customHeight="1" x14ac:dyDescent="0.25">
      <c r="A28" s="1"/>
      <c r="B28" s="109"/>
      <c r="C28" s="233" t="s">
        <v>461</v>
      </c>
      <c r="D28" s="233"/>
      <c r="E28" s="233"/>
      <c r="F28" s="233"/>
      <c r="G28" s="233"/>
      <c r="H28" s="233"/>
      <c r="I28" s="233"/>
      <c r="J28" s="233"/>
      <c r="K28" s="234"/>
      <c r="L28" s="1"/>
    </row>
    <row r="29" spans="1:12" ht="15.75" customHeight="1" x14ac:dyDescent="0.25">
      <c r="A29" s="1"/>
      <c r="B29" s="109"/>
      <c r="C29" s="233" t="s">
        <v>462</v>
      </c>
      <c r="D29" s="233"/>
      <c r="E29" s="233"/>
      <c r="F29" s="233"/>
      <c r="G29" s="233"/>
      <c r="H29" s="233"/>
      <c r="I29" s="233"/>
      <c r="J29" s="233"/>
      <c r="K29" s="234"/>
      <c r="L29" s="1"/>
    </row>
    <row r="30" spans="1:12" ht="15.75" customHeight="1" x14ac:dyDescent="0.25">
      <c r="A30" s="1"/>
      <c r="B30" s="109"/>
      <c r="C30" s="233" t="s">
        <v>463</v>
      </c>
      <c r="D30" s="233"/>
      <c r="E30" s="233"/>
      <c r="F30" s="233"/>
      <c r="G30" s="233"/>
      <c r="H30" s="233"/>
      <c r="I30" s="233"/>
      <c r="J30" s="233"/>
      <c r="K30" s="234"/>
      <c r="L30" s="1"/>
    </row>
    <row r="31" spans="1:12" ht="15.75" customHeight="1" x14ac:dyDescent="0.25">
      <c r="A31" s="1"/>
      <c r="B31" s="109"/>
      <c r="C31" s="233" t="s">
        <v>464</v>
      </c>
      <c r="D31" s="233"/>
      <c r="E31" s="233"/>
      <c r="F31" s="233"/>
      <c r="G31" s="233"/>
      <c r="H31" s="233"/>
      <c r="I31" s="233"/>
      <c r="J31" s="233"/>
      <c r="K31" s="234"/>
      <c r="L31" s="1"/>
    </row>
    <row r="32" spans="1:12" ht="15.75" customHeight="1" x14ac:dyDescent="0.25">
      <c r="A32" s="1"/>
      <c r="B32" s="109"/>
      <c r="C32" s="233" t="s">
        <v>465</v>
      </c>
      <c r="D32" s="233"/>
      <c r="E32" s="233"/>
      <c r="F32" s="233"/>
      <c r="G32" s="233"/>
      <c r="H32" s="233"/>
      <c r="I32" s="233"/>
      <c r="J32" s="233"/>
      <c r="K32" s="234"/>
      <c r="L32" s="1"/>
    </row>
    <row r="33" spans="1:12" ht="15.75" customHeight="1" x14ac:dyDescent="0.25">
      <c r="A33" s="1"/>
      <c r="B33" s="109"/>
      <c r="C33" s="233" t="s">
        <v>466</v>
      </c>
      <c r="D33" s="233"/>
      <c r="E33" s="233"/>
      <c r="F33" s="233"/>
      <c r="G33" s="233"/>
      <c r="H33" s="233"/>
      <c r="I33" s="233"/>
      <c r="J33" s="233"/>
      <c r="K33" s="234"/>
      <c r="L33" s="1"/>
    </row>
    <row r="34" spans="1:12" ht="15.75" customHeight="1" x14ac:dyDescent="0.25">
      <c r="A34" s="1"/>
      <c r="B34" s="109"/>
      <c r="C34" s="233" t="s">
        <v>467</v>
      </c>
      <c r="D34" s="233"/>
      <c r="E34" s="233"/>
      <c r="F34" s="233"/>
      <c r="G34" s="233"/>
      <c r="H34" s="233"/>
      <c r="I34" s="233"/>
      <c r="J34" s="233"/>
      <c r="K34" s="234"/>
      <c r="L34" s="1"/>
    </row>
    <row r="35" spans="1:12" ht="15.75" customHeight="1" x14ac:dyDescent="0.25">
      <c r="A35" s="1"/>
      <c r="B35" s="109"/>
      <c r="C35" s="233" t="s">
        <v>468</v>
      </c>
      <c r="D35" s="233"/>
      <c r="E35" s="233"/>
      <c r="F35" s="233"/>
      <c r="G35" s="233"/>
      <c r="H35" s="233"/>
      <c r="I35" s="233"/>
      <c r="J35" s="233"/>
      <c r="K35" s="234"/>
      <c r="L35" s="1"/>
    </row>
    <row r="36" spans="1:12" ht="15.75" customHeight="1" x14ac:dyDescent="0.25">
      <c r="A36" s="1"/>
      <c r="B36" s="109"/>
      <c r="C36" s="233"/>
      <c r="D36" s="233"/>
      <c r="E36" s="233"/>
      <c r="F36" s="233"/>
      <c r="G36" s="233"/>
      <c r="H36" s="233"/>
      <c r="I36" s="233"/>
      <c r="J36" s="233"/>
      <c r="K36" s="234"/>
      <c r="L36" s="1"/>
    </row>
    <row r="37" spans="1:12" ht="15" customHeight="1" x14ac:dyDescent="0.25">
      <c r="A37" s="1"/>
      <c r="B37" s="107">
        <v>3</v>
      </c>
      <c r="C37" s="227" t="s">
        <v>3</v>
      </c>
      <c r="D37" s="227"/>
      <c r="E37" s="227"/>
      <c r="F37" s="227"/>
      <c r="G37" s="227"/>
      <c r="H37" s="227"/>
      <c r="I37" s="227"/>
      <c r="J37" s="227"/>
      <c r="K37" s="228"/>
      <c r="L37" s="1"/>
    </row>
    <row r="38" spans="1:12" x14ac:dyDescent="0.25">
      <c r="A38" s="1"/>
      <c r="B38" s="109"/>
      <c r="C38" s="217" t="s">
        <v>117</v>
      </c>
      <c r="D38" s="217"/>
      <c r="E38" s="217"/>
      <c r="F38" s="217"/>
      <c r="G38" s="217"/>
      <c r="H38" s="217"/>
      <c r="I38" s="217"/>
      <c r="J38" s="217"/>
      <c r="K38" s="218"/>
      <c r="L38" s="1"/>
    </row>
    <row r="39" spans="1:12" ht="41.25" customHeight="1" x14ac:dyDescent="0.25">
      <c r="A39" s="1"/>
      <c r="B39" s="109"/>
      <c r="C39" s="217" t="s">
        <v>50</v>
      </c>
      <c r="D39" s="217"/>
      <c r="E39" s="217"/>
      <c r="F39" s="217"/>
      <c r="G39" s="217"/>
      <c r="H39" s="217"/>
      <c r="I39" s="217"/>
      <c r="J39" s="217"/>
      <c r="K39" s="218"/>
      <c r="L39" s="1"/>
    </row>
    <row r="40" spans="1:12" x14ac:dyDescent="0.25">
      <c r="A40" s="1"/>
      <c r="B40" s="109"/>
      <c r="C40" s="221" t="s">
        <v>45</v>
      </c>
      <c r="D40" s="221"/>
      <c r="E40" s="221"/>
      <c r="F40" s="221"/>
      <c r="G40" s="221"/>
      <c r="H40" s="221"/>
      <c r="I40" s="221"/>
      <c r="J40" s="221"/>
      <c r="K40" s="222"/>
      <c r="L40" s="1"/>
    </row>
    <row r="41" spans="1:12" x14ac:dyDescent="0.25">
      <c r="A41" s="1"/>
      <c r="B41" s="109"/>
      <c r="C41" s="217" t="s">
        <v>46</v>
      </c>
      <c r="D41" s="217"/>
      <c r="E41" s="217"/>
      <c r="F41" s="217"/>
      <c r="G41" s="217"/>
      <c r="H41" s="217"/>
      <c r="I41" s="217"/>
      <c r="J41" s="217"/>
      <c r="K41" s="218"/>
      <c r="L41" s="1"/>
    </row>
    <row r="42" spans="1:12" x14ac:dyDescent="0.25">
      <c r="A42" s="1"/>
      <c r="B42" s="109"/>
      <c r="C42" s="217" t="s">
        <v>47</v>
      </c>
      <c r="D42" s="217"/>
      <c r="E42" s="217"/>
      <c r="F42" s="217"/>
      <c r="G42" s="217"/>
      <c r="H42" s="217"/>
      <c r="I42" s="217"/>
      <c r="J42" s="217"/>
      <c r="K42" s="218"/>
      <c r="L42" s="1"/>
    </row>
    <row r="43" spans="1:12" x14ac:dyDescent="0.25">
      <c r="A43" s="1"/>
      <c r="B43" s="109"/>
      <c r="C43" s="217" t="s">
        <v>48</v>
      </c>
      <c r="D43" s="217"/>
      <c r="E43" s="217"/>
      <c r="F43" s="217"/>
      <c r="G43" s="217"/>
      <c r="H43" s="217"/>
      <c r="I43" s="217"/>
      <c r="J43" s="217"/>
      <c r="K43" s="218"/>
      <c r="L43" s="1"/>
    </row>
    <row r="44" spans="1:12" ht="15" customHeight="1" x14ac:dyDescent="0.25">
      <c r="A44" s="1"/>
      <c r="B44" s="110"/>
      <c r="C44" s="219" t="s">
        <v>49</v>
      </c>
      <c r="D44" s="219"/>
      <c r="E44" s="219"/>
      <c r="F44" s="219"/>
      <c r="G44" s="219"/>
      <c r="H44" s="219"/>
      <c r="I44" s="219"/>
      <c r="J44" s="219"/>
      <c r="K44" s="220"/>
      <c r="L44" s="1"/>
    </row>
    <row r="45" spans="1:12" x14ac:dyDescent="0.25">
      <c r="A45" s="1"/>
      <c r="B45" s="1"/>
      <c r="C45" s="216"/>
      <c r="D45" s="216"/>
      <c r="E45" s="216"/>
      <c r="F45" s="216"/>
      <c r="G45" s="216"/>
      <c r="H45" s="216"/>
      <c r="I45" s="216"/>
      <c r="J45" s="216"/>
      <c r="K45" s="216"/>
      <c r="L45" s="1"/>
    </row>
    <row r="46" spans="1:12" x14ac:dyDescent="0.25">
      <c r="A46" s="1"/>
      <c r="B46" s="1"/>
      <c r="C46" s="94"/>
      <c r="D46" s="6"/>
      <c r="E46" s="6"/>
      <c r="F46" s="6"/>
      <c r="G46" s="6"/>
      <c r="H46" s="6"/>
      <c r="I46" s="6"/>
      <c r="J46" s="6"/>
      <c r="K46" s="6"/>
      <c r="L46" s="6"/>
    </row>
    <row r="47" spans="1:12" x14ac:dyDescent="0.25">
      <c r="A47" s="1"/>
      <c r="B47" s="1"/>
      <c r="C47" s="216"/>
      <c r="D47" s="216"/>
      <c r="E47" s="216"/>
      <c r="F47" s="216"/>
      <c r="G47" s="216"/>
      <c r="H47" s="216"/>
      <c r="I47" s="216"/>
      <c r="J47" s="216"/>
      <c r="K47" s="216"/>
      <c r="L47" s="1"/>
    </row>
    <row r="48" spans="1:12" x14ac:dyDescent="0.25">
      <c r="A48" s="1"/>
      <c r="B48" s="1"/>
      <c r="C48" s="216"/>
      <c r="D48" s="216"/>
      <c r="E48" s="216"/>
      <c r="F48" s="216"/>
      <c r="G48" s="216"/>
      <c r="H48" s="216"/>
      <c r="I48" s="216"/>
      <c r="J48" s="216"/>
      <c r="K48" s="216"/>
      <c r="L48" s="1"/>
    </row>
    <row r="49" spans="1:12" x14ac:dyDescent="0.25">
      <c r="A49" s="1"/>
      <c r="B49" s="1"/>
      <c r="C49" s="216"/>
      <c r="D49" s="216"/>
      <c r="E49" s="216"/>
      <c r="F49" s="216"/>
      <c r="G49" s="216"/>
      <c r="H49" s="216"/>
      <c r="I49" s="216"/>
      <c r="J49" s="216"/>
      <c r="K49" s="216"/>
      <c r="L49" s="1"/>
    </row>
    <row r="50" spans="1:12" x14ac:dyDescent="0.25">
      <c r="A50" s="1"/>
      <c r="B50" s="1"/>
      <c r="C50" s="216"/>
      <c r="D50" s="216"/>
      <c r="E50" s="216"/>
      <c r="F50" s="216"/>
      <c r="G50" s="216"/>
      <c r="H50" s="216"/>
      <c r="I50" s="216"/>
      <c r="J50" s="216"/>
      <c r="K50" s="216"/>
      <c r="L50" s="1"/>
    </row>
    <row r="51" spans="1:12" x14ac:dyDescent="0.25">
      <c r="A51" s="1"/>
      <c r="B51" s="1"/>
      <c r="C51" s="216"/>
      <c r="D51" s="216"/>
      <c r="E51" s="216"/>
      <c r="F51" s="216"/>
      <c r="G51" s="216"/>
      <c r="H51" s="216"/>
      <c r="I51" s="216"/>
      <c r="J51" s="216"/>
      <c r="K51" s="216"/>
      <c r="L51" s="1"/>
    </row>
  </sheetData>
  <mergeCells count="45">
    <mergeCell ref="B14:K14"/>
    <mergeCell ref="B15:K15"/>
    <mergeCell ref="B4:J4"/>
    <mergeCell ref="C6:K6"/>
    <mergeCell ref="B13:K13"/>
    <mergeCell ref="B7:K7"/>
    <mergeCell ref="B9:K9"/>
    <mergeCell ref="B10:K10"/>
    <mergeCell ref="B11:K11"/>
    <mergeCell ref="B12:K12"/>
    <mergeCell ref="B8:K8"/>
    <mergeCell ref="C37:K37"/>
    <mergeCell ref="C18:K18"/>
    <mergeCell ref="C20:K20"/>
    <mergeCell ref="C25:K25"/>
    <mergeCell ref="C24:K24"/>
    <mergeCell ref="C36:K36"/>
    <mergeCell ref="C29:K29"/>
    <mergeCell ref="C26:K26"/>
    <mergeCell ref="C27:K27"/>
    <mergeCell ref="C28:K28"/>
    <mergeCell ref="C35:K35"/>
    <mergeCell ref="C32:K32"/>
    <mergeCell ref="C33:K33"/>
    <mergeCell ref="C30:K30"/>
    <mergeCell ref="C31:K31"/>
    <mergeCell ref="C34:K34"/>
    <mergeCell ref="C17:K17"/>
    <mergeCell ref="C19:K19"/>
    <mergeCell ref="C21:K21"/>
    <mergeCell ref="C22:K22"/>
    <mergeCell ref="C23:K23"/>
    <mergeCell ref="C45:K45"/>
    <mergeCell ref="C41:K41"/>
    <mergeCell ref="C42:K42"/>
    <mergeCell ref="C44:K44"/>
    <mergeCell ref="C38:K38"/>
    <mergeCell ref="C43:K43"/>
    <mergeCell ref="C39:K39"/>
    <mergeCell ref="C40:K40"/>
    <mergeCell ref="C47:K47"/>
    <mergeCell ref="C48:K48"/>
    <mergeCell ref="C49:K49"/>
    <mergeCell ref="C50:K50"/>
    <mergeCell ref="C51:K5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66A45-4B79-417E-8B4B-00FC9F99EB64}">
  <dimension ref="A1:M82"/>
  <sheetViews>
    <sheetView topLeftCell="A7" zoomScale="70" zoomScaleNormal="70" workbookViewId="0">
      <selection activeCell="E55" sqref="E55"/>
    </sheetView>
  </sheetViews>
  <sheetFormatPr defaultRowHeight="15" x14ac:dyDescent="0.25"/>
  <cols>
    <col min="2" max="2" width="26.42578125" customWidth="1"/>
    <col min="3" max="3" width="53.28515625" bestFit="1" customWidth="1"/>
    <col min="4" max="4" width="20.7109375" bestFit="1" customWidth="1"/>
    <col min="5" max="5" width="18.140625" style="78" bestFit="1" customWidth="1"/>
    <col min="6" max="6" width="12.7109375" style="78" customWidth="1"/>
    <col min="7" max="7" width="13.42578125" customWidth="1"/>
    <col min="10" max="10" width="14.42578125" bestFit="1" customWidth="1"/>
  </cols>
  <sheetData>
    <row r="1" spans="1:13" x14ac:dyDescent="0.25">
      <c r="A1" s="1"/>
      <c r="B1" s="1"/>
      <c r="C1" s="1"/>
      <c r="D1" s="1"/>
      <c r="E1" s="132"/>
      <c r="F1" s="133"/>
      <c r="G1" s="1"/>
      <c r="H1" s="1"/>
      <c r="I1" s="1"/>
      <c r="J1" s="1"/>
      <c r="K1" s="1"/>
      <c r="L1" s="1"/>
      <c r="M1" s="1"/>
    </row>
    <row r="2" spans="1:13" x14ac:dyDescent="0.25">
      <c r="A2" s="1"/>
      <c r="B2" s="155" t="s">
        <v>4</v>
      </c>
      <c r="C2" s="154" t="s">
        <v>98</v>
      </c>
      <c r="D2" s="1"/>
      <c r="E2" s="132"/>
      <c r="F2" s="133"/>
      <c r="G2" s="1"/>
      <c r="H2" s="1"/>
      <c r="I2" s="1"/>
      <c r="J2" s="1"/>
      <c r="K2" s="1"/>
      <c r="L2" s="1"/>
      <c r="M2" s="1"/>
    </row>
    <row r="3" spans="1:13" x14ac:dyDescent="0.25">
      <c r="A3" s="1"/>
      <c r="B3" s="156"/>
      <c r="C3" s="154"/>
      <c r="D3" s="1"/>
      <c r="E3" s="132"/>
      <c r="F3" s="133"/>
      <c r="G3" s="1"/>
      <c r="H3" s="1"/>
      <c r="I3" s="1"/>
      <c r="J3" s="1"/>
      <c r="K3" s="1"/>
      <c r="L3" s="1"/>
      <c r="M3" s="1"/>
    </row>
    <row r="4" spans="1:13" x14ac:dyDescent="0.25">
      <c r="A4" s="1"/>
      <c r="B4" s="156"/>
      <c r="C4" s="154"/>
      <c r="D4" s="1"/>
      <c r="E4" s="132"/>
      <c r="F4" s="133"/>
      <c r="G4" s="1"/>
      <c r="H4" s="1"/>
      <c r="I4" s="1"/>
      <c r="J4" s="1"/>
      <c r="K4" s="1"/>
      <c r="L4" s="1"/>
      <c r="M4" s="1"/>
    </row>
    <row r="5" spans="1:13" x14ac:dyDescent="0.25">
      <c r="A5" s="1"/>
      <c r="B5" s="157" t="s">
        <v>5</v>
      </c>
      <c r="C5" s="158" t="s">
        <v>438</v>
      </c>
      <c r="D5" s="1"/>
      <c r="E5" s="132"/>
      <c r="F5" s="133"/>
      <c r="G5" s="1"/>
      <c r="H5" s="1"/>
      <c r="I5" s="1"/>
      <c r="J5" s="1"/>
      <c r="K5" s="1"/>
      <c r="L5" s="1"/>
      <c r="M5" s="1"/>
    </row>
    <row r="6" spans="1:13" x14ac:dyDescent="0.25">
      <c r="A6" s="1"/>
      <c r="B6" s="159"/>
      <c r="C6" s="160"/>
      <c r="D6" s="1"/>
      <c r="E6" s="132"/>
      <c r="F6" s="133"/>
      <c r="G6" s="1"/>
      <c r="H6" s="1"/>
      <c r="I6" s="1"/>
      <c r="J6" s="1"/>
      <c r="K6" s="1"/>
      <c r="L6" s="1"/>
      <c r="M6" s="1"/>
    </row>
    <row r="7" spans="1:13" x14ac:dyDescent="0.25">
      <c r="A7" s="1"/>
      <c r="B7" s="155" t="s">
        <v>6</v>
      </c>
      <c r="C7" s="160"/>
      <c r="D7" s="1"/>
      <c r="E7" s="132"/>
      <c r="F7" s="133"/>
      <c r="G7" s="1"/>
      <c r="H7" s="1"/>
      <c r="I7" s="1"/>
      <c r="J7" s="1"/>
      <c r="K7" s="1"/>
      <c r="L7" s="1"/>
      <c r="M7" s="1"/>
    </row>
    <row r="8" spans="1:13" x14ac:dyDescent="0.25">
      <c r="A8" s="1"/>
      <c r="B8" s="154"/>
      <c r="C8" s="154"/>
      <c r="D8" s="1"/>
      <c r="E8" s="132"/>
      <c r="F8" s="133"/>
      <c r="G8" s="1"/>
      <c r="H8" s="1"/>
      <c r="I8" s="1"/>
      <c r="J8" s="1"/>
      <c r="K8" s="1"/>
      <c r="L8" s="1"/>
      <c r="M8" s="1"/>
    </row>
    <row r="9" spans="1:13" x14ac:dyDescent="0.25">
      <c r="A9" s="1"/>
      <c r="B9" s="161" t="s">
        <v>7</v>
      </c>
      <c r="C9" s="162">
        <f>1488.43*3</f>
        <v>4465.29</v>
      </c>
      <c r="D9" s="1" t="s">
        <v>35</v>
      </c>
      <c r="E9" s="132"/>
      <c r="F9" s="133"/>
      <c r="G9" s="1"/>
      <c r="H9" s="1"/>
      <c r="I9" s="1"/>
      <c r="J9" s="1"/>
      <c r="K9" s="1"/>
      <c r="L9" s="1"/>
      <c r="M9" s="1"/>
    </row>
    <row r="10" spans="1:13" ht="15.75" thickBot="1" x14ac:dyDescent="0.3">
      <c r="A10" s="1"/>
      <c r="B10" s="1"/>
      <c r="C10" s="1"/>
      <c r="D10" s="1"/>
      <c r="E10" s="132"/>
      <c r="F10" s="134"/>
      <c r="G10" s="1"/>
      <c r="H10" s="1"/>
      <c r="I10" s="1"/>
      <c r="J10" s="1"/>
      <c r="K10" s="1"/>
      <c r="L10" s="1"/>
      <c r="M10" s="1"/>
    </row>
    <row r="11" spans="1:13" ht="15.75" thickBot="1" x14ac:dyDescent="0.3">
      <c r="A11" s="1"/>
      <c r="B11" s="8"/>
      <c r="C11" s="9" t="s">
        <v>8</v>
      </c>
      <c r="D11" s="9" t="s">
        <v>9</v>
      </c>
      <c r="E11" s="135" t="s">
        <v>10</v>
      </c>
      <c r="F11" s="136" t="s">
        <v>11</v>
      </c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0"/>
      <c r="C12" s="11"/>
      <c r="D12" s="11"/>
      <c r="E12" s="137"/>
      <c r="F12" s="138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242" t="s">
        <v>12</v>
      </c>
      <c r="C13" s="11" t="s">
        <v>439</v>
      </c>
      <c r="D13" s="12">
        <v>0</v>
      </c>
      <c r="E13" s="139">
        <f>'Elemental Cost Plan'!J18</f>
        <v>13365</v>
      </c>
      <c r="F13" s="140">
        <f>E13/$C$9</f>
        <v>2.9930866752215421</v>
      </c>
      <c r="G13" s="13"/>
      <c r="H13" s="1"/>
      <c r="I13" s="1"/>
      <c r="J13" s="1"/>
      <c r="K13" s="1"/>
      <c r="L13" s="1"/>
      <c r="M13" s="1"/>
    </row>
    <row r="14" spans="1:13" x14ac:dyDescent="0.25">
      <c r="A14" s="1"/>
      <c r="B14" s="242"/>
      <c r="C14" s="11" t="s">
        <v>442</v>
      </c>
      <c r="D14" s="14">
        <v>1</v>
      </c>
      <c r="E14" s="137">
        <f>'Elemental Cost Plan'!J74</f>
        <v>542833.70799999998</v>
      </c>
      <c r="F14" s="140">
        <f t="shared" ref="F14:F20" si="0">E14/$C$9</f>
        <v>121.56740278906857</v>
      </c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242"/>
      <c r="C15" s="16" t="s">
        <v>443</v>
      </c>
      <c r="D15" s="14">
        <v>2</v>
      </c>
      <c r="E15" s="137">
        <f>'Elemental Cost Plan'!J285</f>
        <v>3763245.023</v>
      </c>
      <c r="F15" s="140">
        <f t="shared" si="0"/>
        <v>842.7772939719481</v>
      </c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242"/>
      <c r="C16" s="11" t="s">
        <v>444</v>
      </c>
      <c r="D16" s="14">
        <v>3</v>
      </c>
      <c r="E16" s="137">
        <f>'Elemental Cost Plan'!J319</f>
        <v>1321060.2999999998</v>
      </c>
      <c r="F16" s="140">
        <f t="shared" si="0"/>
        <v>295.85095256970988</v>
      </c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242"/>
      <c r="C17" s="16" t="s">
        <v>445</v>
      </c>
      <c r="D17" s="14">
        <v>4</v>
      </c>
      <c r="E17" s="137">
        <f>'Elemental Cost Plan'!J337</f>
        <v>1048800</v>
      </c>
      <c r="F17" s="140">
        <f t="shared" si="0"/>
        <v>234.87836176373764</v>
      </c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242"/>
      <c r="C18" s="11" t="s">
        <v>446</v>
      </c>
      <c r="D18" s="14">
        <v>5</v>
      </c>
      <c r="E18" s="137">
        <f>'Elemental Cost Plan'!J388</f>
        <v>2361129.3489999999</v>
      </c>
      <c r="F18" s="140">
        <f t="shared" si="0"/>
        <v>528.77402117219708</v>
      </c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242"/>
      <c r="C19" s="11" t="s">
        <v>447</v>
      </c>
      <c r="D19" s="17">
        <v>8</v>
      </c>
      <c r="E19" s="137">
        <f>'Elemental Cost Plan'!J411</f>
        <v>288721.68900000001</v>
      </c>
      <c r="F19" s="140">
        <f t="shared" si="0"/>
        <v>64.659112622024551</v>
      </c>
      <c r="G19" s="1"/>
      <c r="H19" s="1"/>
      <c r="I19" s="1"/>
      <c r="J19" s="209">
        <f>E56-E20</f>
        <v>4372548.3681708984</v>
      </c>
      <c r="K19" s="1"/>
      <c r="L19" s="1"/>
      <c r="M19" s="1"/>
    </row>
    <row r="20" spans="1:13" x14ac:dyDescent="0.25">
      <c r="A20" s="1"/>
      <c r="D20" s="18"/>
      <c r="E20" s="141">
        <f>SUM(E13:E19)</f>
        <v>9339155.0689999983</v>
      </c>
      <c r="F20" s="142">
        <f t="shared" si="0"/>
        <v>2091.5002315639072</v>
      </c>
      <c r="G20" s="1"/>
      <c r="H20" s="1"/>
      <c r="I20" s="1"/>
      <c r="J20" s="210">
        <f>J19/E20</f>
        <v>0.46819528489091622</v>
      </c>
      <c r="K20" s="1"/>
      <c r="L20" s="1"/>
      <c r="M20" s="1"/>
    </row>
    <row r="21" spans="1:13" x14ac:dyDescent="0.25">
      <c r="A21" s="1"/>
      <c r="B21" s="10"/>
      <c r="C21" s="7"/>
      <c r="D21" s="18"/>
      <c r="E21" s="95"/>
      <c r="F21" s="143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0"/>
      <c r="C22" s="7"/>
      <c r="D22" s="18"/>
      <c r="E22" s="95"/>
      <c r="F22" s="143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5"/>
      <c r="C23" s="11"/>
      <c r="D23" s="19"/>
      <c r="E23" s="137"/>
      <c r="F23" s="143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0" t="s">
        <v>13</v>
      </c>
      <c r="C24" s="7"/>
      <c r="D24" s="18"/>
      <c r="E24" s="95"/>
      <c r="F24" s="143"/>
      <c r="G24" s="1"/>
      <c r="H24" s="1"/>
      <c r="I24" s="1"/>
      <c r="J24" s="209">
        <f>E20*J20</f>
        <v>4372548.3681708984</v>
      </c>
      <c r="K24" s="1"/>
      <c r="L24" s="1"/>
      <c r="M24" s="1"/>
    </row>
    <row r="25" spans="1:13" x14ac:dyDescent="0.25">
      <c r="A25" s="1"/>
      <c r="B25" s="93" t="s">
        <v>139</v>
      </c>
      <c r="C25" s="7"/>
      <c r="D25" s="18"/>
      <c r="E25" s="95"/>
      <c r="F25" s="143"/>
      <c r="G25" s="1"/>
      <c r="H25" s="1"/>
      <c r="I25" s="1"/>
      <c r="J25" s="209">
        <f>J24+E20</f>
        <v>13711703.437170897</v>
      </c>
      <c r="K25" s="1"/>
      <c r="L25" s="1"/>
      <c r="M25" s="1"/>
    </row>
    <row r="26" spans="1:13" ht="15.75" customHeight="1" x14ac:dyDescent="0.25">
      <c r="A26" s="1"/>
      <c r="B26" s="15" t="s">
        <v>41</v>
      </c>
      <c r="C26" s="7"/>
      <c r="D26" s="18"/>
      <c r="E26" s="95">
        <v>65000</v>
      </c>
      <c r="F26" s="140">
        <f t="shared" ref="F26:F45" si="1">E26/$C$9</f>
        <v>14.556725319072221</v>
      </c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5" t="s">
        <v>451</v>
      </c>
      <c r="C27" s="7"/>
      <c r="D27" s="18"/>
      <c r="E27" s="95">
        <v>25000</v>
      </c>
      <c r="F27" s="140">
        <f t="shared" si="1"/>
        <v>5.5987405073354699</v>
      </c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5" t="s">
        <v>441</v>
      </c>
      <c r="C28" s="7"/>
      <c r="D28" s="18"/>
      <c r="E28" s="95">
        <v>75000</v>
      </c>
      <c r="F28" s="140">
        <f t="shared" ref="F28:F29" si="2">E28/$C$9</f>
        <v>16.796221522006409</v>
      </c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5" t="s">
        <v>450</v>
      </c>
      <c r="C29" s="7"/>
      <c r="D29" s="18"/>
      <c r="E29" s="95">
        <v>500000</v>
      </c>
      <c r="F29" s="140">
        <f t="shared" si="2"/>
        <v>111.9748101467094</v>
      </c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5" t="s">
        <v>435</v>
      </c>
      <c r="C30" s="7"/>
      <c r="D30" s="18"/>
      <c r="E30" s="95">
        <f>84*7000</f>
        <v>588000</v>
      </c>
      <c r="F30" s="140">
        <f t="shared" si="1"/>
        <v>131.68237673253026</v>
      </c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5" t="s">
        <v>434</v>
      </c>
      <c r="C31" s="7"/>
      <c r="D31" s="18"/>
      <c r="E31" s="95">
        <f>5*7000</f>
        <v>35000</v>
      </c>
      <c r="F31" s="140">
        <f t="shared" ref="F31:F32" si="3">E31/$C$9</f>
        <v>7.8382367102696575</v>
      </c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5" t="s">
        <v>436</v>
      </c>
      <c r="C32" s="7"/>
      <c r="D32" s="18"/>
      <c r="E32" s="95">
        <v>50000</v>
      </c>
      <c r="F32" s="140">
        <f t="shared" si="3"/>
        <v>11.19748101467094</v>
      </c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5" t="s">
        <v>437</v>
      </c>
      <c r="C33" s="7"/>
      <c r="D33" s="18"/>
      <c r="E33" s="95">
        <f>84*1500</f>
        <v>126000</v>
      </c>
      <c r="F33" s="140">
        <f t="shared" si="1"/>
        <v>28.217652156970768</v>
      </c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5" t="s">
        <v>440</v>
      </c>
      <c r="C34" s="7"/>
      <c r="D34" s="18"/>
      <c r="E34" s="95">
        <f>(84*1200)+(5*3000)</f>
        <v>115800</v>
      </c>
      <c r="F34" s="140">
        <f t="shared" si="1"/>
        <v>25.933366029977897</v>
      </c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5" t="s">
        <v>433</v>
      </c>
      <c r="C35" s="7"/>
      <c r="D35" s="18"/>
      <c r="E35" s="95">
        <v>175000</v>
      </c>
      <c r="F35" s="140">
        <f t="shared" si="1"/>
        <v>39.191183551348288</v>
      </c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5" t="s">
        <v>432</v>
      </c>
      <c r="C36" s="7"/>
      <c r="D36" s="18"/>
      <c r="E36" s="200">
        <v>75000</v>
      </c>
      <c r="F36" s="144">
        <f t="shared" si="1"/>
        <v>16.796221522006409</v>
      </c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20" t="s">
        <v>14</v>
      </c>
      <c r="C37" s="21"/>
      <c r="D37" s="22"/>
      <c r="E37" s="141">
        <f>SUM(E26:E36)+E20</f>
        <v>11168955.068999998</v>
      </c>
      <c r="F37" s="145">
        <f t="shared" si="1"/>
        <v>2501.2832467768048</v>
      </c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5"/>
      <c r="C38" s="11"/>
      <c r="D38" s="151"/>
      <c r="E38" s="137"/>
      <c r="F38" s="143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5"/>
      <c r="C39" s="11" t="s">
        <v>15</v>
      </c>
      <c r="D39" s="151" t="s">
        <v>172</v>
      </c>
      <c r="E39" s="175">
        <f>$E$37*2.5%</f>
        <v>279223.87672499998</v>
      </c>
      <c r="F39" s="140">
        <f>E39/$C$9</f>
        <v>62.532081169420124</v>
      </c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5"/>
      <c r="C40" s="11" t="s">
        <v>16</v>
      </c>
      <c r="D40" s="151" t="s">
        <v>172</v>
      </c>
      <c r="E40" s="175">
        <f>$E$37*2.5%</f>
        <v>279223.87672499998</v>
      </c>
      <c r="F40" s="140">
        <f t="shared" si="1"/>
        <v>62.532081169420124</v>
      </c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5"/>
      <c r="C41" s="11" t="s">
        <v>17</v>
      </c>
      <c r="D41" s="151" t="s">
        <v>172</v>
      </c>
      <c r="E41" s="175">
        <f>$E$37*2.5%</f>
        <v>279223.87672499998</v>
      </c>
      <c r="F41" s="140">
        <f t="shared" si="1"/>
        <v>62.532081169420124</v>
      </c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5"/>
      <c r="C42" s="11" t="s">
        <v>18</v>
      </c>
      <c r="D42" s="151" t="s">
        <v>172</v>
      </c>
      <c r="E42" s="175">
        <f>$E$37*2.5%</f>
        <v>279223.87672499998</v>
      </c>
      <c r="F42" s="140">
        <f t="shared" si="1"/>
        <v>62.532081169420124</v>
      </c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5"/>
      <c r="C43" s="11" t="s">
        <v>43</v>
      </c>
      <c r="D43" s="151" t="s">
        <v>137</v>
      </c>
      <c r="E43" s="137">
        <f>E37*12%</f>
        <v>1340274.6082799998</v>
      </c>
      <c r="F43" s="140">
        <f t="shared" si="1"/>
        <v>300.15398961321659</v>
      </c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5"/>
      <c r="C44" s="11"/>
      <c r="D44" s="151"/>
      <c r="E44" s="201"/>
      <c r="F44" s="144"/>
      <c r="G44" s="1"/>
      <c r="H44" s="1"/>
      <c r="I44" s="1"/>
      <c r="J44" s="1"/>
      <c r="K44" s="1"/>
      <c r="L44" s="1"/>
      <c r="M44" s="1"/>
    </row>
    <row r="45" spans="1:13" x14ac:dyDescent="0.25">
      <c r="A45" s="1"/>
      <c r="B45" s="15" t="s">
        <v>19</v>
      </c>
      <c r="C45" s="11"/>
      <c r="D45" s="11"/>
      <c r="E45" s="202">
        <f>SUM(E39:E43)+E37</f>
        <v>13626125.184179999</v>
      </c>
      <c r="F45" s="145">
        <f t="shared" si="1"/>
        <v>3051.5655610677022</v>
      </c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15"/>
      <c r="C46" s="114" t="s">
        <v>53</v>
      </c>
      <c r="D46" s="11"/>
      <c r="E46" s="95"/>
      <c r="F46" s="145"/>
      <c r="G46" s="1"/>
      <c r="H46" s="1"/>
      <c r="I46" s="1"/>
      <c r="J46" s="1"/>
      <c r="K46" s="1"/>
      <c r="L46" s="1"/>
      <c r="M46" s="1"/>
    </row>
    <row r="47" spans="1:13" x14ac:dyDescent="0.25">
      <c r="A47" s="1"/>
      <c r="B47" s="15"/>
      <c r="C47" s="11" t="s">
        <v>453</v>
      </c>
      <c r="D47" s="151">
        <v>124</v>
      </c>
      <c r="E47" s="202">
        <f>E45</f>
        <v>13626125.184179999</v>
      </c>
      <c r="F47" s="145"/>
      <c r="G47" s="1"/>
      <c r="H47" s="1"/>
      <c r="I47" s="1"/>
      <c r="J47" s="1"/>
      <c r="K47" s="1"/>
      <c r="L47" s="1"/>
      <c r="M47" s="1"/>
    </row>
    <row r="48" spans="1:13" ht="38.25" x14ac:dyDescent="0.25">
      <c r="A48" s="1"/>
      <c r="B48" s="15"/>
      <c r="C48" s="11" t="s">
        <v>456</v>
      </c>
      <c r="D48" s="151"/>
      <c r="E48" s="204">
        <f>-(290.6-357.01)/361.2</f>
        <v>0.18385935769656692</v>
      </c>
      <c r="F48" s="145"/>
      <c r="G48" s="1"/>
      <c r="H48" s="1"/>
      <c r="I48" s="1"/>
      <c r="J48" s="1"/>
      <c r="K48" s="1"/>
      <c r="L48" s="1"/>
      <c r="M48" s="1"/>
    </row>
    <row r="49" spans="1:13" ht="38.25" x14ac:dyDescent="0.25">
      <c r="A49" s="1"/>
      <c r="B49" s="15"/>
      <c r="C49" s="11" t="s">
        <v>454</v>
      </c>
      <c r="D49" s="151"/>
      <c r="E49" s="205">
        <f>E48</f>
        <v>0.18385935769656692</v>
      </c>
      <c r="F49" s="145"/>
      <c r="G49" s="1"/>
      <c r="H49" s="1"/>
      <c r="I49" s="1"/>
      <c r="J49" s="1"/>
      <c r="K49" s="1"/>
      <c r="L49" s="1"/>
      <c r="M49" s="1"/>
    </row>
    <row r="50" spans="1:13" ht="25.5" x14ac:dyDescent="0.25">
      <c r="A50" s="1"/>
      <c r="B50" s="15"/>
      <c r="C50" s="11" t="s">
        <v>455</v>
      </c>
      <c r="D50" s="151">
        <v>0</v>
      </c>
      <c r="E50" s="200">
        <f>E47*E49</f>
        <v>2505290.6242563492</v>
      </c>
      <c r="F50" s="206"/>
      <c r="G50" s="1"/>
      <c r="H50" s="1"/>
      <c r="I50" s="1"/>
      <c r="J50" s="1"/>
      <c r="K50" s="1"/>
      <c r="L50" s="1"/>
      <c r="M50" s="1"/>
    </row>
    <row r="51" spans="1:13" x14ac:dyDescent="0.25">
      <c r="A51" s="1"/>
      <c r="B51" s="15"/>
      <c r="C51" s="11"/>
      <c r="D51" s="11" t="s">
        <v>42</v>
      </c>
      <c r="E51" s="95">
        <f>E50+E47</f>
        <v>16131415.808436349</v>
      </c>
      <c r="F51" s="145"/>
      <c r="G51" s="1"/>
      <c r="H51" s="1"/>
      <c r="I51" s="1"/>
      <c r="J51" s="1"/>
      <c r="K51" s="1"/>
      <c r="L51" s="1"/>
      <c r="M51" s="1"/>
    </row>
    <row r="52" spans="1:13" x14ac:dyDescent="0.25">
      <c r="A52" s="1"/>
      <c r="B52" s="15"/>
      <c r="C52" s="114" t="s">
        <v>54</v>
      </c>
      <c r="D52" s="11"/>
      <c r="E52" s="95"/>
      <c r="F52" s="145"/>
      <c r="G52" s="1"/>
      <c r="H52" s="1"/>
      <c r="I52" s="1"/>
      <c r="J52" s="1"/>
      <c r="K52" s="1"/>
      <c r="L52" s="1"/>
      <c r="M52" s="1"/>
    </row>
    <row r="53" spans="1:13" x14ac:dyDescent="0.25">
      <c r="A53" s="1"/>
      <c r="B53" s="15"/>
      <c r="C53" s="11" t="s">
        <v>469</v>
      </c>
      <c r="D53" s="207">
        <v>1</v>
      </c>
      <c r="E53" s="95">
        <f>E51</f>
        <v>16131415.808436349</v>
      </c>
      <c r="F53" s="145"/>
      <c r="G53" s="1"/>
      <c r="H53" s="1"/>
      <c r="I53" s="1"/>
      <c r="J53" s="1"/>
      <c r="K53" s="1"/>
      <c r="L53" s="1"/>
      <c r="M53" s="1"/>
    </row>
    <row r="54" spans="1:13" x14ac:dyDescent="0.25">
      <c r="A54" s="1"/>
      <c r="B54" s="15"/>
      <c r="C54" s="11" t="s">
        <v>470</v>
      </c>
      <c r="D54" s="208">
        <v>0.85</v>
      </c>
      <c r="E54" s="95">
        <f>E53*D54</f>
        <v>13711703.437170897</v>
      </c>
      <c r="F54" s="145"/>
      <c r="G54" s="1"/>
      <c r="H54" s="1"/>
      <c r="I54" s="1"/>
      <c r="J54" s="1"/>
      <c r="K54" s="1"/>
      <c r="L54" s="1"/>
      <c r="M54" s="1"/>
    </row>
    <row r="55" spans="1:13" ht="15.75" thickBot="1" x14ac:dyDescent="0.3">
      <c r="A55" s="1"/>
      <c r="B55" s="10"/>
      <c r="C55" s="7"/>
      <c r="D55" s="7"/>
      <c r="E55" s="146"/>
      <c r="F55" s="147"/>
      <c r="G55" s="1"/>
      <c r="H55" s="1"/>
      <c r="I55" s="1"/>
      <c r="J55" s="1"/>
      <c r="K55" s="1"/>
      <c r="L55" s="1"/>
      <c r="M55" s="1"/>
    </row>
    <row r="56" spans="1:13" ht="15.75" x14ac:dyDescent="0.25">
      <c r="A56" s="1"/>
      <c r="B56" s="23" t="s">
        <v>20</v>
      </c>
      <c r="C56" s="24"/>
      <c r="D56" s="24"/>
      <c r="E56" s="148">
        <f>E54</f>
        <v>13711703.437170897</v>
      </c>
      <c r="F56" s="152">
        <f t="shared" ref="F56" si="4">E56/$C$9</f>
        <v>3070.7307783303877</v>
      </c>
      <c r="G56" s="153"/>
      <c r="H56" s="1"/>
      <c r="I56" s="1"/>
      <c r="J56" s="1"/>
      <c r="K56" s="1"/>
      <c r="L56" s="1"/>
      <c r="M56" s="1"/>
    </row>
    <row r="57" spans="1:13" ht="15.75" thickBot="1" x14ac:dyDescent="0.3">
      <c r="A57" s="1"/>
      <c r="B57" s="25"/>
      <c r="C57" s="26"/>
      <c r="D57" s="26"/>
      <c r="E57" s="146"/>
      <c r="F57" s="147"/>
      <c r="G57" s="1"/>
      <c r="H57" s="1"/>
      <c r="I57" s="1"/>
      <c r="J57" s="1"/>
      <c r="K57" s="1"/>
      <c r="L57" s="1"/>
      <c r="M57" s="1"/>
    </row>
    <row r="58" spans="1:13" x14ac:dyDescent="0.25">
      <c r="A58" s="1"/>
      <c r="B58" s="11"/>
      <c r="C58" s="11"/>
      <c r="D58" s="27"/>
      <c r="E58" s="149"/>
      <c r="F58" s="133"/>
      <c r="G58" s="1"/>
      <c r="H58" s="1"/>
      <c r="I58" s="1"/>
      <c r="J58" s="1"/>
      <c r="K58" s="1"/>
      <c r="L58" s="1"/>
      <c r="M58" s="1"/>
    </row>
    <row r="59" spans="1:13" x14ac:dyDescent="0.25">
      <c r="A59" s="1"/>
      <c r="B59" s="1"/>
      <c r="C59" s="1"/>
      <c r="D59" s="28"/>
      <c r="E59" s="150"/>
      <c r="F59" s="133"/>
      <c r="G59" s="1"/>
      <c r="H59" s="1"/>
      <c r="I59" s="1"/>
      <c r="J59" s="1"/>
      <c r="K59" s="1"/>
      <c r="L59" s="1"/>
      <c r="M59" s="1"/>
    </row>
    <row r="60" spans="1:13" x14ac:dyDescent="0.25">
      <c r="A60" s="1"/>
      <c r="B60" s="1"/>
      <c r="C60" s="1"/>
      <c r="D60" s="28"/>
      <c r="E60" s="150"/>
      <c r="F60" s="133"/>
      <c r="G60" s="1"/>
      <c r="H60" s="1"/>
      <c r="I60" s="1"/>
      <c r="J60" s="1"/>
      <c r="K60" s="1"/>
      <c r="L60" s="1"/>
      <c r="M60" s="1"/>
    </row>
    <row r="61" spans="1:13" x14ac:dyDescent="0.25">
      <c r="A61" s="1"/>
      <c r="B61" s="1"/>
      <c r="C61" s="1"/>
      <c r="D61" s="28"/>
      <c r="E61" s="150"/>
      <c r="F61" s="133"/>
      <c r="G61" s="1"/>
      <c r="H61" s="1"/>
      <c r="I61" s="1"/>
      <c r="J61" s="1"/>
      <c r="K61" s="1"/>
      <c r="L61" s="1"/>
      <c r="M61" s="1"/>
    </row>
    <row r="62" spans="1:13" x14ac:dyDescent="0.25">
      <c r="A62" s="1"/>
      <c r="B62" s="1"/>
      <c r="C62" s="1"/>
      <c r="D62" s="28"/>
      <c r="E62" s="150"/>
      <c r="F62" s="133"/>
      <c r="G62" s="1"/>
      <c r="H62" s="1"/>
      <c r="I62" s="1"/>
      <c r="J62" s="1"/>
      <c r="K62" s="1"/>
      <c r="L62" s="1"/>
      <c r="M62" s="1"/>
    </row>
    <row r="63" spans="1:13" x14ac:dyDescent="0.25">
      <c r="A63" s="1"/>
      <c r="B63" s="1"/>
      <c r="C63" s="1"/>
      <c r="D63" s="28"/>
      <c r="E63" s="150"/>
      <c r="F63" s="133"/>
      <c r="G63" s="1"/>
      <c r="H63" s="1"/>
      <c r="I63" s="1"/>
      <c r="J63" s="1"/>
      <c r="K63" s="1"/>
      <c r="L63" s="1"/>
      <c r="M63" s="1"/>
    </row>
    <row r="64" spans="1:13" x14ac:dyDescent="0.25">
      <c r="A64" s="1"/>
      <c r="B64" s="1"/>
      <c r="C64" s="1"/>
      <c r="D64" s="28"/>
      <c r="E64" s="150"/>
      <c r="F64" s="133"/>
      <c r="G64" s="1"/>
      <c r="H64" s="1"/>
      <c r="I64" s="1"/>
      <c r="J64" s="1"/>
      <c r="K64" s="1"/>
      <c r="L64" s="1"/>
      <c r="M64" s="1"/>
    </row>
    <row r="65" spans="1:13" x14ac:dyDescent="0.25">
      <c r="A65" s="1"/>
      <c r="B65" s="1"/>
      <c r="C65" s="1"/>
      <c r="D65" s="28"/>
      <c r="E65" s="150"/>
      <c r="F65" s="133"/>
      <c r="G65" s="1"/>
      <c r="H65" s="1"/>
      <c r="I65" s="1"/>
      <c r="J65" s="1"/>
      <c r="K65" s="1"/>
      <c r="L65" s="1"/>
      <c r="M65" s="1"/>
    </row>
    <row r="66" spans="1:13" x14ac:dyDescent="0.25">
      <c r="A66" s="1"/>
      <c r="B66" s="1"/>
      <c r="C66" s="1"/>
      <c r="D66" s="28"/>
      <c r="E66" s="150"/>
      <c r="F66" s="133"/>
      <c r="G66" s="1"/>
      <c r="H66" s="1"/>
      <c r="I66" s="1"/>
      <c r="J66" s="1"/>
      <c r="K66" s="1"/>
      <c r="L66" s="1"/>
      <c r="M66" s="1"/>
    </row>
    <row r="67" spans="1:13" x14ac:dyDescent="0.25">
      <c r="A67" s="1"/>
      <c r="B67" s="1"/>
      <c r="C67" s="1"/>
      <c r="D67" s="28"/>
      <c r="E67" s="150"/>
      <c r="F67" s="133"/>
      <c r="G67" s="1"/>
      <c r="H67" s="1"/>
      <c r="I67" s="1"/>
      <c r="J67" s="1"/>
      <c r="K67" s="1"/>
      <c r="L67" s="1"/>
      <c r="M67" s="1"/>
    </row>
    <row r="68" spans="1:13" x14ac:dyDescent="0.25">
      <c r="A68" s="1"/>
      <c r="B68" s="1"/>
      <c r="C68" s="1"/>
      <c r="D68" s="28"/>
      <c r="E68" s="150"/>
      <c r="F68" s="133"/>
      <c r="G68" s="1"/>
      <c r="H68" s="1"/>
      <c r="I68" s="1"/>
      <c r="J68" s="1"/>
      <c r="K68" s="1"/>
      <c r="L68" s="1"/>
      <c r="M68" s="1"/>
    </row>
    <row r="69" spans="1:13" x14ac:dyDescent="0.25">
      <c r="A69" s="1"/>
      <c r="B69" s="1"/>
      <c r="C69" s="1"/>
      <c r="D69" s="28"/>
      <c r="E69" s="150"/>
      <c r="F69" s="133"/>
      <c r="G69" s="1"/>
      <c r="H69" s="1"/>
      <c r="I69" s="1"/>
      <c r="J69" s="1"/>
      <c r="K69" s="1"/>
      <c r="L69" s="1"/>
      <c r="M69" s="1"/>
    </row>
    <row r="70" spans="1:13" x14ac:dyDescent="0.25">
      <c r="A70" s="1"/>
      <c r="B70" s="1"/>
      <c r="C70" s="1"/>
      <c r="D70" s="28"/>
      <c r="E70" s="150"/>
      <c r="F70" s="133"/>
      <c r="G70" s="1"/>
      <c r="H70" s="1"/>
      <c r="I70" s="1"/>
      <c r="J70" s="1"/>
      <c r="K70" s="1"/>
      <c r="L70" s="1"/>
      <c r="M70" s="1"/>
    </row>
    <row r="71" spans="1:13" x14ac:dyDescent="0.25">
      <c r="A71" s="1"/>
      <c r="B71" s="1"/>
      <c r="C71" s="1"/>
      <c r="D71" s="28"/>
      <c r="E71" s="150"/>
      <c r="F71" s="133"/>
      <c r="G71" s="1"/>
      <c r="H71" s="1"/>
      <c r="I71" s="1"/>
      <c r="J71" s="1"/>
      <c r="K71" s="1"/>
      <c r="L71" s="1"/>
      <c r="M71" s="1"/>
    </row>
    <row r="72" spans="1:13" x14ac:dyDescent="0.25">
      <c r="A72" s="1"/>
      <c r="B72" s="1"/>
      <c r="C72" s="1"/>
      <c r="D72" s="28"/>
      <c r="E72" s="150"/>
      <c r="F72" s="133"/>
      <c r="G72" s="1"/>
      <c r="H72" s="1"/>
      <c r="I72" s="1"/>
      <c r="J72" s="1"/>
      <c r="K72" s="1"/>
      <c r="L72" s="1"/>
      <c r="M72" s="1"/>
    </row>
    <row r="73" spans="1:13" x14ac:dyDescent="0.25">
      <c r="A73" s="1"/>
      <c r="B73" s="1"/>
      <c r="C73" s="1"/>
      <c r="D73" s="28"/>
      <c r="E73" s="150"/>
      <c r="F73" s="133"/>
      <c r="G73" s="1"/>
      <c r="H73" s="1"/>
      <c r="I73" s="1"/>
      <c r="J73" s="1"/>
      <c r="K73" s="1"/>
      <c r="L73" s="1"/>
      <c r="M73" s="1"/>
    </row>
    <row r="74" spans="1:13" x14ac:dyDescent="0.25">
      <c r="A74" s="1"/>
      <c r="B74" s="1"/>
      <c r="C74" s="1"/>
      <c r="D74" s="28"/>
      <c r="E74" s="150"/>
      <c r="F74" s="133"/>
      <c r="G74" s="1"/>
      <c r="H74" s="1"/>
      <c r="I74" s="1"/>
      <c r="J74" s="1"/>
      <c r="K74" s="1"/>
      <c r="L74" s="1"/>
      <c r="M74" s="1"/>
    </row>
    <row r="75" spans="1:13" x14ac:dyDescent="0.25">
      <c r="A75" s="1"/>
      <c r="B75" s="1"/>
      <c r="C75" s="1"/>
      <c r="D75" s="28"/>
      <c r="E75" s="150"/>
      <c r="F75" s="133"/>
      <c r="G75" s="1"/>
      <c r="H75" s="1"/>
      <c r="I75" s="1"/>
      <c r="J75" s="1"/>
      <c r="K75" s="1"/>
      <c r="L75" s="1"/>
      <c r="M75" s="1"/>
    </row>
    <row r="76" spans="1:13" x14ac:dyDescent="0.25">
      <c r="A76" s="1"/>
      <c r="B76" s="1"/>
      <c r="C76" s="1"/>
      <c r="D76" s="28"/>
      <c r="E76" s="150"/>
      <c r="F76" s="133"/>
      <c r="G76" s="1"/>
      <c r="H76" s="1"/>
      <c r="I76" s="1"/>
      <c r="J76" s="1"/>
      <c r="K76" s="1"/>
      <c r="L76" s="1"/>
      <c r="M76" s="1"/>
    </row>
    <row r="77" spans="1:13" x14ac:dyDescent="0.25">
      <c r="A77" s="1"/>
      <c r="B77" s="1"/>
      <c r="C77" s="1"/>
      <c r="D77" s="28"/>
      <c r="E77" s="150"/>
      <c r="F77" s="133"/>
      <c r="G77" s="1"/>
      <c r="H77" s="1"/>
      <c r="I77" s="1"/>
      <c r="J77" s="1"/>
      <c r="K77" s="1"/>
      <c r="L77" s="1"/>
      <c r="M77" s="1"/>
    </row>
    <row r="78" spans="1:13" x14ac:dyDescent="0.25">
      <c r="A78" s="1"/>
      <c r="B78" s="1"/>
      <c r="C78" s="1"/>
      <c r="D78" s="28"/>
      <c r="E78" s="150"/>
      <c r="F78" s="133"/>
      <c r="G78" s="1"/>
      <c r="H78" s="1"/>
      <c r="I78" s="1"/>
      <c r="J78" s="1"/>
      <c r="K78" s="1"/>
      <c r="L78" s="1"/>
      <c r="M78" s="1"/>
    </row>
    <row r="79" spans="1:13" x14ac:dyDescent="0.25">
      <c r="A79" s="1"/>
      <c r="B79" s="1"/>
      <c r="C79" s="1"/>
      <c r="D79" s="28"/>
      <c r="E79" s="150"/>
      <c r="F79" s="133"/>
      <c r="G79" s="1"/>
      <c r="H79" s="1"/>
      <c r="I79" s="1"/>
      <c r="J79" s="1"/>
      <c r="K79" s="1"/>
      <c r="L79" s="1"/>
      <c r="M79" s="1"/>
    </row>
    <row r="80" spans="1:13" x14ac:dyDescent="0.25">
      <c r="A80" s="1"/>
      <c r="B80" s="1"/>
      <c r="C80" s="1"/>
      <c r="D80" s="28"/>
      <c r="E80" s="150"/>
      <c r="F80" s="133"/>
      <c r="G80" s="1"/>
      <c r="H80" s="1"/>
      <c r="I80" s="1"/>
      <c r="J80" s="1"/>
      <c r="K80" s="1"/>
      <c r="L80" s="1"/>
      <c r="M80" s="1"/>
    </row>
    <row r="81" spans="1:13" x14ac:dyDescent="0.25">
      <c r="A81" s="1"/>
      <c r="B81" s="1"/>
      <c r="C81" s="1"/>
      <c r="D81" s="28"/>
      <c r="E81" s="150"/>
      <c r="F81" s="133"/>
      <c r="G81" s="1"/>
      <c r="H81" s="1"/>
      <c r="I81" s="1"/>
      <c r="J81" s="1"/>
      <c r="K81" s="1"/>
      <c r="L81" s="1"/>
      <c r="M81" s="1"/>
    </row>
    <row r="82" spans="1:13" x14ac:dyDescent="0.25">
      <c r="A82" s="1"/>
      <c r="B82" s="1"/>
      <c r="C82" s="1"/>
      <c r="D82" s="28"/>
      <c r="E82" s="150"/>
      <c r="F82" s="133"/>
      <c r="G82" s="1"/>
      <c r="H82" s="1"/>
      <c r="I82" s="1"/>
      <c r="J82" s="1"/>
      <c r="K82" s="1"/>
      <c r="L82" s="1"/>
      <c r="M82" s="1"/>
    </row>
  </sheetData>
  <mergeCells count="1">
    <mergeCell ref="B13:B19"/>
  </mergeCells>
  <phoneticPr fontId="29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46C87-5171-4A3A-A2F1-7BC75A264AD4}">
  <dimension ref="A1:K626"/>
  <sheetViews>
    <sheetView tabSelected="1" topLeftCell="D1" zoomScale="80" zoomScaleNormal="80" workbookViewId="0">
      <pane ySplit="10" topLeftCell="A369" activePane="bottomLeft" state="frozen"/>
      <selection pane="bottomLeft" activeCell="K3" sqref="K3"/>
    </sheetView>
  </sheetViews>
  <sheetFormatPr defaultRowHeight="15" x14ac:dyDescent="0.25"/>
  <cols>
    <col min="1" max="1" width="9.140625" style="128"/>
    <col min="2" max="2" width="99.85546875" style="119" bestFit="1" customWidth="1"/>
    <col min="3" max="3" width="59.28515625" style="119" customWidth="1"/>
    <col min="4" max="4" width="9.140625" style="177" customWidth="1"/>
    <col min="5" max="5" width="11" style="188" customWidth="1"/>
    <col min="6" max="6" width="9.140625" style="128" customWidth="1"/>
    <col min="7" max="7" width="79.140625" style="130" customWidth="1"/>
    <col min="8" max="8" width="13.42578125" style="78" customWidth="1"/>
    <col min="9" max="9" width="14.5703125" style="78" customWidth="1"/>
    <col min="10" max="10" width="25.42578125" style="105" bestFit="1" customWidth="1"/>
    <col min="11" max="11" width="57.7109375" bestFit="1" customWidth="1"/>
  </cols>
  <sheetData>
    <row r="1" spans="1:11" x14ac:dyDescent="0.25">
      <c r="A1" s="251"/>
      <c r="B1" s="252"/>
      <c r="C1" s="29"/>
      <c r="D1" s="30"/>
      <c r="E1" s="57"/>
      <c r="F1" s="125"/>
      <c r="G1" s="251"/>
      <c r="H1" s="251"/>
      <c r="I1" s="65"/>
      <c r="J1" s="96"/>
      <c r="K1" s="31"/>
    </row>
    <row r="2" spans="1:11" x14ac:dyDescent="0.25">
      <c r="A2" s="253" t="s">
        <v>34</v>
      </c>
      <c r="B2" s="254"/>
      <c r="C2" s="32" t="str">
        <f>'Summary Page'!C5</f>
        <v>Full Project Costing for the proposed development</v>
      </c>
      <c r="E2" s="58"/>
      <c r="F2" s="126"/>
      <c r="G2" s="253"/>
      <c r="H2" s="253"/>
      <c r="I2" s="66"/>
      <c r="J2" s="97"/>
      <c r="K2" s="33"/>
    </row>
    <row r="3" spans="1:11" x14ac:dyDescent="0.25">
      <c r="A3" s="253"/>
      <c r="B3" s="254"/>
      <c r="C3" s="32"/>
      <c r="E3" s="58"/>
      <c r="F3" s="126"/>
      <c r="G3" s="253"/>
      <c r="H3" s="253"/>
      <c r="I3" s="66"/>
      <c r="J3" s="124"/>
      <c r="K3" s="33"/>
    </row>
    <row r="4" spans="1:11" ht="21.75" x14ac:dyDescent="0.25">
      <c r="A4" s="248" t="s">
        <v>21</v>
      </c>
      <c r="B4" s="249"/>
      <c r="C4" s="185"/>
      <c r="D4" s="176"/>
      <c r="E4" s="186"/>
      <c r="F4" s="187"/>
      <c r="G4" s="250"/>
      <c r="H4" s="250"/>
      <c r="I4" s="67"/>
      <c r="J4" s="98"/>
      <c r="K4" s="34"/>
    </row>
    <row r="5" spans="1:11" x14ac:dyDescent="0.25">
      <c r="A5" s="251"/>
      <c r="B5" s="252"/>
      <c r="C5" s="30"/>
      <c r="D5" s="176"/>
      <c r="E5" s="57"/>
      <c r="F5" s="125"/>
      <c r="G5" s="251"/>
      <c r="H5" s="251"/>
      <c r="I5" s="65"/>
      <c r="J5" s="96"/>
      <c r="K5" s="31"/>
    </row>
    <row r="6" spans="1:11" x14ac:dyDescent="0.25">
      <c r="A6" s="245"/>
      <c r="B6" s="246"/>
      <c r="C6" s="80"/>
      <c r="D6" s="81"/>
      <c r="E6" s="82"/>
      <c r="F6" s="90"/>
      <c r="G6" s="245"/>
      <c r="H6" s="245"/>
      <c r="I6" s="68"/>
      <c r="J6" s="99"/>
      <c r="K6" s="35"/>
    </row>
    <row r="7" spans="1:11" x14ac:dyDescent="0.25">
      <c r="A7" s="245"/>
      <c r="B7" s="246"/>
      <c r="C7" s="80"/>
      <c r="D7" s="81"/>
      <c r="E7" s="82"/>
      <c r="F7" s="90"/>
      <c r="G7" s="245"/>
      <c r="H7" s="245"/>
      <c r="I7" s="68"/>
      <c r="J7" s="99"/>
      <c r="K7" s="35"/>
    </row>
    <row r="8" spans="1:11" x14ac:dyDescent="0.25">
      <c r="A8" s="91"/>
      <c r="B8" s="36" t="s">
        <v>22</v>
      </c>
      <c r="C8" s="83"/>
      <c r="D8" s="81"/>
      <c r="E8" s="82"/>
      <c r="F8" s="90"/>
      <c r="G8" s="245"/>
      <c r="H8" s="245"/>
      <c r="I8" s="68"/>
      <c r="J8" s="99">
        <f>SUM(I12:I545)</f>
        <v>9339155.0689999964</v>
      </c>
      <c r="K8" s="35"/>
    </row>
    <row r="9" spans="1:11" x14ac:dyDescent="0.25">
      <c r="A9" s="245"/>
      <c r="B9" s="246"/>
      <c r="C9" s="80"/>
      <c r="D9" s="81"/>
      <c r="E9" s="82"/>
      <c r="F9" s="90"/>
      <c r="G9" s="247"/>
      <c r="H9" s="247"/>
      <c r="I9" s="68"/>
      <c r="J9" s="99"/>
      <c r="K9" s="35"/>
    </row>
    <row r="10" spans="1:11" x14ac:dyDescent="0.25">
      <c r="A10" s="55" t="s">
        <v>23</v>
      </c>
      <c r="B10" s="38" t="s">
        <v>24</v>
      </c>
      <c r="C10" s="39" t="s">
        <v>25</v>
      </c>
      <c r="D10" s="243" t="s">
        <v>26</v>
      </c>
      <c r="E10" s="244"/>
      <c r="F10" s="39" t="s">
        <v>27</v>
      </c>
      <c r="G10" s="131"/>
      <c r="H10" s="69" t="s">
        <v>28</v>
      </c>
      <c r="I10" s="69" t="s">
        <v>29</v>
      </c>
      <c r="J10" s="100" t="s">
        <v>30</v>
      </c>
      <c r="K10" s="40" t="s">
        <v>31</v>
      </c>
    </row>
    <row r="11" spans="1:11" x14ac:dyDescent="0.25">
      <c r="A11" s="92"/>
      <c r="B11" s="37"/>
      <c r="C11" s="43"/>
      <c r="D11" s="84"/>
      <c r="E11" s="85"/>
      <c r="F11" s="86"/>
      <c r="G11" s="89"/>
      <c r="H11" s="70" t="s">
        <v>32</v>
      </c>
      <c r="I11" s="70" t="s">
        <v>32</v>
      </c>
      <c r="J11" s="101" t="s">
        <v>32</v>
      </c>
      <c r="K11" s="41"/>
    </row>
    <row r="12" spans="1:11" x14ac:dyDescent="0.25">
      <c r="A12" s="92"/>
      <c r="B12" s="37"/>
      <c r="C12" s="42"/>
      <c r="D12" s="64"/>
      <c r="E12" s="59"/>
      <c r="F12" s="43"/>
      <c r="G12" s="42"/>
      <c r="H12" s="71"/>
      <c r="I12" s="71"/>
      <c r="J12" s="102"/>
      <c r="K12" s="40"/>
    </row>
    <row r="13" spans="1:11" x14ac:dyDescent="0.25">
      <c r="A13" s="37">
        <v>0</v>
      </c>
      <c r="B13" s="56" t="s">
        <v>33</v>
      </c>
      <c r="C13" s="42"/>
      <c r="D13" s="64"/>
      <c r="E13" s="59"/>
      <c r="F13" s="43"/>
      <c r="G13" s="42"/>
      <c r="H13" s="72"/>
      <c r="I13" s="72"/>
      <c r="J13" s="102"/>
      <c r="K13" s="40"/>
    </row>
    <row r="14" spans="1:11" x14ac:dyDescent="0.25">
      <c r="A14" s="37"/>
      <c r="B14" s="56" t="s">
        <v>173</v>
      </c>
      <c r="C14" s="42"/>
      <c r="D14" s="64"/>
      <c r="E14" s="59"/>
      <c r="F14" s="43"/>
      <c r="G14" s="42"/>
      <c r="H14" s="72"/>
      <c r="I14" s="72"/>
      <c r="J14" s="102"/>
      <c r="K14" s="40"/>
    </row>
    <row r="15" spans="1:11" x14ac:dyDescent="0.25">
      <c r="A15" s="37"/>
      <c r="B15" s="180" t="s">
        <v>174</v>
      </c>
      <c r="C15" s="42"/>
      <c r="D15" s="64"/>
      <c r="E15" s="59"/>
      <c r="F15" s="43"/>
      <c r="G15" s="42"/>
      <c r="H15" s="72"/>
      <c r="I15" s="72"/>
      <c r="J15" s="102"/>
      <c r="K15" s="40"/>
    </row>
    <row r="16" spans="1:11" x14ac:dyDescent="0.25">
      <c r="A16" s="92"/>
      <c r="B16" s="88" t="s">
        <v>175</v>
      </c>
      <c r="C16" s="42"/>
      <c r="D16" s="64">
        <v>90</v>
      </c>
      <c r="E16" s="59"/>
      <c r="F16" s="43" t="s">
        <v>59</v>
      </c>
      <c r="G16" s="42" t="s">
        <v>176</v>
      </c>
      <c r="H16" s="72"/>
      <c r="I16" s="72"/>
      <c r="J16" s="102"/>
      <c r="K16" s="40"/>
    </row>
    <row r="17" spans="1:11" x14ac:dyDescent="0.25">
      <c r="A17" s="90"/>
      <c r="B17" s="51"/>
      <c r="C17" s="44"/>
      <c r="D17" s="116">
        <v>90</v>
      </c>
      <c r="E17" s="178"/>
      <c r="F17" s="127" t="s">
        <v>59</v>
      </c>
      <c r="G17" s="29" t="s">
        <v>177</v>
      </c>
      <c r="H17" s="73"/>
      <c r="I17" s="74"/>
      <c r="J17" s="103"/>
      <c r="K17" s="29"/>
    </row>
    <row r="18" spans="1:11" ht="15.75" thickBot="1" x14ac:dyDescent="0.3">
      <c r="A18" s="90"/>
      <c r="B18" s="51"/>
      <c r="C18" s="44"/>
      <c r="D18" s="64"/>
      <c r="E18" s="179">
        <f>D16*D17</f>
        <v>8100</v>
      </c>
      <c r="F18" s="127" t="s">
        <v>35</v>
      </c>
      <c r="G18" s="29" t="s">
        <v>178</v>
      </c>
      <c r="H18" s="73">
        <v>1.65</v>
      </c>
      <c r="I18" s="74">
        <f>H18*E18</f>
        <v>13365</v>
      </c>
      <c r="J18" s="181">
        <f>I18</f>
        <v>13365</v>
      </c>
      <c r="K18" s="45" t="s">
        <v>179</v>
      </c>
    </row>
    <row r="19" spans="1:11" ht="15.75" thickTop="1" x14ac:dyDescent="0.25">
      <c r="A19" s="90"/>
      <c r="B19" s="51"/>
      <c r="C19" s="44"/>
      <c r="D19" s="64"/>
      <c r="E19" s="60"/>
      <c r="F19" s="127"/>
      <c r="G19" s="29"/>
      <c r="H19" s="73"/>
      <c r="I19" s="74"/>
      <c r="J19" s="103"/>
      <c r="K19" s="29"/>
    </row>
    <row r="20" spans="1:11" x14ac:dyDescent="0.25">
      <c r="A20" s="52">
        <v>1</v>
      </c>
      <c r="B20" s="51" t="s">
        <v>37</v>
      </c>
      <c r="C20" s="44"/>
      <c r="D20" s="64"/>
      <c r="E20" s="60"/>
      <c r="F20" s="127"/>
      <c r="G20" s="29"/>
      <c r="H20" s="73"/>
      <c r="I20" s="74"/>
      <c r="J20" s="103"/>
      <c r="K20" s="29"/>
    </row>
    <row r="21" spans="1:11" x14ac:dyDescent="0.25">
      <c r="A21" s="90">
        <v>1.1000000000000001</v>
      </c>
      <c r="B21" s="51" t="s">
        <v>36</v>
      </c>
      <c r="C21" s="79"/>
      <c r="D21" s="64"/>
      <c r="E21" s="60"/>
      <c r="F21" s="127"/>
      <c r="G21" s="29"/>
      <c r="H21" s="73"/>
      <c r="I21" s="74"/>
      <c r="J21" s="103"/>
      <c r="K21" s="45"/>
    </row>
    <row r="22" spans="1:11" x14ac:dyDescent="0.25">
      <c r="A22" s="53"/>
      <c r="B22" s="115" t="s">
        <v>55</v>
      </c>
      <c r="C22" s="79"/>
      <c r="D22" s="64"/>
      <c r="E22" s="61"/>
      <c r="F22" s="127"/>
      <c r="G22" s="29"/>
      <c r="H22" s="73"/>
      <c r="I22" s="74"/>
      <c r="J22" s="103"/>
      <c r="K22" s="45"/>
    </row>
    <row r="23" spans="1:11" x14ac:dyDescent="0.25">
      <c r="A23" s="53"/>
      <c r="B23" s="87" t="s">
        <v>56</v>
      </c>
      <c r="C23" s="42"/>
      <c r="D23" s="64"/>
      <c r="E23" s="62"/>
      <c r="F23" s="46"/>
      <c r="G23" s="49"/>
      <c r="H23" s="75"/>
      <c r="I23" s="76"/>
      <c r="J23" s="104"/>
      <c r="K23" s="45" t="s">
        <v>69</v>
      </c>
    </row>
    <row r="24" spans="1:11" x14ac:dyDescent="0.25">
      <c r="A24" s="53"/>
      <c r="B24" s="54" t="s">
        <v>57</v>
      </c>
      <c r="C24" s="42"/>
      <c r="D24" s="64"/>
      <c r="E24" s="63"/>
      <c r="F24" s="47"/>
      <c r="G24" s="79"/>
      <c r="H24" s="77"/>
      <c r="I24" s="73"/>
      <c r="J24" s="104"/>
      <c r="K24" s="45"/>
    </row>
    <row r="25" spans="1:11" x14ac:dyDescent="0.25">
      <c r="A25" s="53"/>
      <c r="B25" s="50"/>
      <c r="C25" s="42"/>
      <c r="D25" s="64"/>
      <c r="E25" s="63">
        <v>264.83999999999997</v>
      </c>
      <c r="F25" s="47" t="s">
        <v>58</v>
      </c>
      <c r="G25" s="79" t="s">
        <v>70</v>
      </c>
      <c r="H25" s="77"/>
      <c r="I25" s="73"/>
      <c r="J25" s="104"/>
      <c r="K25" s="45"/>
    </row>
    <row r="26" spans="1:11" x14ac:dyDescent="0.25">
      <c r="A26" s="53"/>
      <c r="B26" s="50"/>
      <c r="C26" s="42"/>
      <c r="D26" s="64"/>
      <c r="E26" s="117">
        <v>5</v>
      </c>
      <c r="F26" s="47" t="s">
        <v>59</v>
      </c>
      <c r="G26" s="79" t="s">
        <v>60</v>
      </c>
      <c r="H26" s="77"/>
      <c r="I26" s="73"/>
      <c r="J26" s="104"/>
      <c r="K26" s="45"/>
    </row>
    <row r="27" spans="1:11" x14ac:dyDescent="0.25">
      <c r="A27" s="53"/>
      <c r="B27" s="50"/>
      <c r="C27" s="42"/>
      <c r="D27" s="64"/>
      <c r="E27" s="63">
        <f>E25*E26</f>
        <v>1324.1999999999998</v>
      </c>
      <c r="F27" s="47" t="s">
        <v>35</v>
      </c>
      <c r="G27" s="79" t="s">
        <v>61</v>
      </c>
      <c r="H27" s="77"/>
      <c r="I27" s="73"/>
      <c r="J27" s="104"/>
      <c r="K27" s="45"/>
    </row>
    <row r="28" spans="1:11" x14ac:dyDescent="0.25">
      <c r="A28" s="53"/>
      <c r="B28" s="50"/>
      <c r="C28" s="42"/>
      <c r="D28" s="64"/>
      <c r="E28" s="117">
        <v>0.2</v>
      </c>
      <c r="F28" s="47" t="s">
        <v>62</v>
      </c>
      <c r="G28" s="79" t="s">
        <v>63</v>
      </c>
      <c r="H28" s="77"/>
      <c r="I28" s="73"/>
      <c r="J28" s="104"/>
      <c r="K28" s="45"/>
    </row>
    <row r="29" spans="1:11" ht="15.75" thickBot="1" x14ac:dyDescent="0.3">
      <c r="A29" s="53"/>
      <c r="B29" s="50"/>
      <c r="C29" s="42"/>
      <c r="D29" s="64"/>
      <c r="E29" s="118">
        <f>E27*E28</f>
        <v>264.83999999999997</v>
      </c>
      <c r="F29" s="47" t="s">
        <v>64</v>
      </c>
      <c r="G29" s="48"/>
      <c r="H29" s="77">
        <v>13.7</v>
      </c>
      <c r="I29" s="73">
        <f>H29*E29</f>
        <v>3628.3079999999995</v>
      </c>
      <c r="J29" s="104"/>
      <c r="K29" s="45" t="s">
        <v>65</v>
      </c>
    </row>
    <row r="30" spans="1:11" ht="15.75" thickTop="1" x14ac:dyDescent="0.25">
      <c r="A30" s="53"/>
      <c r="B30" s="121"/>
      <c r="C30" s="42"/>
      <c r="D30" s="64"/>
      <c r="E30" s="63"/>
      <c r="F30" s="47"/>
      <c r="G30" s="122"/>
      <c r="H30" s="77"/>
      <c r="I30" s="73"/>
      <c r="J30" s="104"/>
      <c r="K30" s="123"/>
    </row>
    <row r="31" spans="1:11" x14ac:dyDescent="0.25">
      <c r="A31" s="128">
        <v>1.2</v>
      </c>
      <c r="B31" s="120" t="s">
        <v>66</v>
      </c>
      <c r="C31" s="42"/>
      <c r="D31" s="64"/>
      <c r="E31" s="63"/>
      <c r="F31" s="47"/>
      <c r="H31" s="77"/>
      <c r="I31" s="73"/>
      <c r="J31" s="104"/>
    </row>
    <row r="32" spans="1:11" x14ac:dyDescent="0.25">
      <c r="B32" s="120" t="s">
        <v>67</v>
      </c>
      <c r="C32" s="42"/>
      <c r="D32" s="64">
        <v>1</v>
      </c>
      <c r="E32" s="63">
        <f>D32</f>
        <v>1</v>
      </c>
      <c r="F32" s="47" t="s">
        <v>68</v>
      </c>
      <c r="H32" s="77">
        <v>23000</v>
      </c>
      <c r="I32" s="73">
        <f>H32*E32</f>
        <v>23000</v>
      </c>
      <c r="J32" s="104"/>
      <c r="K32" s="119" t="str">
        <f>K29</f>
        <v>As per page 133 of SPONS 2020 (CIVIL edition)</v>
      </c>
    </row>
    <row r="33" spans="1:11" x14ac:dyDescent="0.25">
      <c r="C33" s="42"/>
      <c r="D33" s="64"/>
      <c r="E33" s="63"/>
      <c r="F33" s="47"/>
      <c r="H33" s="77"/>
      <c r="I33" s="73"/>
      <c r="J33" s="104"/>
    </row>
    <row r="34" spans="1:11" x14ac:dyDescent="0.25">
      <c r="A34" s="128">
        <v>1.3</v>
      </c>
      <c r="B34" s="120" t="s">
        <v>71</v>
      </c>
      <c r="C34" s="42"/>
      <c r="D34" s="64"/>
      <c r="E34" s="63"/>
      <c r="F34" s="47"/>
      <c r="H34" s="77"/>
      <c r="I34" s="73"/>
      <c r="J34" s="104"/>
    </row>
    <row r="35" spans="1:11" x14ac:dyDescent="0.25">
      <c r="B35" s="120" t="s">
        <v>72</v>
      </c>
      <c r="C35" s="42"/>
      <c r="D35" s="64"/>
      <c r="E35" s="63"/>
      <c r="F35" s="47"/>
      <c r="H35" s="77"/>
      <c r="I35" s="73"/>
      <c r="J35" s="104"/>
    </row>
    <row r="36" spans="1:11" x14ac:dyDescent="0.25">
      <c r="B36" s="120"/>
      <c r="C36" s="42"/>
      <c r="D36" s="64"/>
      <c r="E36" s="63"/>
      <c r="F36" s="47"/>
      <c r="H36" s="77"/>
      <c r="I36" s="73"/>
      <c r="J36" s="104"/>
    </row>
    <row r="37" spans="1:11" x14ac:dyDescent="0.25">
      <c r="B37" s="120" t="s">
        <v>73</v>
      </c>
      <c r="C37" s="42"/>
      <c r="D37" s="64">
        <v>61</v>
      </c>
      <c r="E37" s="63">
        <v>61</v>
      </c>
      <c r="F37" s="47" t="s">
        <v>68</v>
      </c>
      <c r="G37" s="130" t="s">
        <v>75</v>
      </c>
      <c r="H37" s="77"/>
      <c r="I37" s="73"/>
      <c r="J37" s="104"/>
      <c r="K37" t="s">
        <v>79</v>
      </c>
    </row>
    <row r="38" spans="1:11" x14ac:dyDescent="0.25">
      <c r="B38" s="120"/>
      <c r="C38" s="42"/>
      <c r="D38" s="116">
        <v>3</v>
      </c>
      <c r="E38" s="117">
        <v>3</v>
      </c>
      <c r="F38" s="47" t="s">
        <v>68</v>
      </c>
      <c r="G38" s="130" t="s">
        <v>76</v>
      </c>
      <c r="H38" s="77"/>
      <c r="I38" s="73"/>
      <c r="J38" s="104"/>
    </row>
    <row r="39" spans="1:11" x14ac:dyDescent="0.25">
      <c r="C39" s="42"/>
      <c r="D39" s="64"/>
      <c r="E39" s="63">
        <f>D38*D37</f>
        <v>183</v>
      </c>
      <c r="F39" s="47" t="s">
        <v>68</v>
      </c>
      <c r="G39" s="130" t="s">
        <v>77</v>
      </c>
      <c r="H39" s="77"/>
      <c r="I39" s="73"/>
      <c r="J39" s="104"/>
    </row>
    <row r="40" spans="1:11" x14ac:dyDescent="0.25">
      <c r="C40" s="42"/>
      <c r="D40" s="64"/>
      <c r="E40" s="117">
        <v>25</v>
      </c>
      <c r="F40" s="47" t="s">
        <v>59</v>
      </c>
      <c r="G40" s="130" t="s">
        <v>74</v>
      </c>
      <c r="H40" s="77"/>
      <c r="I40" s="73"/>
      <c r="J40" s="104"/>
    </row>
    <row r="41" spans="1:11" ht="15.75" thickBot="1" x14ac:dyDescent="0.3">
      <c r="C41" s="42"/>
      <c r="D41" s="64"/>
      <c r="E41" s="118">
        <f>E39*E40</f>
        <v>4575</v>
      </c>
      <c r="F41" s="47" t="s">
        <v>59</v>
      </c>
      <c r="G41" s="130" t="s">
        <v>78</v>
      </c>
      <c r="H41" s="77">
        <v>63</v>
      </c>
      <c r="I41" s="73">
        <f>H41*E41</f>
        <v>288225</v>
      </c>
      <c r="J41" s="104"/>
      <c r="K41" s="45" t="s">
        <v>65</v>
      </c>
    </row>
    <row r="42" spans="1:11" ht="15.75" thickTop="1" x14ac:dyDescent="0.25">
      <c r="C42" s="42"/>
      <c r="D42" s="64"/>
      <c r="E42" s="63"/>
      <c r="F42" s="47"/>
      <c r="H42" s="77"/>
      <c r="I42" s="73"/>
      <c r="J42" s="104"/>
    </row>
    <row r="43" spans="1:11" x14ac:dyDescent="0.25">
      <c r="A43" s="128">
        <v>1.4</v>
      </c>
      <c r="B43" s="120" t="s">
        <v>80</v>
      </c>
      <c r="C43" s="42"/>
      <c r="D43" s="64"/>
      <c r="E43" s="63"/>
      <c r="F43" s="47"/>
      <c r="H43" s="77"/>
      <c r="I43" s="73"/>
      <c r="J43" s="104"/>
    </row>
    <row r="44" spans="1:11" x14ac:dyDescent="0.25">
      <c r="B44" s="120" t="s">
        <v>81</v>
      </c>
      <c r="C44" s="42"/>
      <c r="D44" s="64">
        <v>3</v>
      </c>
      <c r="E44" s="63">
        <v>3</v>
      </c>
      <c r="F44" s="47" t="s">
        <v>68</v>
      </c>
      <c r="G44" s="130" t="s">
        <v>82</v>
      </c>
      <c r="H44" s="77">
        <v>9500</v>
      </c>
      <c r="I44" s="73">
        <f t="shared" ref="I44:I46" si="0">H44*E44</f>
        <v>28500</v>
      </c>
      <c r="J44" s="104"/>
      <c r="K44" s="45" t="s">
        <v>65</v>
      </c>
    </row>
    <row r="45" spans="1:11" x14ac:dyDescent="0.25">
      <c r="B45" s="120"/>
      <c r="C45" s="42"/>
      <c r="D45" s="64"/>
      <c r="E45" s="63"/>
      <c r="F45" s="47"/>
      <c r="H45" s="77"/>
      <c r="I45" s="73"/>
      <c r="J45" s="104"/>
      <c r="K45" s="45"/>
    </row>
    <row r="46" spans="1:11" x14ac:dyDescent="0.25">
      <c r="B46" s="120" t="s">
        <v>83</v>
      </c>
      <c r="C46" s="42"/>
      <c r="D46" s="64">
        <v>10</v>
      </c>
      <c r="E46" s="63">
        <v>10</v>
      </c>
      <c r="F46" s="47" t="s">
        <v>68</v>
      </c>
      <c r="G46" s="130" t="s">
        <v>84</v>
      </c>
      <c r="H46" s="77">
        <v>19.3</v>
      </c>
      <c r="I46" s="73">
        <f t="shared" si="0"/>
        <v>193</v>
      </c>
      <c r="J46" s="104"/>
      <c r="K46" s="45" t="s">
        <v>65</v>
      </c>
    </row>
    <row r="47" spans="1:11" x14ac:dyDescent="0.25">
      <c r="B47" s="120"/>
      <c r="C47" s="42"/>
      <c r="D47" s="64"/>
      <c r="E47" s="63"/>
      <c r="F47" s="47"/>
      <c r="H47" s="77"/>
      <c r="I47" s="73"/>
      <c r="J47" s="104"/>
    </row>
    <row r="48" spans="1:11" x14ac:dyDescent="0.25">
      <c r="B48" s="129" t="s">
        <v>85</v>
      </c>
      <c r="C48" s="42"/>
      <c r="D48" s="64"/>
      <c r="E48" s="63"/>
      <c r="F48" s="47"/>
      <c r="H48" s="77"/>
      <c r="I48" s="73"/>
      <c r="J48" s="104"/>
    </row>
    <row r="49" spans="1:11" x14ac:dyDescent="0.25">
      <c r="A49" s="128">
        <v>1.5</v>
      </c>
      <c r="B49" s="120" t="s">
        <v>86</v>
      </c>
      <c r="C49" s="42"/>
      <c r="D49" s="64"/>
      <c r="E49" s="63"/>
      <c r="F49" s="47"/>
      <c r="H49" s="77"/>
      <c r="I49" s="73"/>
      <c r="J49" s="104"/>
      <c r="K49" t="s">
        <v>79</v>
      </c>
    </row>
    <row r="50" spans="1:11" x14ac:dyDescent="0.25">
      <c r="B50" s="120" t="s">
        <v>87</v>
      </c>
      <c r="C50" s="42"/>
      <c r="D50" s="64"/>
      <c r="E50" s="63"/>
      <c r="F50" s="47"/>
      <c r="H50" s="77"/>
      <c r="I50" s="73"/>
      <c r="J50" s="104"/>
    </row>
    <row r="51" spans="1:11" x14ac:dyDescent="0.25">
      <c r="B51" s="120" t="s">
        <v>88</v>
      </c>
      <c r="C51" s="42"/>
      <c r="D51" s="64"/>
      <c r="E51" s="63"/>
      <c r="F51" s="47"/>
      <c r="H51" s="77"/>
      <c r="I51" s="73"/>
      <c r="J51" s="104"/>
    </row>
    <row r="52" spans="1:11" x14ac:dyDescent="0.25">
      <c r="B52" s="120" t="s">
        <v>89</v>
      </c>
      <c r="C52" s="42"/>
      <c r="D52" s="64"/>
      <c r="E52" s="63"/>
      <c r="F52" s="47"/>
      <c r="H52" s="77"/>
      <c r="I52" s="73"/>
      <c r="J52" s="104"/>
    </row>
    <row r="53" spans="1:11" x14ac:dyDescent="0.25">
      <c r="B53" s="120"/>
      <c r="C53" s="42"/>
      <c r="D53" s="64"/>
      <c r="E53" s="63"/>
      <c r="F53" s="47"/>
      <c r="H53" s="77"/>
      <c r="I53" s="73"/>
      <c r="J53" s="104"/>
    </row>
    <row r="54" spans="1:11" x14ac:dyDescent="0.25">
      <c r="B54" s="120" t="s">
        <v>90</v>
      </c>
      <c r="C54" s="42"/>
      <c r="D54" s="64">
        <f>D37</f>
        <v>61</v>
      </c>
      <c r="E54" s="64">
        <v>61</v>
      </c>
      <c r="F54" s="84" t="str">
        <f>F37</f>
        <v>no</v>
      </c>
      <c r="G54" s="64" t="str">
        <f>G37</f>
        <v>number of pile caps</v>
      </c>
      <c r="H54" s="77"/>
      <c r="I54" s="73"/>
      <c r="J54" s="104"/>
    </row>
    <row r="55" spans="1:11" ht="15.75" thickBot="1" x14ac:dyDescent="0.3">
      <c r="B55" s="120"/>
      <c r="C55" s="42"/>
      <c r="D55" s="64"/>
      <c r="E55" s="118">
        <f>E54</f>
        <v>61</v>
      </c>
      <c r="F55" s="47" t="s">
        <v>68</v>
      </c>
      <c r="H55" s="77">
        <v>2050</v>
      </c>
      <c r="I55" s="73">
        <f t="shared" ref="I55" si="1">H55*E55</f>
        <v>125050</v>
      </c>
      <c r="J55" s="104"/>
      <c r="K55" t="s">
        <v>91</v>
      </c>
    </row>
    <row r="56" spans="1:11" ht="15.75" thickTop="1" x14ac:dyDescent="0.25">
      <c r="B56" s="129" t="s">
        <v>92</v>
      </c>
      <c r="C56" s="42"/>
      <c r="D56" s="64"/>
      <c r="E56" s="63"/>
      <c r="F56" s="47"/>
      <c r="H56" s="77"/>
      <c r="I56" s="73"/>
      <c r="J56" s="104"/>
    </row>
    <row r="57" spans="1:11" x14ac:dyDescent="0.25">
      <c r="A57" s="128">
        <v>1.6</v>
      </c>
      <c r="B57" s="120" t="s">
        <v>93</v>
      </c>
      <c r="C57" s="42"/>
      <c r="D57" s="64"/>
      <c r="E57" s="63"/>
      <c r="F57" s="47"/>
      <c r="H57" s="77"/>
      <c r="I57" s="73"/>
      <c r="J57" s="104"/>
    </row>
    <row r="58" spans="1:11" x14ac:dyDescent="0.25">
      <c r="B58" s="120" t="s">
        <v>94</v>
      </c>
      <c r="C58" s="42"/>
      <c r="D58" s="64"/>
      <c r="E58" s="63"/>
      <c r="F58" s="47"/>
      <c r="H58" s="77"/>
      <c r="I58" s="73"/>
      <c r="J58" s="104"/>
      <c r="K58" t="s">
        <v>97</v>
      </c>
    </row>
    <row r="59" spans="1:11" x14ac:dyDescent="0.25">
      <c r="B59" s="120"/>
      <c r="C59" s="42"/>
      <c r="D59" s="64"/>
      <c r="E59" s="63"/>
      <c r="F59" s="47"/>
      <c r="H59" s="77"/>
      <c r="I59" s="73"/>
      <c r="J59" s="104"/>
    </row>
    <row r="60" spans="1:11" x14ac:dyDescent="0.25">
      <c r="B60" s="120" t="s">
        <v>95</v>
      </c>
      <c r="C60" s="42"/>
      <c r="D60" s="64">
        <v>3</v>
      </c>
      <c r="E60" s="63">
        <v>3</v>
      </c>
      <c r="F60" s="47" t="s">
        <v>68</v>
      </c>
      <c r="G60" s="130" t="s">
        <v>96</v>
      </c>
      <c r="H60" s="77"/>
      <c r="I60" s="73"/>
      <c r="J60" s="104"/>
    </row>
    <row r="61" spans="1:11" ht="15.75" thickBot="1" x14ac:dyDescent="0.3">
      <c r="B61" s="120"/>
      <c r="C61" s="42"/>
      <c r="D61" s="64"/>
      <c r="E61" s="118">
        <f>E60</f>
        <v>3</v>
      </c>
      <c r="F61" s="47" t="s">
        <v>68</v>
      </c>
      <c r="H61" s="77">
        <v>4000</v>
      </c>
      <c r="I61" s="73">
        <f t="shared" ref="I61" si="2">H61*E61</f>
        <v>12000</v>
      </c>
      <c r="J61" s="104"/>
      <c r="K61" t="s">
        <v>91</v>
      </c>
    </row>
    <row r="62" spans="1:11" ht="15.75" thickTop="1" x14ac:dyDescent="0.25">
      <c r="B62" s="129" t="s">
        <v>99</v>
      </c>
      <c r="C62" s="42"/>
      <c r="D62" s="64"/>
      <c r="E62" s="63"/>
      <c r="F62" s="47"/>
      <c r="H62" s="77"/>
      <c r="I62" s="73"/>
      <c r="J62" s="104"/>
    </row>
    <row r="63" spans="1:11" x14ac:dyDescent="0.25">
      <c r="A63" s="128">
        <v>1.7</v>
      </c>
      <c r="B63" s="120" t="s">
        <v>100</v>
      </c>
      <c r="C63" s="42"/>
      <c r="D63" s="64"/>
      <c r="E63" s="63"/>
      <c r="F63" s="47"/>
      <c r="H63" s="77"/>
      <c r="I63" s="73"/>
      <c r="J63" s="104"/>
    </row>
    <row r="64" spans="1:11" x14ac:dyDescent="0.25">
      <c r="B64" s="120" t="s">
        <v>101</v>
      </c>
      <c r="C64" s="42"/>
      <c r="D64" s="64"/>
      <c r="E64" s="63"/>
      <c r="F64" s="47"/>
      <c r="H64" s="77"/>
      <c r="I64" s="73"/>
      <c r="J64" s="104"/>
    </row>
    <row r="65" spans="1:11" x14ac:dyDescent="0.25">
      <c r="B65" s="120" t="s">
        <v>102</v>
      </c>
      <c r="C65" s="42"/>
      <c r="D65" s="64"/>
      <c r="E65" s="63"/>
      <c r="F65" s="47"/>
      <c r="H65" s="77"/>
      <c r="I65" s="73"/>
      <c r="J65" s="104"/>
    </row>
    <row r="66" spans="1:11" x14ac:dyDescent="0.25">
      <c r="B66" s="120" t="s">
        <v>103</v>
      </c>
      <c r="C66" s="42"/>
      <c r="D66" s="64"/>
      <c r="E66" s="63"/>
      <c r="F66" s="47"/>
      <c r="H66" s="77"/>
      <c r="I66" s="73"/>
      <c r="J66" s="104"/>
    </row>
    <row r="67" spans="1:11" x14ac:dyDescent="0.25">
      <c r="B67" s="120" t="s">
        <v>104</v>
      </c>
      <c r="C67" s="42"/>
      <c r="D67" s="64"/>
      <c r="E67" s="63"/>
      <c r="F67" s="47"/>
      <c r="H67" s="77"/>
      <c r="I67" s="73"/>
      <c r="J67" s="104"/>
    </row>
    <row r="68" spans="1:11" x14ac:dyDescent="0.25">
      <c r="B68" s="120"/>
      <c r="C68" s="42"/>
      <c r="D68" s="64"/>
      <c r="E68" s="63"/>
      <c r="F68" s="47"/>
      <c r="H68" s="77"/>
      <c r="I68" s="73"/>
      <c r="J68" s="104"/>
    </row>
    <row r="69" spans="1:11" x14ac:dyDescent="0.25">
      <c r="B69" s="120" t="s">
        <v>105</v>
      </c>
      <c r="C69" s="42"/>
      <c r="D69" s="64"/>
      <c r="E69" s="63"/>
      <c r="F69" s="47"/>
      <c r="H69" s="77"/>
      <c r="I69" s="73"/>
      <c r="J69" s="104"/>
    </row>
    <row r="70" spans="1:11" x14ac:dyDescent="0.25">
      <c r="B70" s="120" t="s">
        <v>106</v>
      </c>
      <c r="C70" s="42"/>
      <c r="D70" s="64"/>
      <c r="E70" s="63"/>
      <c r="F70" s="47"/>
      <c r="H70" s="77"/>
      <c r="I70" s="73"/>
      <c r="J70" s="104"/>
    </row>
    <row r="71" spans="1:11" x14ac:dyDescent="0.25">
      <c r="B71" s="120" t="s">
        <v>107</v>
      </c>
      <c r="C71" s="42"/>
      <c r="D71" s="64"/>
      <c r="E71" s="63"/>
      <c r="F71" s="47"/>
      <c r="H71" s="77"/>
      <c r="I71" s="73"/>
      <c r="J71" s="104"/>
    </row>
    <row r="72" spans="1:11" x14ac:dyDescent="0.25">
      <c r="B72" s="120"/>
      <c r="C72" s="42"/>
      <c r="D72" s="116"/>
      <c r="E72" s="117"/>
      <c r="F72" s="47"/>
      <c r="H72" s="77"/>
      <c r="I72" s="73"/>
      <c r="J72" s="104"/>
    </row>
    <row r="73" spans="1:11" ht="15.75" thickBot="1" x14ac:dyDescent="0.3">
      <c r="B73" s="120"/>
      <c r="C73" s="42"/>
      <c r="D73" s="64"/>
      <c r="E73" s="118">
        <f>E25</f>
        <v>264.83999999999997</v>
      </c>
      <c r="F73" s="47" t="s">
        <v>58</v>
      </c>
      <c r="G73" s="130" t="s">
        <v>70</v>
      </c>
      <c r="H73" s="77">
        <v>235</v>
      </c>
      <c r="I73" s="73">
        <f t="shared" ref="I73" si="3">H73*E73</f>
        <v>62237.399999999994</v>
      </c>
      <c r="J73" s="104"/>
      <c r="K73" t="s">
        <v>108</v>
      </c>
    </row>
    <row r="74" spans="1:11" ht="15.75" thickTop="1" x14ac:dyDescent="0.25">
      <c r="B74" s="120"/>
      <c r="C74" s="42"/>
      <c r="D74" s="64"/>
      <c r="E74" s="63"/>
      <c r="F74" s="47"/>
      <c r="H74" s="77"/>
      <c r="I74" s="73"/>
      <c r="J74" s="104">
        <f>SUM(I24:I73)</f>
        <v>542833.70799999998</v>
      </c>
    </row>
    <row r="75" spans="1:11" x14ac:dyDescent="0.25">
      <c r="B75" s="120"/>
      <c r="C75" s="42"/>
      <c r="D75" s="64"/>
      <c r="E75" s="63"/>
      <c r="F75" s="47"/>
      <c r="H75" s="77"/>
      <c r="I75" s="73"/>
      <c r="J75" s="104"/>
    </row>
    <row r="76" spans="1:11" x14ac:dyDescent="0.25">
      <c r="A76" s="163">
        <v>2</v>
      </c>
      <c r="B76" s="164" t="s">
        <v>118</v>
      </c>
      <c r="C76" s="165"/>
      <c r="D76" s="166"/>
      <c r="E76" s="167"/>
      <c r="F76" s="168"/>
      <c r="G76" s="169"/>
      <c r="H76" s="170"/>
      <c r="I76" s="171"/>
      <c r="J76" s="104"/>
      <c r="K76" s="172"/>
    </row>
    <row r="77" spans="1:11" x14ac:dyDescent="0.25">
      <c r="A77" s="163"/>
      <c r="B77" s="164"/>
      <c r="C77" s="165"/>
      <c r="D77" s="166"/>
      <c r="E77" s="167"/>
      <c r="F77" s="168"/>
      <c r="G77" s="169"/>
      <c r="H77" s="170"/>
      <c r="I77" s="171"/>
      <c r="J77" s="104"/>
      <c r="K77" s="172"/>
    </row>
    <row r="78" spans="1:11" x14ac:dyDescent="0.25">
      <c r="B78" s="173" t="s">
        <v>119</v>
      </c>
      <c r="C78" s="42"/>
      <c r="D78" s="64"/>
      <c r="E78" s="63"/>
      <c r="F78" s="47"/>
      <c r="H78" s="77"/>
      <c r="I78" s="73"/>
      <c r="J78" s="104"/>
      <c r="K78" s="174"/>
    </row>
    <row r="79" spans="1:11" x14ac:dyDescent="0.25">
      <c r="A79" s="128">
        <v>2.1</v>
      </c>
      <c r="B79" s="120" t="s">
        <v>120</v>
      </c>
      <c r="C79" s="42"/>
      <c r="D79" s="64"/>
      <c r="E79" s="63"/>
      <c r="F79" s="47"/>
      <c r="H79" s="77"/>
      <c r="I79" s="73"/>
      <c r="J79" s="104"/>
      <c r="K79" s="174"/>
    </row>
    <row r="80" spans="1:11" x14ac:dyDescent="0.25">
      <c r="B80" s="120" t="s">
        <v>121</v>
      </c>
      <c r="C80" s="42"/>
      <c r="D80" s="64"/>
      <c r="E80" s="63"/>
      <c r="F80" s="47"/>
      <c r="H80" s="77"/>
      <c r="I80" s="73"/>
      <c r="J80" s="104"/>
      <c r="K80" s="174"/>
    </row>
    <row r="81" spans="1:11" x14ac:dyDescent="0.25">
      <c r="B81" s="120" t="s">
        <v>122</v>
      </c>
      <c r="C81" s="42"/>
      <c r="D81" s="64"/>
      <c r="E81" s="63"/>
      <c r="F81" s="47"/>
      <c r="H81" s="77"/>
      <c r="I81" s="73"/>
      <c r="J81" s="104"/>
      <c r="K81" s="174"/>
    </row>
    <row r="82" spans="1:11" x14ac:dyDescent="0.25">
      <c r="B82" s="120"/>
      <c r="C82" s="42"/>
      <c r="D82" s="64"/>
      <c r="E82" s="63"/>
      <c r="F82" s="47"/>
      <c r="H82" s="77"/>
      <c r="I82" s="73"/>
      <c r="J82" s="104"/>
      <c r="K82" s="174"/>
    </row>
    <row r="83" spans="1:11" x14ac:dyDescent="0.25">
      <c r="B83" s="120" t="s">
        <v>123</v>
      </c>
      <c r="C83" s="42">
        <v>3</v>
      </c>
      <c r="D83" s="116">
        <v>1488.43</v>
      </c>
      <c r="E83" s="63"/>
      <c r="F83" s="47" t="s">
        <v>35</v>
      </c>
      <c r="G83" s="130" t="s">
        <v>124</v>
      </c>
      <c r="H83" s="77"/>
      <c r="I83" s="73"/>
      <c r="J83" s="104"/>
      <c r="K83" s="174"/>
    </row>
    <row r="84" spans="1:11" ht="15.75" thickBot="1" x14ac:dyDescent="0.3">
      <c r="B84" s="120"/>
      <c r="C84" s="42"/>
      <c r="D84" s="64"/>
      <c r="E84" s="118">
        <f>C83*D83</f>
        <v>4465.29</v>
      </c>
      <c r="F84" s="47" t="s">
        <v>35</v>
      </c>
      <c r="G84" s="130" t="s">
        <v>125</v>
      </c>
      <c r="H84" s="77">
        <v>180</v>
      </c>
      <c r="I84" s="73">
        <f>H84*E84</f>
        <v>803752.2</v>
      </c>
      <c r="J84" s="104"/>
      <c r="K84" s="119" t="s">
        <v>126</v>
      </c>
    </row>
    <row r="85" spans="1:11" ht="15.75" thickTop="1" x14ac:dyDescent="0.25">
      <c r="B85" s="120"/>
      <c r="C85" s="42"/>
      <c r="D85" s="64"/>
      <c r="E85" s="63"/>
      <c r="F85" s="47"/>
      <c r="H85" s="77"/>
      <c r="I85" s="73"/>
      <c r="J85" s="104"/>
      <c r="K85" s="174"/>
    </row>
    <row r="86" spans="1:11" x14ac:dyDescent="0.25">
      <c r="B86" s="173" t="s">
        <v>127</v>
      </c>
      <c r="C86" s="42"/>
      <c r="D86" s="64"/>
      <c r="E86" s="63"/>
      <c r="F86" s="47"/>
      <c r="H86" s="77"/>
      <c r="I86" s="73"/>
      <c r="J86" s="104"/>
      <c r="K86" s="174"/>
    </row>
    <row r="87" spans="1:11" x14ac:dyDescent="0.25">
      <c r="A87" s="128" t="s">
        <v>128</v>
      </c>
      <c r="B87" s="120" t="s">
        <v>129</v>
      </c>
      <c r="C87" s="42"/>
      <c r="D87" s="64"/>
      <c r="E87" s="63"/>
      <c r="F87" s="47"/>
      <c r="H87" s="77"/>
      <c r="I87" s="73"/>
      <c r="J87" s="104"/>
      <c r="K87" s="119" t="s">
        <v>130</v>
      </c>
    </row>
    <row r="88" spans="1:11" x14ac:dyDescent="0.25">
      <c r="B88" s="120" t="s">
        <v>131</v>
      </c>
      <c r="C88" s="42"/>
      <c r="D88" s="64"/>
      <c r="E88" s="63"/>
      <c r="F88" s="47"/>
      <c r="H88" s="77"/>
      <c r="I88" s="73"/>
      <c r="J88" s="104"/>
      <c r="K88" s="174"/>
    </row>
    <row r="89" spans="1:11" x14ac:dyDescent="0.25">
      <c r="B89" s="120" t="s">
        <v>132</v>
      </c>
      <c r="C89" s="42"/>
      <c r="D89" s="64"/>
      <c r="E89" s="63"/>
      <c r="F89" s="47"/>
      <c r="H89" s="77"/>
      <c r="I89" s="73"/>
      <c r="J89" s="104"/>
      <c r="K89" s="174"/>
    </row>
    <row r="90" spans="1:11" x14ac:dyDescent="0.25">
      <c r="B90" s="120"/>
      <c r="C90" s="42"/>
      <c r="D90" s="64"/>
      <c r="E90" s="63"/>
      <c r="F90" s="47"/>
      <c r="H90" s="77"/>
      <c r="I90" s="73"/>
      <c r="J90" s="104"/>
      <c r="K90" s="174"/>
    </row>
    <row r="91" spans="1:11" x14ac:dyDescent="0.25">
      <c r="B91" s="120" t="s">
        <v>133</v>
      </c>
      <c r="C91" s="42">
        <v>2</v>
      </c>
      <c r="D91" s="116">
        <v>1488.43</v>
      </c>
      <c r="E91" s="63"/>
      <c r="F91" s="47" t="s">
        <v>35</v>
      </c>
      <c r="G91" s="130" t="s">
        <v>134</v>
      </c>
      <c r="H91" s="77"/>
      <c r="I91" s="73"/>
      <c r="J91" s="104"/>
      <c r="K91" s="119" t="s">
        <v>135</v>
      </c>
    </row>
    <row r="92" spans="1:11" ht="15.75" thickBot="1" x14ac:dyDescent="0.3">
      <c r="B92" s="120"/>
      <c r="C92" s="42"/>
      <c r="D92" s="64"/>
      <c r="E92" s="118">
        <f>C91*D91</f>
        <v>2976.86</v>
      </c>
      <c r="F92" s="47" t="s">
        <v>35</v>
      </c>
      <c r="H92" s="77">
        <v>105</v>
      </c>
      <c r="I92" s="73">
        <f>H92*E92</f>
        <v>312570.3</v>
      </c>
      <c r="J92" s="104"/>
      <c r="K92" s="119" t="s">
        <v>136</v>
      </c>
    </row>
    <row r="93" spans="1:11" ht="15.75" thickTop="1" x14ac:dyDescent="0.25">
      <c r="B93" s="120"/>
      <c r="C93" s="42"/>
      <c r="D93" s="64"/>
      <c r="E93" s="63"/>
      <c r="F93" s="47"/>
      <c r="H93" s="77"/>
      <c r="I93" s="73"/>
      <c r="J93" s="104"/>
      <c r="K93" s="174"/>
    </row>
    <row r="94" spans="1:11" x14ac:dyDescent="0.25">
      <c r="B94" s="120"/>
      <c r="C94" s="42"/>
      <c r="D94" s="64"/>
      <c r="E94" s="63"/>
      <c r="F94" s="47"/>
      <c r="H94" s="77"/>
      <c r="I94" s="73"/>
      <c r="J94" s="104"/>
    </row>
    <row r="95" spans="1:11" x14ac:dyDescent="0.25">
      <c r="A95" s="128">
        <v>2.2999999999999998</v>
      </c>
      <c r="B95" s="173" t="s">
        <v>138</v>
      </c>
      <c r="C95" s="42"/>
      <c r="D95" s="64"/>
      <c r="E95" s="63"/>
      <c r="F95" s="47"/>
      <c r="H95" s="77"/>
      <c r="I95" s="73"/>
      <c r="J95" s="104"/>
    </row>
    <row r="96" spans="1:11" x14ac:dyDescent="0.25">
      <c r="B96" s="120" t="s">
        <v>140</v>
      </c>
      <c r="C96" s="42"/>
      <c r="D96" s="64"/>
      <c r="E96" s="63"/>
      <c r="F96" s="47"/>
      <c r="H96" s="77"/>
      <c r="I96" s="73"/>
      <c r="J96" s="104"/>
    </row>
    <row r="97" spans="1:11" x14ac:dyDescent="0.25">
      <c r="B97" s="120" t="s">
        <v>141</v>
      </c>
      <c r="C97" s="42"/>
      <c r="D97" s="64"/>
      <c r="E97" s="63"/>
      <c r="F97" s="47"/>
      <c r="H97" s="77"/>
      <c r="I97" s="73"/>
      <c r="J97" s="104"/>
    </row>
    <row r="98" spans="1:11" x14ac:dyDescent="0.25">
      <c r="B98" s="120" t="s">
        <v>142</v>
      </c>
      <c r="C98" s="42"/>
      <c r="D98" s="116">
        <v>1488.43</v>
      </c>
      <c r="E98" s="117"/>
      <c r="F98" s="47"/>
      <c r="G98" s="130" t="s">
        <v>143</v>
      </c>
      <c r="H98" s="77"/>
      <c r="I98" s="73"/>
      <c r="J98" s="104"/>
    </row>
    <row r="99" spans="1:11" x14ac:dyDescent="0.25">
      <c r="B99" s="120"/>
      <c r="C99" s="42"/>
      <c r="D99" s="64"/>
      <c r="E99" s="63">
        <f>D98</f>
        <v>1488.43</v>
      </c>
      <c r="F99" s="47" t="s">
        <v>35</v>
      </c>
      <c r="H99" s="77">
        <v>99</v>
      </c>
      <c r="I99" s="73">
        <f>H99*E99</f>
        <v>147354.57</v>
      </c>
      <c r="J99" s="104"/>
      <c r="K99" t="s">
        <v>151</v>
      </c>
    </row>
    <row r="100" spans="1:11" x14ac:dyDescent="0.25">
      <c r="A100" s="128" t="s">
        <v>144</v>
      </c>
      <c r="B100" s="173" t="s">
        <v>145</v>
      </c>
      <c r="C100" s="42"/>
      <c r="D100" s="64"/>
      <c r="E100" s="63"/>
      <c r="F100" s="47"/>
      <c r="H100" s="77"/>
      <c r="I100" s="73"/>
      <c r="J100" s="104"/>
    </row>
    <row r="101" spans="1:11" x14ac:dyDescent="0.25">
      <c r="B101" s="120" t="s">
        <v>146</v>
      </c>
      <c r="C101" s="42"/>
      <c r="D101" s="64"/>
      <c r="E101" s="63"/>
      <c r="F101" s="47"/>
      <c r="H101" s="77"/>
      <c r="I101" s="73"/>
      <c r="J101" s="104"/>
    </row>
    <row r="102" spans="1:11" x14ac:dyDescent="0.25">
      <c r="B102" s="120" t="s">
        <v>147</v>
      </c>
      <c r="C102" s="42"/>
      <c r="D102" s="64"/>
      <c r="E102" s="63"/>
      <c r="F102" s="47"/>
      <c r="H102" s="77"/>
      <c r="I102" s="73"/>
      <c r="J102" s="104"/>
    </row>
    <row r="103" spans="1:11" x14ac:dyDescent="0.25">
      <c r="B103" s="120" t="s">
        <v>148</v>
      </c>
      <c r="C103" s="42"/>
      <c r="D103" s="64"/>
      <c r="E103" s="63"/>
      <c r="F103" s="47"/>
      <c r="H103" s="77"/>
      <c r="I103" s="73"/>
      <c r="J103" s="104"/>
    </row>
    <row r="104" spans="1:11" x14ac:dyDescent="0.25">
      <c r="B104" s="120" t="s">
        <v>150</v>
      </c>
      <c r="C104" s="42"/>
      <c r="D104" s="64"/>
      <c r="E104" s="63"/>
      <c r="F104" s="47"/>
      <c r="H104" s="77"/>
      <c r="I104" s="73"/>
      <c r="J104" s="104"/>
    </row>
    <row r="105" spans="1:11" x14ac:dyDescent="0.25">
      <c r="B105" s="120" t="s">
        <v>149</v>
      </c>
      <c r="C105" s="42"/>
      <c r="D105" s="116">
        <v>1488.43</v>
      </c>
      <c r="E105" s="117"/>
      <c r="F105" s="47"/>
      <c r="G105" s="130" t="s">
        <v>143</v>
      </c>
      <c r="H105" s="77"/>
      <c r="I105" s="73"/>
      <c r="J105" s="104"/>
    </row>
    <row r="106" spans="1:11" x14ac:dyDescent="0.25">
      <c r="B106" s="120"/>
      <c r="C106" s="42"/>
      <c r="D106" s="64"/>
      <c r="E106" s="63">
        <f>D105</f>
        <v>1488.43</v>
      </c>
      <c r="F106" s="47" t="s">
        <v>35</v>
      </c>
      <c r="H106" s="77">
        <v>120</v>
      </c>
      <c r="I106" s="73">
        <f>H106*E106</f>
        <v>178611.6</v>
      </c>
      <c r="J106" s="104"/>
      <c r="K106" t="s">
        <v>152</v>
      </c>
    </row>
    <row r="107" spans="1:11" x14ac:dyDescent="0.25">
      <c r="B107" s="120"/>
      <c r="C107" s="42"/>
      <c r="D107" s="64"/>
      <c r="E107" s="63"/>
      <c r="F107" s="47"/>
      <c r="H107" s="77"/>
      <c r="I107" s="73"/>
      <c r="J107" s="104"/>
    </row>
    <row r="108" spans="1:11" x14ac:dyDescent="0.25">
      <c r="A108" s="128" t="s">
        <v>180</v>
      </c>
      <c r="B108" s="173" t="s">
        <v>181</v>
      </c>
      <c r="C108" s="42"/>
      <c r="D108" s="64"/>
      <c r="E108" s="63"/>
      <c r="F108" s="47"/>
      <c r="H108" s="77"/>
      <c r="I108" s="73"/>
      <c r="J108" s="104"/>
    </row>
    <row r="109" spans="1:11" x14ac:dyDescent="0.25">
      <c r="B109" s="120" t="s">
        <v>182</v>
      </c>
      <c r="C109" s="42"/>
      <c r="D109" s="64"/>
      <c r="E109" s="63"/>
      <c r="F109" s="47"/>
      <c r="H109" s="77"/>
      <c r="I109" s="73"/>
      <c r="J109" s="104"/>
    </row>
    <row r="110" spans="1:11" x14ac:dyDescent="0.25">
      <c r="C110" s="42"/>
      <c r="D110" s="64"/>
      <c r="E110" s="63"/>
      <c r="F110" s="47"/>
      <c r="H110" s="77"/>
      <c r="I110" s="73"/>
      <c r="J110" s="104"/>
    </row>
    <row r="111" spans="1:11" x14ac:dyDescent="0.25">
      <c r="A111" s="128" t="s">
        <v>153</v>
      </c>
      <c r="B111" s="173" t="s">
        <v>154</v>
      </c>
      <c r="C111" s="42"/>
      <c r="D111" s="64"/>
      <c r="E111" s="63"/>
      <c r="F111" s="47"/>
      <c r="H111" s="77"/>
      <c r="I111" s="73"/>
      <c r="J111" s="104"/>
    </row>
    <row r="112" spans="1:11" x14ac:dyDescent="0.25">
      <c r="B112" s="120" t="s">
        <v>155</v>
      </c>
      <c r="C112" s="42"/>
      <c r="D112" s="116"/>
      <c r="F112" s="47" t="s">
        <v>58</v>
      </c>
      <c r="G112" s="130" t="s">
        <v>70</v>
      </c>
      <c r="H112" s="77"/>
      <c r="I112" s="73"/>
      <c r="J112" s="104"/>
    </row>
    <row r="113" spans="1:11" ht="15.75" thickBot="1" x14ac:dyDescent="0.3">
      <c r="B113" s="120" t="s">
        <v>156</v>
      </c>
      <c r="C113" s="42"/>
      <c r="E113" s="182">
        <f>E73</f>
        <v>264.83999999999997</v>
      </c>
      <c r="F113" s="47"/>
      <c r="H113" s="77">
        <v>34.5</v>
      </c>
      <c r="I113" s="73">
        <f>H113*E113</f>
        <v>9136.98</v>
      </c>
      <c r="J113" s="104"/>
      <c r="K113" t="s">
        <v>152</v>
      </c>
    </row>
    <row r="114" spans="1:11" ht="15.75" thickTop="1" x14ac:dyDescent="0.25">
      <c r="B114" s="120"/>
      <c r="C114" s="42"/>
      <c r="D114" s="64"/>
      <c r="E114" s="63"/>
      <c r="F114" s="47"/>
      <c r="H114" s="77"/>
      <c r="I114" s="73"/>
      <c r="J114" s="104"/>
    </row>
    <row r="115" spans="1:11" x14ac:dyDescent="0.25">
      <c r="B115" s="120" t="s">
        <v>157</v>
      </c>
      <c r="C115" s="42"/>
      <c r="D115" s="64"/>
      <c r="E115" s="63"/>
      <c r="F115" s="47"/>
      <c r="H115" s="77"/>
      <c r="I115" s="73"/>
      <c r="J115" s="104"/>
    </row>
    <row r="116" spans="1:11" ht="15.75" thickBot="1" x14ac:dyDescent="0.3">
      <c r="B116" s="120" t="s">
        <v>158</v>
      </c>
      <c r="C116" s="42"/>
      <c r="D116" s="64"/>
      <c r="E116" s="203">
        <v>264.83999999999997</v>
      </c>
      <c r="F116" s="47" t="s">
        <v>58</v>
      </c>
      <c r="G116" s="130" t="s">
        <v>70</v>
      </c>
      <c r="H116" s="77">
        <v>31</v>
      </c>
      <c r="I116" s="73">
        <f>H116*E116</f>
        <v>8210.0399999999991</v>
      </c>
      <c r="J116" s="104"/>
      <c r="K116" t="s">
        <v>152</v>
      </c>
    </row>
    <row r="117" spans="1:11" ht="15.75" thickTop="1" x14ac:dyDescent="0.25">
      <c r="B117" s="120"/>
      <c r="C117" s="42"/>
      <c r="D117" s="64"/>
      <c r="E117" s="63"/>
      <c r="F117" s="47"/>
      <c r="H117" s="77"/>
      <c r="I117" s="73"/>
      <c r="J117" s="104"/>
    </row>
    <row r="118" spans="1:11" x14ac:dyDescent="0.25">
      <c r="A118" s="128" t="s">
        <v>159</v>
      </c>
      <c r="B118" s="173" t="s">
        <v>160</v>
      </c>
      <c r="C118" s="42"/>
      <c r="D118" s="64"/>
      <c r="E118" s="63"/>
      <c r="F118" s="47"/>
      <c r="H118" s="77"/>
      <c r="I118" s="73"/>
      <c r="J118" s="104"/>
      <c r="K118" t="s">
        <v>185</v>
      </c>
    </row>
    <row r="119" spans="1:11" x14ac:dyDescent="0.25">
      <c r="B119" s="120" t="s">
        <v>161</v>
      </c>
      <c r="C119" s="42"/>
      <c r="D119" s="64"/>
      <c r="E119" s="63"/>
      <c r="F119" s="47"/>
      <c r="H119" s="77"/>
      <c r="I119" s="73"/>
      <c r="J119" s="104"/>
    </row>
    <row r="120" spans="1:11" x14ac:dyDescent="0.25">
      <c r="B120" s="120" t="s">
        <v>162</v>
      </c>
      <c r="C120" s="42"/>
      <c r="D120" s="64">
        <v>1.5</v>
      </c>
      <c r="E120" s="63"/>
      <c r="F120" s="47"/>
      <c r="G120" s="130" t="s">
        <v>183</v>
      </c>
      <c r="H120" s="77"/>
      <c r="I120" s="73"/>
      <c r="J120" s="104"/>
    </row>
    <row r="121" spans="1:11" x14ac:dyDescent="0.25">
      <c r="B121" s="120"/>
      <c r="C121" s="42"/>
      <c r="D121" s="116">
        <f>(30.3+51.52+51.03)</f>
        <v>132.85000000000002</v>
      </c>
      <c r="E121" s="117"/>
      <c r="F121" s="47"/>
      <c r="G121" s="130" t="s">
        <v>184</v>
      </c>
      <c r="H121" s="77"/>
      <c r="I121" s="73"/>
      <c r="J121" s="104"/>
    </row>
    <row r="122" spans="1:11" ht="15.75" thickBot="1" x14ac:dyDescent="0.3">
      <c r="B122" s="120"/>
      <c r="C122" s="42"/>
      <c r="D122" s="64"/>
      <c r="E122" s="118">
        <f>D121*D120</f>
        <v>199.27500000000003</v>
      </c>
      <c r="F122" s="47" t="s">
        <v>35</v>
      </c>
      <c r="G122" s="130" t="s">
        <v>186</v>
      </c>
      <c r="H122" s="77">
        <v>1325</v>
      </c>
      <c r="I122" s="73">
        <f>H122*E122</f>
        <v>264039.37500000006</v>
      </c>
      <c r="J122" s="104"/>
      <c r="K122" t="s">
        <v>163</v>
      </c>
    </row>
    <row r="123" spans="1:11" ht="15.75" thickTop="1" x14ac:dyDescent="0.25">
      <c r="A123" s="128" t="s">
        <v>164</v>
      </c>
      <c r="B123" s="173" t="s">
        <v>165</v>
      </c>
      <c r="C123" s="42"/>
      <c r="D123" s="64"/>
      <c r="E123" s="63"/>
      <c r="F123" s="47"/>
      <c r="H123" s="77"/>
      <c r="I123" s="73"/>
      <c r="J123" s="104"/>
    </row>
    <row r="124" spans="1:11" x14ac:dyDescent="0.25">
      <c r="B124" s="120" t="s">
        <v>166</v>
      </c>
      <c r="C124" s="42"/>
      <c r="D124" s="64"/>
      <c r="E124" s="63"/>
      <c r="F124" s="47"/>
      <c r="H124" s="77"/>
      <c r="I124" s="73"/>
      <c r="J124" s="104"/>
    </row>
    <row r="125" spans="1:11" x14ac:dyDescent="0.25">
      <c r="B125" s="120" t="s">
        <v>167</v>
      </c>
      <c r="C125" s="42"/>
      <c r="D125" s="64">
        <f>D105</f>
        <v>1488.43</v>
      </c>
      <c r="E125" s="63"/>
      <c r="F125" s="47" t="s">
        <v>35</v>
      </c>
      <c r="G125" s="130" t="s">
        <v>143</v>
      </c>
      <c r="H125" s="77"/>
      <c r="I125" s="73"/>
      <c r="J125" s="104"/>
      <c r="K125" t="s">
        <v>190</v>
      </c>
    </row>
    <row r="126" spans="1:11" x14ac:dyDescent="0.25">
      <c r="B126" s="120" t="s">
        <v>189</v>
      </c>
      <c r="C126" s="42"/>
      <c r="D126" s="183">
        <f>-E122</f>
        <v>-199.27500000000003</v>
      </c>
      <c r="E126" s="63"/>
      <c r="F126" s="47" t="s">
        <v>35</v>
      </c>
      <c r="G126" s="130" t="s">
        <v>187</v>
      </c>
      <c r="H126" s="77"/>
      <c r="I126" s="73"/>
      <c r="J126" s="104"/>
    </row>
    <row r="127" spans="1:11" ht="15.75" thickBot="1" x14ac:dyDescent="0.3">
      <c r="B127" s="120"/>
      <c r="C127" s="42"/>
      <c r="D127" s="64"/>
      <c r="E127" s="118">
        <f>D125+D126</f>
        <v>1289.155</v>
      </c>
      <c r="F127" s="47" t="s">
        <v>35</v>
      </c>
      <c r="G127" s="130" t="s">
        <v>188</v>
      </c>
      <c r="H127" s="77">
        <v>52</v>
      </c>
      <c r="I127" s="73">
        <f>H127*E127</f>
        <v>67036.06</v>
      </c>
      <c r="J127" s="104"/>
    </row>
    <row r="128" spans="1:11" ht="15.75" thickTop="1" x14ac:dyDescent="0.25">
      <c r="B128" s="120"/>
      <c r="C128" s="42"/>
      <c r="D128" s="64"/>
      <c r="E128" s="63"/>
      <c r="F128" s="47"/>
      <c r="H128" s="77"/>
      <c r="I128" s="73"/>
      <c r="J128" s="104"/>
    </row>
    <row r="129" spans="1:11" x14ac:dyDescent="0.25">
      <c r="A129" s="128">
        <v>2.4</v>
      </c>
      <c r="B129" s="173" t="s">
        <v>168</v>
      </c>
      <c r="C129" s="42"/>
      <c r="D129" s="64"/>
      <c r="E129" s="63"/>
      <c r="F129" s="47"/>
      <c r="H129" s="77"/>
      <c r="I129" s="73"/>
      <c r="J129" s="104"/>
    </row>
    <row r="130" spans="1:11" x14ac:dyDescent="0.25">
      <c r="A130" s="128" t="s">
        <v>170</v>
      </c>
      <c r="B130" s="120" t="s">
        <v>169</v>
      </c>
      <c r="C130" s="42"/>
      <c r="D130" s="64"/>
      <c r="E130" s="63"/>
      <c r="F130" s="47"/>
      <c r="H130" s="77"/>
      <c r="I130" s="73"/>
      <c r="J130" s="104"/>
    </row>
    <row r="131" spans="1:11" x14ac:dyDescent="0.25">
      <c r="B131" s="120" t="s">
        <v>171</v>
      </c>
      <c r="C131" s="42"/>
      <c r="D131" s="64"/>
      <c r="E131" s="63"/>
      <c r="F131" s="47"/>
      <c r="H131" s="77"/>
      <c r="I131" s="73"/>
      <c r="J131" s="104"/>
    </row>
    <row r="132" spans="1:11" x14ac:dyDescent="0.25">
      <c r="B132" s="120" t="s">
        <v>191</v>
      </c>
      <c r="C132" s="42"/>
      <c r="D132" s="64"/>
      <c r="E132" s="63"/>
      <c r="F132" s="47"/>
      <c r="H132" s="77"/>
      <c r="I132" s="73"/>
      <c r="J132" s="104"/>
    </row>
    <row r="133" spans="1:11" x14ac:dyDescent="0.25">
      <c r="B133" s="120" t="s">
        <v>192</v>
      </c>
      <c r="C133" s="42"/>
      <c r="D133" s="64"/>
      <c r="E133" s="63"/>
      <c r="F133" s="47"/>
      <c r="H133" s="77"/>
      <c r="I133" s="73"/>
      <c r="J133" s="104"/>
    </row>
    <row r="134" spans="1:11" x14ac:dyDescent="0.25">
      <c r="B134" s="120" t="s">
        <v>193</v>
      </c>
      <c r="C134" s="42">
        <v>2</v>
      </c>
      <c r="D134" s="116">
        <v>3</v>
      </c>
      <c r="E134" s="117"/>
      <c r="F134" s="47" t="s">
        <v>200</v>
      </c>
      <c r="G134" s="130" t="s">
        <v>194</v>
      </c>
      <c r="H134" s="77"/>
      <c r="I134" s="73"/>
      <c r="J134" s="104"/>
    </row>
    <row r="135" spans="1:11" ht="15.75" thickBot="1" x14ac:dyDescent="0.3">
      <c r="B135" s="120"/>
      <c r="C135" s="42"/>
      <c r="D135" s="64"/>
      <c r="E135" s="118">
        <f>D134*C134</f>
        <v>6</v>
      </c>
      <c r="F135" s="47" t="s">
        <v>200</v>
      </c>
      <c r="G135" s="130" t="s">
        <v>195</v>
      </c>
      <c r="H135" s="77">
        <v>12000</v>
      </c>
      <c r="I135" s="73">
        <f>H135*E135</f>
        <v>72000</v>
      </c>
      <c r="J135" s="104"/>
      <c r="K135" t="s">
        <v>196</v>
      </c>
    </row>
    <row r="136" spans="1:11" ht="15.75" thickTop="1" x14ac:dyDescent="0.25">
      <c r="B136" s="120"/>
      <c r="C136" s="42"/>
      <c r="D136" s="64"/>
      <c r="E136" s="63"/>
      <c r="F136" s="47"/>
      <c r="H136" s="77"/>
      <c r="I136" s="73"/>
      <c r="J136" s="104"/>
    </row>
    <row r="137" spans="1:11" x14ac:dyDescent="0.25">
      <c r="A137" s="128" t="s">
        <v>197</v>
      </c>
      <c r="B137" s="120" t="s">
        <v>198</v>
      </c>
      <c r="C137" s="42"/>
      <c r="D137" s="64"/>
      <c r="E137" s="63"/>
      <c r="F137" s="47"/>
      <c r="H137" s="77"/>
      <c r="I137" s="73"/>
      <c r="J137" s="104"/>
    </row>
    <row r="138" spans="1:11" x14ac:dyDescent="0.25">
      <c r="B138" s="120" t="s">
        <v>199</v>
      </c>
      <c r="C138" s="42">
        <v>3</v>
      </c>
      <c r="E138" s="63">
        <v>30</v>
      </c>
      <c r="F138" s="47"/>
      <c r="G138" s="130" t="s">
        <v>452</v>
      </c>
      <c r="H138" s="77"/>
      <c r="I138" s="73"/>
      <c r="J138" s="104"/>
    </row>
    <row r="139" spans="1:11" ht="15.75" thickBot="1" x14ac:dyDescent="0.3">
      <c r="B139" s="120"/>
      <c r="E139" s="191">
        <f>C138*E138</f>
        <v>90</v>
      </c>
      <c r="F139" s="128" t="s">
        <v>58</v>
      </c>
      <c r="H139" s="78">
        <v>240</v>
      </c>
      <c r="I139" s="78">
        <f>H139*E139</f>
        <v>21600</v>
      </c>
      <c r="K139" t="s">
        <v>207</v>
      </c>
    </row>
    <row r="140" spans="1:11" ht="15.75" thickTop="1" x14ac:dyDescent="0.25">
      <c r="A140" s="128">
        <v>2.5</v>
      </c>
      <c r="B140" s="173" t="s">
        <v>201</v>
      </c>
    </row>
    <row r="141" spans="1:11" x14ac:dyDescent="0.25">
      <c r="A141" s="128" t="s">
        <v>202</v>
      </c>
      <c r="B141" s="120" t="s">
        <v>203</v>
      </c>
    </row>
    <row r="142" spans="1:11" x14ac:dyDescent="0.25">
      <c r="B142" s="120" t="s">
        <v>204</v>
      </c>
      <c r="K142" t="s">
        <v>208</v>
      </c>
    </row>
    <row r="143" spans="1:11" x14ac:dyDescent="0.25">
      <c r="B143" s="120" t="s">
        <v>205</v>
      </c>
      <c r="D143" s="177">
        <v>17.309999999999999</v>
      </c>
      <c r="F143" s="128" t="s">
        <v>35</v>
      </c>
    </row>
    <row r="144" spans="1:11" x14ac:dyDescent="0.25">
      <c r="B144" s="120"/>
      <c r="D144" s="177">
        <v>15.25</v>
      </c>
      <c r="F144" s="128" t="s">
        <v>35</v>
      </c>
    </row>
    <row r="145" spans="2:11" x14ac:dyDescent="0.25">
      <c r="B145" s="120"/>
      <c r="D145" s="177">
        <v>119.17</v>
      </c>
      <c r="F145" s="128" t="s">
        <v>35</v>
      </c>
    </row>
    <row r="146" spans="2:11" x14ac:dyDescent="0.25">
      <c r="B146" s="120"/>
      <c r="D146" s="177">
        <v>81.17</v>
      </c>
      <c r="F146" s="128" t="s">
        <v>35</v>
      </c>
    </row>
    <row r="147" spans="2:11" x14ac:dyDescent="0.25">
      <c r="B147" s="120"/>
      <c r="D147" s="177">
        <v>99.06</v>
      </c>
      <c r="F147" s="128" t="s">
        <v>35</v>
      </c>
    </row>
    <row r="148" spans="2:11" x14ac:dyDescent="0.25">
      <c r="B148" s="120"/>
      <c r="D148" s="177">
        <v>14.49</v>
      </c>
      <c r="F148" s="128" t="s">
        <v>35</v>
      </c>
    </row>
    <row r="149" spans="2:11" x14ac:dyDescent="0.25">
      <c r="B149" s="120"/>
      <c r="D149" s="177">
        <v>15.28</v>
      </c>
      <c r="F149" s="128" t="s">
        <v>35</v>
      </c>
    </row>
    <row r="150" spans="2:11" x14ac:dyDescent="0.25">
      <c r="B150" s="120"/>
      <c r="D150" s="177">
        <v>29.06</v>
      </c>
      <c r="F150" s="128" t="s">
        <v>35</v>
      </c>
    </row>
    <row r="151" spans="2:11" x14ac:dyDescent="0.25">
      <c r="B151" s="120"/>
      <c r="D151" s="189">
        <v>3.27</v>
      </c>
      <c r="E151" s="190"/>
      <c r="F151" s="128" t="s">
        <v>35</v>
      </c>
    </row>
    <row r="152" spans="2:11" ht="15.75" thickBot="1" x14ac:dyDescent="0.3">
      <c r="B152" s="120"/>
      <c r="E152" s="191">
        <f>SUM(D143:D151)</f>
        <v>394.06</v>
      </c>
      <c r="F152" s="128" t="s">
        <v>35</v>
      </c>
      <c r="G152" s="130" t="s">
        <v>206</v>
      </c>
      <c r="H152" s="78">
        <v>89</v>
      </c>
      <c r="I152" s="78">
        <f>H152*E152</f>
        <v>35071.340000000004</v>
      </c>
      <c r="K152" t="s">
        <v>207</v>
      </c>
    </row>
    <row r="153" spans="2:11" ht="15.75" thickTop="1" x14ac:dyDescent="0.25">
      <c r="B153" s="120" t="s">
        <v>209</v>
      </c>
    </row>
    <row r="154" spans="2:11" x14ac:dyDescent="0.25">
      <c r="B154" s="120" t="s">
        <v>210</v>
      </c>
      <c r="E154" s="188">
        <f>E152</f>
        <v>394.06</v>
      </c>
      <c r="F154" s="128" t="s">
        <v>35</v>
      </c>
      <c r="G154" s="130" t="s">
        <v>211</v>
      </c>
      <c r="H154" s="78">
        <v>51</v>
      </c>
      <c r="I154" s="78">
        <f>H154*E154</f>
        <v>20097.060000000001</v>
      </c>
      <c r="K154" t="s">
        <v>212</v>
      </c>
    </row>
    <row r="155" spans="2:11" x14ac:dyDescent="0.25">
      <c r="B155" s="120"/>
    </row>
    <row r="156" spans="2:11" x14ac:dyDescent="0.25">
      <c r="B156" s="173" t="s">
        <v>215</v>
      </c>
    </row>
    <row r="157" spans="2:11" x14ac:dyDescent="0.25">
      <c r="B157" s="120" t="s">
        <v>216</v>
      </c>
    </row>
    <row r="158" spans="2:11" x14ac:dyDescent="0.25">
      <c r="B158" s="120" t="s">
        <v>217</v>
      </c>
    </row>
    <row r="159" spans="2:11" x14ac:dyDescent="0.25">
      <c r="B159" s="120" t="s">
        <v>218</v>
      </c>
      <c r="D159" s="177">
        <v>272.33999999999997</v>
      </c>
      <c r="F159" s="128" t="s">
        <v>35</v>
      </c>
    </row>
    <row r="160" spans="2:11" x14ac:dyDescent="0.25">
      <c r="B160" s="120"/>
      <c r="D160" s="177">
        <v>252.55</v>
      </c>
      <c r="F160" s="128" t="s">
        <v>35</v>
      </c>
    </row>
    <row r="161" spans="2:11" x14ac:dyDescent="0.25">
      <c r="B161" s="120"/>
      <c r="D161" s="177">
        <v>167.59</v>
      </c>
      <c r="F161" s="128" t="s">
        <v>35</v>
      </c>
    </row>
    <row r="162" spans="2:11" x14ac:dyDescent="0.25">
      <c r="B162" s="120"/>
      <c r="D162" s="189">
        <v>166.13</v>
      </c>
      <c r="E162" s="190"/>
      <c r="F162" s="128" t="s">
        <v>35</v>
      </c>
    </row>
    <row r="163" spans="2:11" ht="15.75" thickBot="1" x14ac:dyDescent="0.3">
      <c r="B163" s="120"/>
      <c r="E163" s="192">
        <f>SUM(D159:D162)</f>
        <v>858.61</v>
      </c>
      <c r="F163" s="128" t="s">
        <v>35</v>
      </c>
      <c r="G163" s="130" t="s">
        <v>219</v>
      </c>
      <c r="H163" s="78">
        <v>110</v>
      </c>
      <c r="I163" s="78">
        <f>H163*E163</f>
        <v>94447.1</v>
      </c>
      <c r="K163" t="s">
        <v>220</v>
      </c>
    </row>
    <row r="164" spans="2:11" ht="15.75" thickTop="1" x14ac:dyDescent="0.25">
      <c r="B164" s="120"/>
    </row>
    <row r="165" spans="2:11" x14ac:dyDescent="0.25">
      <c r="B165" s="173" t="s">
        <v>221</v>
      </c>
    </row>
    <row r="166" spans="2:11" x14ac:dyDescent="0.25">
      <c r="B166" s="120" t="s">
        <v>222</v>
      </c>
    </row>
    <row r="167" spans="2:11" x14ac:dyDescent="0.25">
      <c r="B167" s="120" t="s">
        <v>223</v>
      </c>
    </row>
    <row r="168" spans="2:11" x14ac:dyDescent="0.25">
      <c r="B168" s="120" t="s">
        <v>224</v>
      </c>
    </row>
    <row r="169" spans="2:11" x14ac:dyDescent="0.25">
      <c r="B169" s="120" t="s">
        <v>225</v>
      </c>
      <c r="C169" s="119">
        <v>1</v>
      </c>
      <c r="D169" s="177">
        <v>7.5</v>
      </c>
      <c r="E169" s="188">
        <f>C169*D169</f>
        <v>7.5</v>
      </c>
      <c r="F169" s="128" t="s">
        <v>35</v>
      </c>
    </row>
    <row r="170" spans="2:11" x14ac:dyDescent="0.25">
      <c r="B170" s="120"/>
      <c r="C170" s="119">
        <v>5</v>
      </c>
      <c r="D170" s="177">
        <v>2.54</v>
      </c>
      <c r="E170" s="188">
        <f t="shared" ref="E170:E180" si="4">C170*D170</f>
        <v>12.7</v>
      </c>
      <c r="F170" s="128" t="s">
        <v>35</v>
      </c>
    </row>
    <row r="171" spans="2:11" x14ac:dyDescent="0.25">
      <c r="B171" s="120"/>
      <c r="C171" s="119">
        <f>(7+3+8+5)</f>
        <v>23</v>
      </c>
      <c r="D171" s="177">
        <v>3.96</v>
      </c>
      <c r="E171" s="188">
        <f t="shared" si="4"/>
        <v>91.08</v>
      </c>
      <c r="F171" s="128" t="s">
        <v>35</v>
      </c>
    </row>
    <row r="172" spans="2:11" x14ac:dyDescent="0.25">
      <c r="B172" s="120"/>
      <c r="C172" s="119">
        <f>(1+1+2)</f>
        <v>4</v>
      </c>
      <c r="D172" s="177">
        <v>16.23</v>
      </c>
      <c r="E172" s="188">
        <f>C172*D172</f>
        <v>64.92</v>
      </c>
      <c r="F172" s="128" t="s">
        <v>35</v>
      </c>
    </row>
    <row r="173" spans="2:11" x14ac:dyDescent="0.25">
      <c r="B173" s="120"/>
      <c r="C173" s="119">
        <v>1</v>
      </c>
      <c r="D173" s="177">
        <v>8.0500000000000007</v>
      </c>
      <c r="E173" s="188">
        <f t="shared" si="4"/>
        <v>8.0500000000000007</v>
      </c>
      <c r="F173" s="128" t="s">
        <v>35</v>
      </c>
    </row>
    <row r="174" spans="2:11" x14ac:dyDescent="0.25">
      <c r="B174" s="120"/>
      <c r="C174" s="119">
        <v>10</v>
      </c>
      <c r="D174" s="177">
        <v>3</v>
      </c>
      <c r="E174" s="188">
        <f t="shared" si="4"/>
        <v>30</v>
      </c>
      <c r="F174" s="128" t="s">
        <v>35</v>
      </c>
    </row>
    <row r="175" spans="2:11" x14ac:dyDescent="0.25">
      <c r="B175" s="120"/>
      <c r="C175" s="119">
        <v>4</v>
      </c>
      <c r="D175" s="177">
        <v>11.57</v>
      </c>
      <c r="E175" s="188">
        <f t="shared" si="4"/>
        <v>46.28</v>
      </c>
      <c r="F175" s="128" t="s">
        <v>35</v>
      </c>
    </row>
    <row r="176" spans="2:11" x14ac:dyDescent="0.25">
      <c r="B176" s="120"/>
      <c r="C176" s="119">
        <v>1</v>
      </c>
      <c r="D176" s="177">
        <v>4.32</v>
      </c>
      <c r="E176" s="188">
        <f t="shared" si="4"/>
        <v>4.32</v>
      </c>
      <c r="F176" s="128" t="s">
        <v>35</v>
      </c>
    </row>
    <row r="177" spans="1:11" x14ac:dyDescent="0.25">
      <c r="B177" s="120"/>
      <c r="C177" s="119">
        <v>1</v>
      </c>
      <c r="D177" s="177">
        <v>8.57</v>
      </c>
      <c r="E177" s="188">
        <f t="shared" si="4"/>
        <v>8.57</v>
      </c>
      <c r="F177" s="128" t="s">
        <v>35</v>
      </c>
    </row>
    <row r="178" spans="1:11" x14ac:dyDescent="0.25">
      <c r="B178" s="120"/>
      <c r="C178" s="119">
        <v>1</v>
      </c>
      <c r="D178" s="177">
        <v>6.44</v>
      </c>
      <c r="E178" s="188">
        <f t="shared" si="4"/>
        <v>6.44</v>
      </c>
      <c r="F178" s="128" t="s">
        <v>35</v>
      </c>
    </row>
    <row r="179" spans="1:11" x14ac:dyDescent="0.25">
      <c r="B179" s="120"/>
      <c r="C179" s="119">
        <v>4</v>
      </c>
      <c r="D179" s="177">
        <v>11.49</v>
      </c>
      <c r="E179" s="188">
        <f t="shared" si="4"/>
        <v>45.96</v>
      </c>
      <c r="F179" s="128" t="s">
        <v>35</v>
      </c>
    </row>
    <row r="180" spans="1:11" x14ac:dyDescent="0.25">
      <c r="B180" s="120"/>
      <c r="C180" s="193">
        <v>7</v>
      </c>
      <c r="D180" s="189">
        <v>8.4600000000000009</v>
      </c>
      <c r="E180" s="190">
        <f t="shared" si="4"/>
        <v>59.220000000000006</v>
      </c>
      <c r="F180" s="128" t="s">
        <v>35</v>
      </c>
    </row>
    <row r="181" spans="1:11" ht="15.75" thickBot="1" x14ac:dyDescent="0.3">
      <c r="B181" s="120"/>
      <c r="E181" s="191">
        <f>SUM(E169:E180)</f>
        <v>385.03999999999996</v>
      </c>
      <c r="F181" s="128" t="s">
        <v>35</v>
      </c>
      <c r="G181" s="130" t="s">
        <v>226</v>
      </c>
      <c r="H181" s="78">
        <v>1350</v>
      </c>
      <c r="I181" s="78">
        <f>H181*E181</f>
        <v>519803.99999999994</v>
      </c>
      <c r="K181" t="s">
        <v>220</v>
      </c>
    </row>
    <row r="182" spans="1:11" ht="15.75" thickTop="1" x14ac:dyDescent="0.25">
      <c r="B182" s="120"/>
    </row>
    <row r="183" spans="1:11" x14ac:dyDescent="0.25">
      <c r="A183" s="128">
        <v>2.6</v>
      </c>
      <c r="B183" s="173" t="s">
        <v>227</v>
      </c>
    </row>
    <row r="184" spans="1:11" x14ac:dyDescent="0.25">
      <c r="A184" s="128" t="s">
        <v>228</v>
      </c>
      <c r="B184" s="173" t="s">
        <v>229</v>
      </c>
    </row>
    <row r="185" spans="1:11" x14ac:dyDescent="0.25">
      <c r="B185" s="120" t="s">
        <v>230</v>
      </c>
    </row>
    <row r="186" spans="1:11" x14ac:dyDescent="0.25">
      <c r="B186" s="120" t="s">
        <v>231</v>
      </c>
    </row>
    <row r="187" spans="1:11" x14ac:dyDescent="0.25">
      <c r="B187" s="120" t="s">
        <v>232</v>
      </c>
    </row>
    <row r="188" spans="1:11" x14ac:dyDescent="0.25">
      <c r="B188" s="120" t="s">
        <v>233</v>
      </c>
    </row>
    <row r="189" spans="1:11" x14ac:dyDescent="0.25">
      <c r="B189" s="120" t="s">
        <v>234</v>
      </c>
      <c r="K189" t="s">
        <v>238</v>
      </c>
    </row>
    <row r="190" spans="1:11" x14ac:dyDescent="0.25">
      <c r="B190" s="120" t="s">
        <v>235</v>
      </c>
      <c r="D190" s="189">
        <v>6</v>
      </c>
    </row>
    <row r="191" spans="1:11" ht="15.75" thickBot="1" x14ac:dyDescent="0.3">
      <c r="B191" s="120" t="s">
        <v>236</v>
      </c>
      <c r="E191" s="191">
        <f>D190</f>
        <v>6</v>
      </c>
      <c r="F191" s="128" t="s">
        <v>200</v>
      </c>
      <c r="G191" s="130" t="s">
        <v>237</v>
      </c>
      <c r="H191" s="78">
        <v>11500</v>
      </c>
      <c r="I191" s="78">
        <f>H191*E191</f>
        <v>69000</v>
      </c>
    </row>
    <row r="192" spans="1:11" ht="15.75" thickTop="1" x14ac:dyDescent="0.25">
      <c r="B192" s="120"/>
    </row>
    <row r="193" spans="1:11" x14ac:dyDescent="0.25">
      <c r="B193" s="120" t="s">
        <v>239</v>
      </c>
    </row>
    <row r="194" spans="1:11" x14ac:dyDescent="0.25">
      <c r="B194" s="119" t="s">
        <v>241</v>
      </c>
      <c r="C194" s="119">
        <v>6</v>
      </c>
      <c r="D194" s="189">
        <v>7.39</v>
      </c>
      <c r="E194" s="190"/>
      <c r="F194" s="128" t="s">
        <v>35</v>
      </c>
      <c r="G194" s="130" t="s">
        <v>247</v>
      </c>
    </row>
    <row r="195" spans="1:11" ht="15.75" thickBot="1" x14ac:dyDescent="0.3">
      <c r="B195" s="120"/>
      <c r="E195" s="191">
        <f>D194*C194</f>
        <v>44.339999999999996</v>
      </c>
      <c r="F195" s="128" t="s">
        <v>35</v>
      </c>
      <c r="G195" s="130" t="s">
        <v>240</v>
      </c>
    </row>
    <row r="196" spans="1:11" ht="15.75" thickTop="1" x14ac:dyDescent="0.25">
      <c r="B196" s="120"/>
    </row>
    <row r="197" spans="1:11" x14ac:dyDescent="0.25">
      <c r="B197" s="120" t="s">
        <v>242</v>
      </c>
      <c r="C197" s="119">
        <v>6</v>
      </c>
      <c r="D197" s="189">
        <f>(7.39+3.49)</f>
        <v>10.879999999999999</v>
      </c>
      <c r="E197" s="190"/>
      <c r="F197" s="128" t="s">
        <v>35</v>
      </c>
      <c r="G197" s="130" t="s">
        <v>247</v>
      </c>
      <c r="K197" t="s">
        <v>244</v>
      </c>
    </row>
    <row r="198" spans="1:11" ht="15.75" thickBot="1" x14ac:dyDescent="0.3">
      <c r="B198" s="120"/>
      <c r="E198" s="191">
        <f>D197*C197</f>
        <v>65.28</v>
      </c>
      <c r="F198" s="128" t="s">
        <v>35</v>
      </c>
      <c r="G198" s="130" t="s">
        <v>243</v>
      </c>
      <c r="H198" s="78">
        <v>520</v>
      </c>
      <c r="I198" s="78">
        <f>H198*E198</f>
        <v>33945.599999999999</v>
      </c>
      <c r="K198" t="s">
        <v>249</v>
      </c>
    </row>
    <row r="199" spans="1:11" ht="15.75" thickTop="1" x14ac:dyDescent="0.25">
      <c r="B199" s="120"/>
    </row>
    <row r="200" spans="1:11" x14ac:dyDescent="0.25">
      <c r="B200" s="120" t="s">
        <v>245</v>
      </c>
      <c r="C200" s="119">
        <v>3</v>
      </c>
      <c r="D200" s="189">
        <v>2.86</v>
      </c>
      <c r="E200" s="190"/>
      <c r="G200" s="130" t="s">
        <v>248</v>
      </c>
    </row>
    <row r="201" spans="1:11" x14ac:dyDescent="0.25">
      <c r="B201" s="120"/>
      <c r="E201" s="188">
        <f>D200*C200</f>
        <v>8.58</v>
      </c>
      <c r="F201" s="128" t="s">
        <v>35</v>
      </c>
      <c r="G201" s="130" t="s">
        <v>246</v>
      </c>
      <c r="H201" s="78">
        <v>560</v>
      </c>
      <c r="I201" s="78">
        <f>H201*E201</f>
        <v>4804.8</v>
      </c>
      <c r="K201" t="s">
        <v>244</v>
      </c>
    </row>
    <row r="202" spans="1:11" x14ac:dyDescent="0.25">
      <c r="B202" s="120"/>
      <c r="K202" t="s">
        <v>249</v>
      </c>
    </row>
    <row r="203" spans="1:11" x14ac:dyDescent="0.25">
      <c r="A203" s="128">
        <v>2.7</v>
      </c>
      <c r="B203" s="173" t="s">
        <v>250</v>
      </c>
    </row>
    <row r="204" spans="1:11" x14ac:dyDescent="0.25">
      <c r="A204" s="128" t="s">
        <v>251</v>
      </c>
      <c r="B204" s="120" t="s">
        <v>252</v>
      </c>
    </row>
    <row r="205" spans="1:11" x14ac:dyDescent="0.25">
      <c r="B205" s="120" t="s">
        <v>253</v>
      </c>
    </row>
    <row r="206" spans="1:11" x14ac:dyDescent="0.25">
      <c r="B206" s="120" t="s">
        <v>254</v>
      </c>
    </row>
    <row r="207" spans="1:11" x14ac:dyDescent="0.25">
      <c r="B207" s="120" t="s">
        <v>255</v>
      </c>
    </row>
    <row r="208" spans="1:11" x14ac:dyDescent="0.25">
      <c r="B208" s="120" t="s">
        <v>256</v>
      </c>
      <c r="D208" s="177">
        <v>23.38</v>
      </c>
    </row>
    <row r="209" spans="2:11" x14ac:dyDescent="0.25">
      <c r="B209" s="120"/>
      <c r="C209" s="119">
        <v>3</v>
      </c>
      <c r="D209" s="177">
        <v>23.06</v>
      </c>
    </row>
    <row r="210" spans="2:11" x14ac:dyDescent="0.25">
      <c r="B210" s="120"/>
      <c r="D210" s="177">
        <v>9.93</v>
      </c>
    </row>
    <row r="211" spans="2:11" x14ac:dyDescent="0.25">
      <c r="B211" s="120"/>
      <c r="D211" s="177">
        <v>20.16</v>
      </c>
    </row>
    <row r="212" spans="2:11" x14ac:dyDescent="0.25">
      <c r="B212" s="120"/>
      <c r="D212" s="177">
        <f>(24.84-2.91)</f>
        <v>21.93</v>
      </c>
    </row>
    <row r="213" spans="2:11" x14ac:dyDescent="0.25">
      <c r="B213" s="120"/>
      <c r="D213" s="177">
        <v>2.15</v>
      </c>
    </row>
    <row r="214" spans="2:11" x14ac:dyDescent="0.25">
      <c r="B214" s="120"/>
      <c r="D214" s="189">
        <v>28.17</v>
      </c>
      <c r="E214" s="190">
        <f>SUM(D208:D214)</f>
        <v>128.78000000000003</v>
      </c>
      <c r="F214" s="128" t="s">
        <v>58</v>
      </c>
    </row>
    <row r="215" spans="2:11" x14ac:dyDescent="0.25">
      <c r="B215" s="120"/>
      <c r="C215" s="119">
        <v>3</v>
      </c>
      <c r="E215" s="194">
        <f>E214</f>
        <v>128.78000000000003</v>
      </c>
      <c r="F215" s="128" t="s">
        <v>58</v>
      </c>
      <c r="K215" t="s">
        <v>268</v>
      </c>
    </row>
    <row r="216" spans="2:11" x14ac:dyDescent="0.25">
      <c r="B216" s="120"/>
      <c r="D216" s="189"/>
      <c r="E216" s="190">
        <f>E215*C215</f>
        <v>386.34000000000009</v>
      </c>
      <c r="F216" s="128" t="s">
        <v>35</v>
      </c>
      <c r="G216" s="130" t="s">
        <v>257</v>
      </c>
    </row>
    <row r="217" spans="2:11" x14ac:dyDescent="0.25">
      <c r="B217" s="120"/>
      <c r="C217" s="119">
        <v>42</v>
      </c>
      <c r="D217" s="189">
        <v>23.71</v>
      </c>
      <c r="E217" s="190">
        <f>D217*C217</f>
        <v>995.82</v>
      </c>
      <c r="F217" s="128" t="s">
        <v>58</v>
      </c>
      <c r="G217" s="130" t="s">
        <v>258</v>
      </c>
    </row>
    <row r="218" spans="2:11" x14ac:dyDescent="0.25">
      <c r="B218" s="120"/>
      <c r="C218" s="119">
        <v>42</v>
      </c>
      <c r="D218" s="195">
        <v>23.71</v>
      </c>
      <c r="E218" s="194">
        <f>D218*C218</f>
        <v>995.82</v>
      </c>
      <c r="F218" s="128" t="s">
        <v>58</v>
      </c>
      <c r="G218" s="130" t="s">
        <v>259</v>
      </c>
    </row>
    <row r="219" spans="2:11" x14ac:dyDescent="0.25">
      <c r="B219" s="120"/>
      <c r="C219" s="119">
        <v>2.4</v>
      </c>
      <c r="D219" s="195"/>
      <c r="E219" s="194">
        <f>E218+E218</f>
        <v>1991.64</v>
      </c>
      <c r="F219" s="128" t="s">
        <v>58</v>
      </c>
    </row>
    <row r="220" spans="2:11" x14ac:dyDescent="0.25">
      <c r="B220" s="120"/>
      <c r="D220" s="184"/>
      <c r="E220" s="188">
        <f>E219*C219</f>
        <v>4779.9359999999997</v>
      </c>
      <c r="F220" s="128" t="s">
        <v>35</v>
      </c>
      <c r="G220" s="130" t="s">
        <v>263</v>
      </c>
    </row>
    <row r="221" spans="2:11" x14ac:dyDescent="0.25">
      <c r="B221" s="120"/>
      <c r="D221" s="184"/>
    </row>
    <row r="222" spans="2:11" x14ac:dyDescent="0.25">
      <c r="B222" s="120"/>
      <c r="D222" s="177">
        <v>17.87</v>
      </c>
      <c r="G222" s="130" t="s">
        <v>260</v>
      </c>
    </row>
    <row r="223" spans="2:11" x14ac:dyDescent="0.25">
      <c r="B223" s="120"/>
      <c r="D223" s="177">
        <v>10.32</v>
      </c>
    </row>
    <row r="224" spans="2:11" x14ac:dyDescent="0.25">
      <c r="B224" s="120"/>
      <c r="D224" s="177">
        <v>35.479999999999997</v>
      </c>
    </row>
    <row r="225" spans="2:11" x14ac:dyDescent="0.25">
      <c r="B225" s="120"/>
      <c r="D225" s="177">
        <v>10.18</v>
      </c>
    </row>
    <row r="226" spans="2:11" x14ac:dyDescent="0.25">
      <c r="B226" s="120"/>
      <c r="D226" s="177">
        <v>26.42</v>
      </c>
    </row>
    <row r="227" spans="2:11" x14ac:dyDescent="0.25">
      <c r="B227" s="120"/>
      <c r="D227" s="177">
        <v>31.85</v>
      </c>
    </row>
    <row r="228" spans="2:11" x14ac:dyDescent="0.25">
      <c r="B228" s="120"/>
      <c r="D228" s="177">
        <v>39.450000000000003</v>
      </c>
    </row>
    <row r="229" spans="2:11" x14ac:dyDescent="0.25">
      <c r="B229" s="120"/>
      <c r="D229" s="177">
        <v>3</v>
      </c>
    </row>
    <row r="230" spans="2:11" x14ac:dyDescent="0.25">
      <c r="B230" s="120"/>
      <c r="D230" s="177">
        <v>9.5399999999999991</v>
      </c>
    </row>
    <row r="231" spans="2:11" x14ac:dyDescent="0.25">
      <c r="B231" s="120"/>
      <c r="D231" s="177">
        <v>20.65</v>
      </c>
    </row>
    <row r="232" spans="2:11" x14ac:dyDescent="0.25">
      <c r="B232" s="120"/>
      <c r="D232" s="177">
        <v>5.78</v>
      </c>
    </row>
    <row r="233" spans="2:11" x14ac:dyDescent="0.25">
      <c r="B233" s="120"/>
      <c r="D233" s="177">
        <v>3</v>
      </c>
    </row>
    <row r="234" spans="2:11" x14ac:dyDescent="0.25">
      <c r="B234" s="120"/>
      <c r="D234" s="177">
        <v>3</v>
      </c>
    </row>
    <row r="235" spans="2:11" x14ac:dyDescent="0.25">
      <c r="B235" s="120"/>
      <c r="D235" s="177">
        <v>21.06</v>
      </c>
    </row>
    <row r="236" spans="2:11" x14ac:dyDescent="0.25">
      <c r="B236" s="120"/>
      <c r="D236" s="177">
        <v>3</v>
      </c>
    </row>
    <row r="237" spans="2:11" x14ac:dyDescent="0.25">
      <c r="B237" s="120"/>
      <c r="C237" s="119">
        <v>2</v>
      </c>
      <c r="D237" s="189"/>
      <c r="E237" s="190">
        <f>SUM(D222:D236)</f>
        <v>240.6</v>
      </c>
      <c r="F237" s="128" t="s">
        <v>58</v>
      </c>
      <c r="G237" s="130" t="s">
        <v>261</v>
      </c>
    </row>
    <row r="238" spans="2:11" x14ac:dyDescent="0.25">
      <c r="B238" s="120"/>
      <c r="D238" s="195"/>
      <c r="E238" s="194">
        <f>E237*C237</f>
        <v>481.2</v>
      </c>
      <c r="F238" s="128" t="s">
        <v>58</v>
      </c>
    </row>
    <row r="239" spans="2:11" x14ac:dyDescent="0.25">
      <c r="B239" s="120"/>
      <c r="C239" s="119">
        <v>2.4</v>
      </c>
      <c r="D239" s="195"/>
      <c r="E239" s="194">
        <f>E238</f>
        <v>481.2</v>
      </c>
      <c r="G239" s="130" t="s">
        <v>262</v>
      </c>
      <c r="K239" t="s">
        <v>267</v>
      </c>
    </row>
    <row r="240" spans="2:11" x14ac:dyDescent="0.25">
      <c r="B240" s="120"/>
      <c r="D240" s="195"/>
      <c r="E240" s="194">
        <f>E239*C239</f>
        <v>1154.8799999999999</v>
      </c>
      <c r="F240" s="128" t="s">
        <v>35</v>
      </c>
      <c r="G240" s="130" t="s">
        <v>264</v>
      </c>
    </row>
    <row r="241" spans="2:11" x14ac:dyDescent="0.25">
      <c r="B241" s="120"/>
    </row>
    <row r="242" spans="2:11" x14ac:dyDescent="0.25">
      <c r="B242" s="120"/>
      <c r="E242" s="188">
        <f>E240</f>
        <v>1154.8799999999999</v>
      </c>
      <c r="F242" s="128" t="s">
        <v>35</v>
      </c>
      <c r="G242" s="130" t="str">
        <f>G240</f>
        <v>total area of corridor areas (1st and 2nd floor)</v>
      </c>
    </row>
    <row r="243" spans="2:11" x14ac:dyDescent="0.25">
      <c r="B243" s="120"/>
      <c r="E243" s="188">
        <f>E220</f>
        <v>4779.9359999999997</v>
      </c>
      <c r="F243" s="128" t="s">
        <v>35</v>
      </c>
      <c r="G243" s="130" t="str">
        <f>G220</f>
        <v xml:space="preserve">total area of internal partitions for flats </v>
      </c>
    </row>
    <row r="244" spans="2:11" x14ac:dyDescent="0.25">
      <c r="B244" s="120"/>
      <c r="D244" s="189"/>
      <c r="E244" s="190">
        <f>E216</f>
        <v>386.34000000000009</v>
      </c>
      <c r="F244" s="128" t="s">
        <v>35</v>
      </c>
      <c r="G244" s="130" t="str">
        <f>G216</f>
        <v>total meterage of internal stud for GF accomodation area</v>
      </c>
    </row>
    <row r="245" spans="2:11" ht="15.75" thickBot="1" x14ac:dyDescent="0.3">
      <c r="B245" s="120"/>
      <c r="E245" s="191">
        <f>SUM(E242:E244)</f>
        <v>6321.1559999999999</v>
      </c>
      <c r="F245" s="128" t="s">
        <v>35</v>
      </c>
      <c r="G245" s="130" t="s">
        <v>265</v>
      </c>
      <c r="H245" s="78">
        <v>93</v>
      </c>
      <c r="I245" s="78">
        <f>H245*E245</f>
        <v>587867.50800000003</v>
      </c>
      <c r="K245" t="s">
        <v>266</v>
      </c>
    </row>
    <row r="246" spans="2:11" ht="15.75" thickTop="1" x14ac:dyDescent="0.25">
      <c r="B246" s="173" t="s">
        <v>269</v>
      </c>
    </row>
    <row r="247" spans="2:11" x14ac:dyDescent="0.25">
      <c r="B247" s="120" t="s">
        <v>270</v>
      </c>
    </row>
    <row r="248" spans="2:11" x14ac:dyDescent="0.25">
      <c r="B248" s="120" t="s">
        <v>271</v>
      </c>
      <c r="D248" s="177">
        <v>38.15</v>
      </c>
      <c r="F248" s="128" t="s">
        <v>58</v>
      </c>
      <c r="K248" t="s">
        <v>273</v>
      </c>
    </row>
    <row r="249" spans="2:11" x14ac:dyDescent="0.25">
      <c r="B249" s="120"/>
      <c r="D249" s="177">
        <v>38.15</v>
      </c>
      <c r="F249" s="128" t="s">
        <v>58</v>
      </c>
    </row>
    <row r="250" spans="2:11" x14ac:dyDescent="0.25">
      <c r="B250" s="120"/>
      <c r="D250" s="177">
        <v>38.15</v>
      </c>
      <c r="F250" s="128" t="s">
        <v>58</v>
      </c>
    </row>
    <row r="251" spans="2:11" x14ac:dyDescent="0.25">
      <c r="B251" s="120"/>
      <c r="D251" s="177">
        <v>40.119999999999997</v>
      </c>
      <c r="F251" s="128" t="s">
        <v>58</v>
      </c>
    </row>
    <row r="252" spans="2:11" x14ac:dyDescent="0.25">
      <c r="B252" s="120"/>
      <c r="D252" s="177">
        <v>16.5</v>
      </c>
      <c r="F252" s="128" t="s">
        <v>58</v>
      </c>
    </row>
    <row r="253" spans="2:11" x14ac:dyDescent="0.25">
      <c r="B253" s="120"/>
      <c r="D253" s="177">
        <v>16.5</v>
      </c>
      <c r="F253" s="128" t="s">
        <v>58</v>
      </c>
    </row>
    <row r="254" spans="2:11" x14ac:dyDescent="0.25">
      <c r="B254" s="120"/>
      <c r="D254" s="177">
        <v>12.51</v>
      </c>
      <c r="F254" s="128" t="s">
        <v>58</v>
      </c>
    </row>
    <row r="255" spans="2:11" x14ac:dyDescent="0.25">
      <c r="B255" s="120"/>
      <c r="D255" s="177">
        <v>20.89</v>
      </c>
      <c r="F255" s="128" t="s">
        <v>58</v>
      </c>
    </row>
    <row r="256" spans="2:11" x14ac:dyDescent="0.25">
      <c r="B256" s="120"/>
      <c r="D256" s="177">
        <v>7.13</v>
      </c>
      <c r="F256" s="128" t="s">
        <v>58</v>
      </c>
    </row>
    <row r="257" spans="1:11" x14ac:dyDescent="0.25">
      <c r="B257" s="120"/>
      <c r="D257" s="177">
        <v>17.010000000000002</v>
      </c>
      <c r="F257" s="128" t="s">
        <v>58</v>
      </c>
    </row>
    <row r="258" spans="1:11" x14ac:dyDescent="0.25">
      <c r="B258" s="120"/>
      <c r="D258" s="189">
        <v>13.38</v>
      </c>
      <c r="E258" s="190"/>
      <c r="F258" s="128" t="s">
        <v>58</v>
      </c>
    </row>
    <row r="259" spans="1:11" x14ac:dyDescent="0.25">
      <c r="B259" s="120"/>
      <c r="E259" s="188">
        <f>SUM(D248:D258)</f>
        <v>258.48999999999995</v>
      </c>
      <c r="F259" s="128" t="s">
        <v>58</v>
      </c>
      <c r="G259" s="130" t="s">
        <v>272</v>
      </c>
    </row>
    <row r="260" spans="1:11" x14ac:dyDescent="0.25">
      <c r="B260" s="120"/>
      <c r="C260" s="119">
        <v>3</v>
      </c>
      <c r="D260" s="189"/>
      <c r="E260" s="190">
        <f>E259</f>
        <v>258.48999999999995</v>
      </c>
    </row>
    <row r="261" spans="1:11" ht="15.75" thickBot="1" x14ac:dyDescent="0.3">
      <c r="B261" s="120"/>
      <c r="E261" s="191">
        <f>E260*C260</f>
        <v>775.4699999999998</v>
      </c>
      <c r="F261" s="128" t="s">
        <v>35</v>
      </c>
      <c r="G261" s="130" t="s">
        <v>274</v>
      </c>
      <c r="H261" s="78">
        <v>67</v>
      </c>
      <c r="I261" s="78">
        <f>H261*E261</f>
        <v>51956.489999999983</v>
      </c>
      <c r="K261" t="s">
        <v>275</v>
      </c>
    </row>
    <row r="262" spans="1:11" ht="15.75" thickTop="1" x14ac:dyDescent="0.25">
      <c r="B262" s="120"/>
    </row>
    <row r="263" spans="1:11" x14ac:dyDescent="0.25">
      <c r="A263" s="128" t="s">
        <v>276</v>
      </c>
      <c r="B263" s="173" t="s">
        <v>277</v>
      </c>
    </row>
    <row r="264" spans="1:11" x14ac:dyDescent="0.25">
      <c r="B264" s="120" t="s">
        <v>278</v>
      </c>
    </row>
    <row r="265" spans="1:11" x14ac:dyDescent="0.25">
      <c r="B265" s="120"/>
    </row>
    <row r="266" spans="1:11" x14ac:dyDescent="0.25">
      <c r="A266" s="128">
        <v>2.8</v>
      </c>
      <c r="B266" s="173" t="s">
        <v>279</v>
      </c>
      <c r="K266" t="s">
        <v>283</v>
      </c>
    </row>
    <row r="267" spans="1:11" x14ac:dyDescent="0.25">
      <c r="B267" s="120" t="s">
        <v>280</v>
      </c>
    </row>
    <row r="268" spans="1:11" x14ac:dyDescent="0.25">
      <c r="B268" s="120" t="s">
        <v>281</v>
      </c>
    </row>
    <row r="269" spans="1:11" x14ac:dyDescent="0.25">
      <c r="B269" s="120" t="s">
        <v>282</v>
      </c>
    </row>
    <row r="270" spans="1:11" x14ac:dyDescent="0.25">
      <c r="B270" s="120" t="s">
        <v>284</v>
      </c>
    </row>
    <row r="271" spans="1:11" x14ac:dyDescent="0.25">
      <c r="B271" s="120" t="s">
        <v>285</v>
      </c>
    </row>
    <row r="272" spans="1:11" x14ac:dyDescent="0.25">
      <c r="B272" s="120" t="s">
        <v>286</v>
      </c>
      <c r="C272" s="119">
        <v>84</v>
      </c>
      <c r="D272" s="177">
        <v>2</v>
      </c>
      <c r="E272" s="188">
        <f>D272*C272</f>
        <v>168</v>
      </c>
      <c r="F272" s="128" t="s">
        <v>200</v>
      </c>
      <c r="G272" s="130" t="s">
        <v>287</v>
      </c>
    </row>
    <row r="273" spans="1:11" x14ac:dyDescent="0.25">
      <c r="B273" s="120"/>
      <c r="C273" s="119">
        <v>1</v>
      </c>
      <c r="D273" s="177">
        <v>17</v>
      </c>
      <c r="E273" s="188">
        <f t="shared" ref="E273:E274" si="5">D273*C273</f>
        <v>17</v>
      </c>
      <c r="F273" s="128" t="s">
        <v>200</v>
      </c>
      <c r="G273" s="130" t="s">
        <v>288</v>
      </c>
    </row>
    <row r="274" spans="1:11" x14ac:dyDescent="0.25">
      <c r="B274" s="120"/>
      <c r="C274" s="119">
        <v>2</v>
      </c>
      <c r="D274" s="189">
        <v>18</v>
      </c>
      <c r="E274" s="190">
        <f t="shared" si="5"/>
        <v>36</v>
      </c>
      <c r="F274" s="128" t="s">
        <v>200</v>
      </c>
      <c r="G274" s="130" t="s">
        <v>289</v>
      </c>
    </row>
    <row r="275" spans="1:11" ht="15.75" thickBot="1" x14ac:dyDescent="0.3">
      <c r="B275" s="120"/>
      <c r="E275" s="191">
        <f>SUM(E272:E274)</f>
        <v>221</v>
      </c>
      <c r="F275" s="128" t="s">
        <v>200</v>
      </c>
      <c r="H275" s="78">
        <v>1750</v>
      </c>
      <c r="I275" s="78">
        <f>H275*E275</f>
        <v>386750</v>
      </c>
      <c r="K275" t="s">
        <v>290</v>
      </c>
    </row>
    <row r="276" spans="1:11" ht="15.75" thickTop="1" x14ac:dyDescent="0.25">
      <c r="B276" s="120"/>
    </row>
    <row r="277" spans="1:11" x14ac:dyDescent="0.25">
      <c r="B277" s="173" t="s">
        <v>291</v>
      </c>
    </row>
    <row r="278" spans="1:11" x14ac:dyDescent="0.25">
      <c r="B278" s="120" t="s">
        <v>292</v>
      </c>
    </row>
    <row r="279" spans="1:11" x14ac:dyDescent="0.25">
      <c r="B279" s="120" t="s">
        <v>293</v>
      </c>
    </row>
    <row r="280" spans="1:11" x14ac:dyDescent="0.25">
      <c r="B280" s="120" t="s">
        <v>294</v>
      </c>
      <c r="C280" s="119">
        <v>1</v>
      </c>
      <c r="D280" s="177">
        <v>1</v>
      </c>
      <c r="E280" s="188">
        <f>D280*D280</f>
        <v>1</v>
      </c>
      <c r="F280" s="128" t="s">
        <v>200</v>
      </c>
      <c r="H280" s="78">
        <v>400</v>
      </c>
      <c r="I280" s="78">
        <f>H280*E280</f>
        <v>400</v>
      </c>
      <c r="K280" t="s">
        <v>301</v>
      </c>
    </row>
    <row r="281" spans="1:11" x14ac:dyDescent="0.25">
      <c r="B281" s="120" t="s">
        <v>297</v>
      </c>
      <c r="C281" s="119">
        <v>94</v>
      </c>
      <c r="D281" s="177">
        <v>1</v>
      </c>
      <c r="E281" s="188">
        <f>D281*C281</f>
        <v>94</v>
      </c>
      <c r="F281" s="128" t="s">
        <v>200</v>
      </c>
      <c r="H281" s="78">
        <v>455</v>
      </c>
      <c r="I281" s="78">
        <f>H281*E281</f>
        <v>42770</v>
      </c>
      <c r="K281" t="s">
        <v>299</v>
      </c>
    </row>
    <row r="282" spans="1:11" x14ac:dyDescent="0.25">
      <c r="B282" s="120" t="s">
        <v>295</v>
      </c>
      <c r="C282" s="119">
        <v>84</v>
      </c>
      <c r="D282" s="177">
        <v>1</v>
      </c>
      <c r="E282" s="188">
        <f>D282*C282</f>
        <v>84</v>
      </c>
      <c r="F282" s="128" t="s">
        <v>200</v>
      </c>
      <c r="H282" s="78">
        <v>355</v>
      </c>
      <c r="I282" s="78">
        <f>H282*E282</f>
        <v>29820</v>
      </c>
      <c r="K282" t="s">
        <v>300</v>
      </c>
    </row>
    <row r="283" spans="1:11" x14ac:dyDescent="0.25">
      <c r="B283" s="120" t="s">
        <v>296</v>
      </c>
      <c r="C283" s="119">
        <v>1</v>
      </c>
      <c r="D283" s="190">
        <v>1</v>
      </c>
      <c r="E283" s="190">
        <f>D283*C283</f>
        <v>1</v>
      </c>
      <c r="F283" s="128" t="s">
        <v>200</v>
      </c>
      <c r="H283" s="78">
        <v>2200</v>
      </c>
      <c r="I283" s="78">
        <f>H283*E283</f>
        <v>2200</v>
      </c>
      <c r="K283" t="s">
        <v>301</v>
      </c>
    </row>
    <row r="284" spans="1:11" x14ac:dyDescent="0.25">
      <c r="B284" s="120"/>
      <c r="D284" s="197"/>
      <c r="E284" s="197"/>
    </row>
    <row r="285" spans="1:11" ht="15.75" thickBot="1" x14ac:dyDescent="0.3">
      <c r="A285" s="163">
        <v>3</v>
      </c>
      <c r="B285" s="199" t="s">
        <v>448</v>
      </c>
      <c r="E285" s="192">
        <f>SUM(E280:E283)</f>
        <v>180</v>
      </c>
      <c r="F285" s="128" t="s">
        <v>200</v>
      </c>
      <c r="G285" s="130" t="s">
        <v>298</v>
      </c>
      <c r="J285" s="198">
        <f>SUM(I82:I285)</f>
        <v>3763245.023</v>
      </c>
      <c r="K285" t="s">
        <v>290</v>
      </c>
    </row>
    <row r="286" spans="1:11" ht="15.75" thickTop="1" x14ac:dyDescent="0.25">
      <c r="A286" s="128">
        <v>3.1</v>
      </c>
      <c r="B286" s="173" t="s">
        <v>302</v>
      </c>
    </row>
    <row r="287" spans="1:11" x14ac:dyDescent="0.25">
      <c r="B287" s="120" t="s">
        <v>303</v>
      </c>
    </row>
    <row r="288" spans="1:11" x14ac:dyDescent="0.25">
      <c r="B288" s="120"/>
    </row>
    <row r="289" spans="1:11" x14ac:dyDescent="0.25">
      <c r="A289" s="128">
        <v>3.2</v>
      </c>
      <c r="B289" s="173" t="s">
        <v>304</v>
      </c>
    </row>
    <row r="290" spans="1:11" x14ac:dyDescent="0.25">
      <c r="B290" s="120" t="s">
        <v>305</v>
      </c>
    </row>
    <row r="291" spans="1:11" x14ac:dyDescent="0.25">
      <c r="B291" s="120" t="s">
        <v>210</v>
      </c>
      <c r="E291" s="188">
        <f>D83</f>
        <v>1488.43</v>
      </c>
      <c r="F291" s="128" t="s">
        <v>35</v>
      </c>
      <c r="G291" s="130" t="s">
        <v>306</v>
      </c>
      <c r="H291" s="78">
        <v>31</v>
      </c>
      <c r="I291" s="78">
        <f>H291*E291</f>
        <v>46141.33</v>
      </c>
      <c r="K291" t="s">
        <v>307</v>
      </c>
    </row>
    <row r="292" spans="1:11" x14ac:dyDescent="0.25">
      <c r="B292" s="120"/>
    </row>
    <row r="293" spans="1:11" x14ac:dyDescent="0.25">
      <c r="B293" s="173" t="s">
        <v>308</v>
      </c>
    </row>
    <row r="294" spans="1:11" x14ac:dyDescent="0.25">
      <c r="B294" s="120" t="s">
        <v>309</v>
      </c>
      <c r="K294" t="s">
        <v>310</v>
      </c>
    </row>
    <row r="295" spans="1:11" x14ac:dyDescent="0.25">
      <c r="B295" s="120" t="s">
        <v>311</v>
      </c>
      <c r="D295" s="177">
        <f>(101.91+767.09)</f>
        <v>869</v>
      </c>
      <c r="F295" s="128" t="s">
        <v>35</v>
      </c>
      <c r="G295" s="130" t="s">
        <v>320</v>
      </c>
    </row>
    <row r="296" spans="1:11" x14ac:dyDescent="0.25">
      <c r="B296" s="120"/>
      <c r="D296" s="177">
        <v>112.8</v>
      </c>
      <c r="F296" s="128" t="s">
        <v>35</v>
      </c>
      <c r="G296" s="130" t="s">
        <v>321</v>
      </c>
    </row>
    <row r="297" spans="1:11" x14ac:dyDescent="0.25">
      <c r="B297" s="120"/>
      <c r="D297" s="189">
        <v>66.349999999999994</v>
      </c>
      <c r="E297" s="190"/>
      <c r="F297" s="128" t="s">
        <v>35</v>
      </c>
      <c r="G297" s="130" t="s">
        <v>322</v>
      </c>
    </row>
    <row r="298" spans="1:11" x14ac:dyDescent="0.25">
      <c r="B298" s="120"/>
      <c r="D298" s="195"/>
      <c r="E298" s="194">
        <f>SUM(D295:D297)</f>
        <v>1048.1499999999999</v>
      </c>
      <c r="F298" s="128" t="s">
        <v>35</v>
      </c>
    </row>
    <row r="299" spans="1:11" x14ac:dyDescent="0.25">
      <c r="B299" s="120"/>
      <c r="D299" s="177">
        <v>157.52000000000001</v>
      </c>
    </row>
    <row r="300" spans="1:11" x14ac:dyDescent="0.25">
      <c r="B300" s="120"/>
      <c r="D300" s="177">
        <v>415.27</v>
      </c>
    </row>
    <row r="301" spans="1:11" x14ac:dyDescent="0.25">
      <c r="B301" s="120"/>
      <c r="D301" s="189">
        <v>769.35</v>
      </c>
      <c r="E301" s="190"/>
    </row>
    <row r="302" spans="1:11" x14ac:dyDescent="0.25">
      <c r="B302" s="120"/>
      <c r="C302" s="119">
        <v>2</v>
      </c>
      <c r="E302" s="194">
        <f>SUM(D299:D301)</f>
        <v>1342.1399999999999</v>
      </c>
      <c r="F302" s="128" t="s">
        <v>35</v>
      </c>
      <c r="G302" s="130" t="s">
        <v>312</v>
      </c>
    </row>
    <row r="303" spans="1:11" x14ac:dyDescent="0.25">
      <c r="B303" s="120"/>
      <c r="D303" s="189"/>
      <c r="E303" s="190">
        <f>E302*C302</f>
        <v>2684.2799999999997</v>
      </c>
      <c r="F303" s="128" t="s">
        <v>35</v>
      </c>
      <c r="G303" s="130" t="s">
        <v>313</v>
      </c>
    </row>
    <row r="304" spans="1:11" x14ac:dyDescent="0.25">
      <c r="B304" s="120"/>
    </row>
    <row r="305" spans="1:11" x14ac:dyDescent="0.25">
      <c r="B305" s="120"/>
      <c r="E305" s="188">
        <f>E298</f>
        <v>1048.1499999999999</v>
      </c>
      <c r="F305" s="128" t="s">
        <v>35</v>
      </c>
    </row>
    <row r="306" spans="1:11" x14ac:dyDescent="0.25">
      <c r="B306" s="120"/>
      <c r="D306" s="189"/>
      <c r="E306" s="190">
        <f>E303</f>
        <v>2684.2799999999997</v>
      </c>
      <c r="F306" s="128" t="s">
        <v>35</v>
      </c>
    </row>
    <row r="307" spans="1:11" x14ac:dyDescent="0.25">
      <c r="B307" s="120"/>
      <c r="E307" s="188">
        <f>E306+E305</f>
        <v>3732.4299999999994</v>
      </c>
      <c r="F307" s="128" t="s">
        <v>35</v>
      </c>
      <c r="G307" s="130" t="s">
        <v>314</v>
      </c>
      <c r="H307" s="78">
        <v>75</v>
      </c>
      <c r="I307" s="78">
        <f>H307*E307</f>
        <v>279932.24999999994</v>
      </c>
      <c r="K307" t="s">
        <v>315</v>
      </c>
    </row>
    <row r="308" spans="1:11" x14ac:dyDescent="0.25">
      <c r="B308" s="120" t="s">
        <v>316</v>
      </c>
    </row>
    <row r="309" spans="1:11" x14ac:dyDescent="0.25">
      <c r="B309" s="120" t="s">
        <v>317</v>
      </c>
      <c r="C309" s="119">
        <v>84</v>
      </c>
      <c r="D309" s="189">
        <v>31.66</v>
      </c>
      <c r="E309" s="190"/>
      <c r="G309" s="130" t="s">
        <v>318</v>
      </c>
    </row>
    <row r="310" spans="1:11" x14ac:dyDescent="0.25">
      <c r="B310" s="120"/>
      <c r="E310" s="188">
        <f>D309*C309</f>
        <v>2659.44</v>
      </c>
      <c r="F310" s="128" t="s">
        <v>35</v>
      </c>
      <c r="G310" s="130" t="s">
        <v>319</v>
      </c>
      <c r="H310" s="78">
        <v>68</v>
      </c>
      <c r="I310" s="78">
        <f>H310*E310</f>
        <v>180841.92</v>
      </c>
      <c r="K310" t="s">
        <v>315</v>
      </c>
    </row>
    <row r="311" spans="1:11" x14ac:dyDescent="0.25">
      <c r="B311" s="120"/>
    </row>
    <row r="312" spans="1:11" x14ac:dyDescent="0.25">
      <c r="A312" s="128">
        <v>3.3</v>
      </c>
      <c r="B312" s="173" t="s">
        <v>323</v>
      </c>
    </row>
    <row r="313" spans="1:11" x14ac:dyDescent="0.25">
      <c r="A313" s="128" t="s">
        <v>324</v>
      </c>
      <c r="B313" s="120" t="s">
        <v>326</v>
      </c>
    </row>
    <row r="314" spans="1:11" x14ac:dyDescent="0.25">
      <c r="B314" s="120" t="s">
        <v>325</v>
      </c>
    </row>
    <row r="315" spans="1:11" x14ac:dyDescent="0.25">
      <c r="B315" s="120" t="s">
        <v>327</v>
      </c>
      <c r="D315" s="58">
        <f>E84</f>
        <v>4465.29</v>
      </c>
      <c r="F315" s="128" t="s">
        <v>35</v>
      </c>
      <c r="K315" t="s">
        <v>328</v>
      </c>
    </row>
    <row r="316" spans="1:11" x14ac:dyDescent="0.25">
      <c r="B316" s="120"/>
      <c r="D316" s="177">
        <v>-1048.2</v>
      </c>
      <c r="F316" s="128" t="s">
        <v>35</v>
      </c>
      <c r="G316" s="130" t="s">
        <v>329</v>
      </c>
    </row>
    <row r="317" spans="1:11" x14ac:dyDescent="0.25">
      <c r="B317" s="120"/>
      <c r="D317" s="177">
        <v>-215.96</v>
      </c>
      <c r="F317" s="128" t="s">
        <v>35</v>
      </c>
    </row>
    <row r="318" spans="1:11" x14ac:dyDescent="0.25">
      <c r="B318" s="120"/>
      <c r="D318" s="189">
        <v>-293.47000000000003</v>
      </c>
      <c r="E318" s="190"/>
      <c r="F318" s="128" t="s">
        <v>35</v>
      </c>
    </row>
    <row r="319" spans="1:11" ht="15.75" thickBot="1" x14ac:dyDescent="0.3">
      <c r="B319" s="120"/>
      <c r="E319" s="191">
        <f>SUM(D315:D318)</f>
        <v>2907.66</v>
      </c>
      <c r="F319" s="128" t="s">
        <v>35</v>
      </c>
      <c r="G319" s="130" t="s">
        <v>330</v>
      </c>
      <c r="H319" s="78">
        <v>280</v>
      </c>
      <c r="I319" s="78">
        <f>H319*E319</f>
        <v>814144.79999999993</v>
      </c>
      <c r="J319" s="198">
        <f>SUM(I289:I319)</f>
        <v>1321060.2999999998</v>
      </c>
      <c r="K319" t="s">
        <v>331</v>
      </c>
    </row>
    <row r="320" spans="1:11" ht="15.75" thickTop="1" x14ac:dyDescent="0.25">
      <c r="A320" s="163">
        <v>4</v>
      </c>
      <c r="B320" s="199" t="s">
        <v>332</v>
      </c>
    </row>
    <row r="321" spans="1:11" x14ac:dyDescent="0.25">
      <c r="A321" s="128">
        <v>4.0999999999999996</v>
      </c>
      <c r="B321" s="120" t="s">
        <v>333</v>
      </c>
    </row>
    <row r="322" spans="1:11" x14ac:dyDescent="0.25">
      <c r="B322" s="120" t="s">
        <v>334</v>
      </c>
    </row>
    <row r="323" spans="1:11" x14ac:dyDescent="0.25">
      <c r="B323" s="120"/>
    </row>
    <row r="324" spans="1:11" x14ac:dyDescent="0.25">
      <c r="A324" s="128" t="s">
        <v>335</v>
      </c>
      <c r="B324" s="173" t="s">
        <v>336</v>
      </c>
    </row>
    <row r="325" spans="1:11" x14ac:dyDescent="0.25">
      <c r="B325" s="120" t="s">
        <v>337</v>
      </c>
    </row>
    <row r="326" spans="1:11" x14ac:dyDescent="0.25">
      <c r="B326" s="120" t="s">
        <v>338</v>
      </c>
    </row>
    <row r="327" spans="1:11" x14ac:dyDescent="0.25">
      <c r="B327" s="120" t="s">
        <v>339</v>
      </c>
    </row>
    <row r="328" spans="1:11" x14ac:dyDescent="0.25">
      <c r="B328" s="120" t="s">
        <v>340</v>
      </c>
    </row>
    <row r="329" spans="1:11" x14ac:dyDescent="0.25">
      <c r="B329" s="120" t="s">
        <v>341</v>
      </c>
    </row>
    <row r="330" spans="1:11" x14ac:dyDescent="0.25">
      <c r="B330" s="120" t="s">
        <v>342</v>
      </c>
    </row>
    <row r="331" spans="1:11" x14ac:dyDescent="0.25">
      <c r="B331" s="120" t="s">
        <v>343</v>
      </c>
      <c r="D331" s="177">
        <v>60</v>
      </c>
      <c r="F331" s="128" t="s">
        <v>200</v>
      </c>
      <c r="H331" s="78">
        <v>2900</v>
      </c>
      <c r="I331" s="78">
        <f>H331*D331</f>
        <v>174000</v>
      </c>
      <c r="K331" t="s">
        <v>344</v>
      </c>
    </row>
    <row r="332" spans="1:11" x14ac:dyDescent="0.25">
      <c r="B332" s="120" t="s">
        <v>345</v>
      </c>
      <c r="D332" s="177">
        <v>24</v>
      </c>
      <c r="F332" s="128" t="s">
        <v>200</v>
      </c>
      <c r="H332" s="78">
        <v>3200</v>
      </c>
      <c r="I332" s="78">
        <f>H332*D332</f>
        <v>76800</v>
      </c>
      <c r="K332" t="s">
        <v>346</v>
      </c>
    </row>
    <row r="333" spans="1:11" x14ac:dyDescent="0.25">
      <c r="B333" s="120"/>
      <c r="K333" t="s">
        <v>347</v>
      </c>
    </row>
    <row r="334" spans="1:11" x14ac:dyDescent="0.25">
      <c r="B334" s="120" t="s">
        <v>348</v>
      </c>
    </row>
    <row r="335" spans="1:11" x14ac:dyDescent="0.25">
      <c r="B335" s="120" t="s">
        <v>349</v>
      </c>
    </row>
    <row r="336" spans="1:11" x14ac:dyDescent="0.25">
      <c r="B336" s="120" t="s">
        <v>350</v>
      </c>
    </row>
    <row r="337" spans="1:11" x14ac:dyDescent="0.25">
      <c r="B337" s="120" t="s">
        <v>351</v>
      </c>
      <c r="D337" s="177">
        <v>84</v>
      </c>
      <c r="F337" s="128" t="s">
        <v>200</v>
      </c>
      <c r="H337" s="78">
        <v>9500</v>
      </c>
      <c r="I337" s="78">
        <f>H337*D337</f>
        <v>798000</v>
      </c>
      <c r="J337" s="198">
        <f>SUM(I324:I337)</f>
        <v>1048800</v>
      </c>
      <c r="K337" t="s">
        <v>352</v>
      </c>
    </row>
    <row r="338" spans="1:11" x14ac:dyDescent="0.25">
      <c r="B338" s="120"/>
      <c r="D338" s="184"/>
    </row>
    <row r="339" spans="1:11" x14ac:dyDescent="0.25">
      <c r="A339" s="163">
        <v>5</v>
      </c>
      <c r="B339" s="199" t="s">
        <v>449</v>
      </c>
      <c r="K339" t="s">
        <v>347</v>
      </c>
    </row>
    <row r="340" spans="1:11" x14ac:dyDescent="0.25">
      <c r="A340" s="128">
        <v>5.0999999999999996</v>
      </c>
      <c r="B340" s="173" t="s">
        <v>353</v>
      </c>
    </row>
    <row r="341" spans="1:11" x14ac:dyDescent="0.25">
      <c r="B341" s="120" t="s">
        <v>354</v>
      </c>
    </row>
    <row r="342" spans="1:11" x14ac:dyDescent="0.25">
      <c r="B342" s="120"/>
    </row>
    <row r="343" spans="1:11" x14ac:dyDescent="0.25">
      <c r="A343" s="128">
        <v>5.4</v>
      </c>
      <c r="B343" s="173" t="s">
        <v>355</v>
      </c>
    </row>
    <row r="344" spans="1:11" x14ac:dyDescent="0.25">
      <c r="A344" s="128" t="s">
        <v>356</v>
      </c>
      <c r="B344" s="120" t="s">
        <v>357</v>
      </c>
    </row>
    <row r="345" spans="1:11" x14ac:dyDescent="0.25">
      <c r="B345" s="120" t="s">
        <v>358</v>
      </c>
    </row>
    <row r="346" spans="1:11" x14ac:dyDescent="0.25">
      <c r="B346" s="120" t="s">
        <v>359</v>
      </c>
    </row>
    <row r="347" spans="1:11" x14ac:dyDescent="0.25">
      <c r="B347" s="120" t="s">
        <v>360</v>
      </c>
    </row>
    <row r="348" spans="1:11" x14ac:dyDescent="0.25">
      <c r="B348" s="120" t="s">
        <v>361</v>
      </c>
      <c r="D348" s="58">
        <f>E319</f>
        <v>2907.66</v>
      </c>
      <c r="F348" s="128" t="s">
        <v>35</v>
      </c>
      <c r="G348" s="130" t="s">
        <v>362</v>
      </c>
      <c r="H348" s="78">
        <v>75</v>
      </c>
      <c r="I348" s="78">
        <f>H348*D348</f>
        <v>218074.5</v>
      </c>
      <c r="K348" t="s">
        <v>363</v>
      </c>
    </row>
    <row r="349" spans="1:11" x14ac:dyDescent="0.25">
      <c r="B349" s="120"/>
    </row>
    <row r="350" spans="1:11" x14ac:dyDescent="0.25">
      <c r="A350" s="128">
        <v>5.6</v>
      </c>
      <c r="B350" s="173" t="s">
        <v>364</v>
      </c>
    </row>
    <row r="351" spans="1:11" x14ac:dyDescent="0.25">
      <c r="A351" s="128" t="s">
        <v>366</v>
      </c>
      <c r="B351" s="120" t="s">
        <v>365</v>
      </c>
    </row>
    <row r="352" spans="1:11" x14ac:dyDescent="0.25">
      <c r="B352" s="120" t="s">
        <v>367</v>
      </c>
      <c r="D352" s="58">
        <f>D348</f>
        <v>2907.66</v>
      </c>
      <c r="F352" s="128" t="s">
        <v>35</v>
      </c>
      <c r="G352" s="130" t="str">
        <f>G348</f>
        <v>total gross internal floor area of accomodation</v>
      </c>
      <c r="H352" s="78">
        <v>95</v>
      </c>
      <c r="I352" s="78">
        <f>H352*D352</f>
        <v>276227.7</v>
      </c>
      <c r="K352" t="s">
        <v>368</v>
      </c>
    </row>
    <row r="353" spans="1:11" x14ac:dyDescent="0.25">
      <c r="B353" s="120"/>
    </row>
    <row r="354" spans="1:11" x14ac:dyDescent="0.25">
      <c r="A354" s="128">
        <v>5.7</v>
      </c>
      <c r="B354" s="173" t="s">
        <v>369</v>
      </c>
    </row>
    <row r="355" spans="1:11" x14ac:dyDescent="0.25">
      <c r="A355" s="128" t="s">
        <v>371</v>
      </c>
      <c r="B355" s="120" t="s">
        <v>370</v>
      </c>
    </row>
    <row r="356" spans="1:11" x14ac:dyDescent="0.25">
      <c r="B356" s="120" t="s">
        <v>361</v>
      </c>
      <c r="D356" s="58">
        <f>D352</f>
        <v>2907.66</v>
      </c>
      <c r="F356" s="128" t="s">
        <v>35</v>
      </c>
      <c r="G356" s="130" t="str">
        <f>G352</f>
        <v>total gross internal floor area of accomodation</v>
      </c>
      <c r="H356" s="78">
        <v>54</v>
      </c>
      <c r="I356" s="78">
        <f>H356*D356</f>
        <v>157013.63999999998</v>
      </c>
      <c r="K356" t="s">
        <v>368</v>
      </c>
    </row>
    <row r="357" spans="1:11" x14ac:dyDescent="0.25">
      <c r="B357" s="120"/>
    </row>
    <row r="358" spans="1:11" x14ac:dyDescent="0.25">
      <c r="A358" s="128">
        <v>5.8</v>
      </c>
      <c r="B358" s="173" t="s">
        <v>372</v>
      </c>
    </row>
    <row r="359" spans="1:11" x14ac:dyDescent="0.25">
      <c r="A359" s="128" t="s">
        <v>374</v>
      </c>
      <c r="B359" s="120" t="s">
        <v>373</v>
      </c>
      <c r="D359" s="58"/>
    </row>
    <row r="360" spans="1:11" x14ac:dyDescent="0.25">
      <c r="B360" s="120" t="s">
        <v>361</v>
      </c>
      <c r="D360" s="58">
        <f>D356</f>
        <v>2907.66</v>
      </c>
      <c r="F360" s="128" t="str">
        <f>F356</f>
        <v>m2</v>
      </c>
      <c r="G360" s="130" t="str">
        <f>G356</f>
        <v>total gross internal floor area of accomodation</v>
      </c>
      <c r="H360" s="78">
        <v>130</v>
      </c>
      <c r="I360" s="78">
        <f>H360*D360</f>
        <v>377995.8</v>
      </c>
      <c r="K360" t="s">
        <v>368</v>
      </c>
    </row>
    <row r="361" spans="1:11" x14ac:dyDescent="0.25">
      <c r="B361" s="120"/>
    </row>
    <row r="362" spans="1:11" x14ac:dyDescent="0.25">
      <c r="A362" s="128">
        <v>5.101</v>
      </c>
      <c r="B362" s="173" t="s">
        <v>375</v>
      </c>
    </row>
    <row r="363" spans="1:11" x14ac:dyDescent="0.25">
      <c r="A363" s="128" t="s">
        <v>376</v>
      </c>
      <c r="B363" s="120" t="s">
        <v>377</v>
      </c>
    </row>
    <row r="364" spans="1:11" x14ac:dyDescent="0.25">
      <c r="B364" s="120" t="s">
        <v>378</v>
      </c>
      <c r="D364" s="177">
        <v>3</v>
      </c>
      <c r="F364" s="128" t="s">
        <v>200</v>
      </c>
      <c r="G364" s="130" t="s">
        <v>379</v>
      </c>
      <c r="H364" s="78">
        <v>110000</v>
      </c>
      <c r="I364" s="78">
        <f>H364*D364</f>
        <v>330000</v>
      </c>
      <c r="K364" t="s">
        <v>380</v>
      </c>
    </row>
    <row r="365" spans="1:11" x14ac:dyDescent="0.25">
      <c r="B365" s="120" t="s">
        <v>381</v>
      </c>
      <c r="D365" s="177">
        <v>3</v>
      </c>
      <c r="F365" s="128" t="s">
        <v>200</v>
      </c>
      <c r="G365" s="130" t="str">
        <f>G364</f>
        <v>3x lifts required</v>
      </c>
      <c r="H365" s="78">
        <v>5000</v>
      </c>
      <c r="I365" s="78">
        <f>H365*D365</f>
        <v>15000</v>
      </c>
      <c r="K365" t="s">
        <v>380</v>
      </c>
    </row>
    <row r="366" spans="1:11" x14ac:dyDescent="0.25">
      <c r="B366" s="120" t="s">
        <v>382</v>
      </c>
      <c r="D366" s="177">
        <v>3</v>
      </c>
      <c r="F366" s="128" t="s">
        <v>200</v>
      </c>
      <c r="G366" s="130" t="s">
        <v>383</v>
      </c>
      <c r="H366" s="78">
        <v>12500</v>
      </c>
      <c r="I366" s="78">
        <f>H366*D366</f>
        <v>37500</v>
      </c>
      <c r="K366" t="s">
        <v>384</v>
      </c>
    </row>
    <row r="367" spans="1:11" x14ac:dyDescent="0.25">
      <c r="B367" s="120"/>
      <c r="D367" s="184"/>
    </row>
    <row r="368" spans="1:11" x14ac:dyDescent="0.25">
      <c r="A368" s="128">
        <v>5.1100000000000003</v>
      </c>
      <c r="B368" s="173" t="s">
        <v>388</v>
      </c>
      <c r="D368" s="184"/>
    </row>
    <row r="369" spans="1:11" x14ac:dyDescent="0.25">
      <c r="A369" s="128" t="s">
        <v>390</v>
      </c>
      <c r="B369" s="120" t="s">
        <v>389</v>
      </c>
      <c r="D369" s="58"/>
    </row>
    <row r="370" spans="1:11" x14ac:dyDescent="0.25">
      <c r="B370" s="120" t="s">
        <v>361</v>
      </c>
      <c r="D370" s="58">
        <f>D374</f>
        <v>2907.66</v>
      </c>
      <c r="F370" s="128" t="str">
        <f>F374</f>
        <v>m2</v>
      </c>
      <c r="G370" s="130" t="str">
        <f>G374</f>
        <v>total gross internal floor area of accomodation</v>
      </c>
      <c r="H370" s="78">
        <v>81</v>
      </c>
      <c r="I370" s="78">
        <f>H370*D370</f>
        <v>235520.46</v>
      </c>
      <c r="K370" t="s">
        <v>384</v>
      </c>
    </row>
    <row r="371" spans="1:11" x14ac:dyDescent="0.25">
      <c r="B371" s="120"/>
    </row>
    <row r="372" spans="1:11" x14ac:dyDescent="0.25">
      <c r="A372" s="128">
        <v>5.12</v>
      </c>
      <c r="B372" s="173" t="s">
        <v>385</v>
      </c>
    </row>
    <row r="373" spans="1:11" x14ac:dyDescent="0.25">
      <c r="B373" s="120" t="s">
        <v>386</v>
      </c>
    </row>
    <row r="374" spans="1:11" x14ac:dyDescent="0.25">
      <c r="B374" s="120" t="s">
        <v>361</v>
      </c>
      <c r="D374" s="58">
        <f>D360</f>
        <v>2907.66</v>
      </c>
      <c r="F374" s="128" t="str">
        <f>F360</f>
        <v>m2</v>
      </c>
      <c r="G374" s="130" t="str">
        <f>G360</f>
        <v>total gross internal floor area of accomodation</v>
      </c>
      <c r="H374" s="78">
        <v>83</v>
      </c>
      <c r="I374" s="78">
        <f>H374*D374</f>
        <v>241335.78</v>
      </c>
      <c r="K374" t="s">
        <v>387</v>
      </c>
    </row>
    <row r="375" spans="1:11" x14ac:dyDescent="0.25">
      <c r="B375" s="120"/>
    </row>
    <row r="376" spans="1:11" x14ac:dyDescent="0.25">
      <c r="A376" s="128">
        <v>5.13</v>
      </c>
      <c r="B376" s="173" t="s">
        <v>391</v>
      </c>
    </row>
    <row r="377" spans="1:11" x14ac:dyDescent="0.25">
      <c r="A377" s="128" t="s">
        <v>392</v>
      </c>
      <c r="B377" s="120" t="s">
        <v>393</v>
      </c>
    </row>
    <row r="378" spans="1:11" x14ac:dyDescent="0.25">
      <c r="B378" s="120" t="s">
        <v>394</v>
      </c>
      <c r="K378" t="s">
        <v>398</v>
      </c>
    </row>
    <row r="379" spans="1:11" x14ac:dyDescent="0.25">
      <c r="B379" s="120" t="s">
        <v>395</v>
      </c>
    </row>
    <row r="380" spans="1:11" x14ac:dyDescent="0.25">
      <c r="B380" s="120" t="s">
        <v>396</v>
      </c>
    </row>
    <row r="381" spans="1:11" x14ac:dyDescent="0.25">
      <c r="B381" s="120" t="s">
        <v>397</v>
      </c>
      <c r="D381" s="177">
        <v>8</v>
      </c>
      <c r="F381" s="128" t="s">
        <v>200</v>
      </c>
      <c r="H381" s="78">
        <v>11000</v>
      </c>
      <c r="I381" s="78">
        <f>H381*D381</f>
        <v>88000</v>
      </c>
      <c r="K381" t="s">
        <v>387</v>
      </c>
    </row>
    <row r="382" spans="1:11" x14ac:dyDescent="0.25">
      <c r="B382" s="120"/>
    </row>
    <row r="383" spans="1:11" x14ac:dyDescent="0.25">
      <c r="A383" s="128">
        <v>5.14</v>
      </c>
      <c r="B383" s="173" t="s">
        <v>399</v>
      </c>
    </row>
    <row r="384" spans="1:11" x14ac:dyDescent="0.25">
      <c r="A384" s="128" t="s">
        <v>400</v>
      </c>
      <c r="B384" s="120" t="s">
        <v>401</v>
      </c>
    </row>
    <row r="385" spans="1:11" x14ac:dyDescent="0.25">
      <c r="B385" s="120" t="s">
        <v>402</v>
      </c>
      <c r="D385" s="58"/>
    </row>
    <row r="386" spans="1:11" x14ac:dyDescent="0.25">
      <c r="B386" s="120" t="s">
        <v>404</v>
      </c>
      <c r="D386" s="58">
        <f>D315</f>
        <v>4465.29</v>
      </c>
      <c r="F386" s="128" t="s">
        <v>35</v>
      </c>
      <c r="G386" s="130" t="s">
        <v>403</v>
      </c>
      <c r="H386" s="78">
        <v>14.6</v>
      </c>
      <c r="I386" s="78">
        <f t="shared" ref="I386:I388" si="6">H386*D386</f>
        <v>65193.233999999997</v>
      </c>
      <c r="K386" t="s">
        <v>407</v>
      </c>
    </row>
    <row r="387" spans="1:11" x14ac:dyDescent="0.25">
      <c r="B387" s="120" t="s">
        <v>405</v>
      </c>
      <c r="D387" s="58">
        <f>D386</f>
        <v>4465.29</v>
      </c>
      <c r="F387" s="128" t="s">
        <v>35</v>
      </c>
      <c r="G387" s="130" t="s">
        <v>403</v>
      </c>
      <c r="H387" s="78">
        <v>25</v>
      </c>
      <c r="I387" s="78">
        <f t="shared" si="6"/>
        <v>111632.25</v>
      </c>
      <c r="K387" t="s">
        <v>407</v>
      </c>
    </row>
    <row r="388" spans="1:11" x14ac:dyDescent="0.25">
      <c r="B388" s="120" t="s">
        <v>406</v>
      </c>
      <c r="D388" s="58">
        <f>D387</f>
        <v>4465.29</v>
      </c>
      <c r="F388" s="128" t="s">
        <v>35</v>
      </c>
      <c r="G388" s="130" t="s">
        <v>403</v>
      </c>
      <c r="H388" s="78">
        <v>46.5</v>
      </c>
      <c r="I388" s="78">
        <f t="shared" si="6"/>
        <v>207635.98499999999</v>
      </c>
      <c r="J388" s="198">
        <f>SUM(I346:I388)</f>
        <v>2361129.3489999999</v>
      </c>
      <c r="K388" t="s">
        <v>407</v>
      </c>
    </row>
    <row r="389" spans="1:11" x14ac:dyDescent="0.25">
      <c r="B389" s="120"/>
      <c r="D389" s="58"/>
      <c r="J389" s="198"/>
    </row>
    <row r="390" spans="1:11" x14ac:dyDescent="0.25">
      <c r="A390" s="163">
        <v>8</v>
      </c>
      <c r="B390" s="199" t="s">
        <v>449</v>
      </c>
    </row>
    <row r="391" spans="1:11" x14ac:dyDescent="0.25">
      <c r="A391" s="128">
        <v>8.1999999999999993</v>
      </c>
      <c r="B391" s="173" t="s">
        <v>408</v>
      </c>
    </row>
    <row r="392" spans="1:11" x14ac:dyDescent="0.25">
      <c r="B392" s="120" t="s">
        <v>409</v>
      </c>
    </row>
    <row r="393" spans="1:11" x14ac:dyDescent="0.25">
      <c r="B393" s="120"/>
    </row>
    <row r="394" spans="1:11" x14ac:dyDescent="0.25">
      <c r="B394" s="120" t="s">
        <v>410</v>
      </c>
    </row>
    <row r="395" spans="1:11" x14ac:dyDescent="0.25">
      <c r="B395" s="120" t="s">
        <v>411</v>
      </c>
    </row>
    <row r="396" spans="1:11" x14ac:dyDescent="0.25">
      <c r="B396" s="120" t="s">
        <v>412</v>
      </c>
      <c r="D396" s="177">
        <v>1243.46</v>
      </c>
      <c r="F396" s="128" t="s">
        <v>35</v>
      </c>
      <c r="G396" s="130" t="s">
        <v>421</v>
      </c>
      <c r="H396" s="78">
        <v>160</v>
      </c>
      <c r="I396" s="78">
        <f t="shared" ref="I396" si="7">H396*D396</f>
        <v>198953.60000000001</v>
      </c>
      <c r="K396" t="s">
        <v>407</v>
      </c>
    </row>
    <row r="397" spans="1:11" x14ac:dyDescent="0.25">
      <c r="B397" s="120"/>
    </row>
    <row r="398" spans="1:11" x14ac:dyDescent="0.25">
      <c r="B398" s="173" t="s">
        <v>413</v>
      </c>
      <c r="K398" t="s">
        <v>416</v>
      </c>
    </row>
    <row r="399" spans="1:11" x14ac:dyDescent="0.25">
      <c r="B399" s="120" t="s">
        <v>414</v>
      </c>
      <c r="D399" s="177">
        <v>1</v>
      </c>
      <c r="F399" s="128" t="s">
        <v>200</v>
      </c>
      <c r="H399" s="78">
        <v>27000</v>
      </c>
      <c r="I399" s="78">
        <f t="shared" ref="I399:I400" si="8">H399*D399</f>
        <v>27000</v>
      </c>
      <c r="K399" t="s">
        <v>417</v>
      </c>
    </row>
    <row r="400" spans="1:11" x14ac:dyDescent="0.25">
      <c r="B400" s="120" t="s">
        <v>415</v>
      </c>
      <c r="D400" s="177">
        <v>1</v>
      </c>
      <c r="F400" s="128" t="s">
        <v>200</v>
      </c>
      <c r="H400" s="78">
        <v>47000</v>
      </c>
      <c r="I400" s="78">
        <f t="shared" si="8"/>
        <v>47000</v>
      </c>
      <c r="K400" t="s">
        <v>417</v>
      </c>
    </row>
    <row r="401" spans="1:11" x14ac:dyDescent="0.25">
      <c r="B401" s="120"/>
    </row>
    <row r="402" spans="1:11" x14ac:dyDescent="0.25">
      <c r="A402" s="128">
        <v>8.3000000000000007</v>
      </c>
      <c r="B402" s="173" t="s">
        <v>418</v>
      </c>
    </row>
    <row r="403" spans="1:11" x14ac:dyDescent="0.25">
      <c r="A403" s="128" t="s">
        <v>419</v>
      </c>
      <c r="B403" s="120" t="s">
        <v>420</v>
      </c>
    </row>
    <row r="404" spans="1:11" x14ac:dyDescent="0.25">
      <c r="B404" s="120" t="s">
        <v>422</v>
      </c>
      <c r="D404" s="177">
        <v>1172.19</v>
      </c>
      <c r="F404" s="128" t="s">
        <v>35</v>
      </c>
      <c r="G404" s="130" t="s">
        <v>424</v>
      </c>
      <c r="H404" s="78">
        <v>6.3</v>
      </c>
      <c r="I404" s="78">
        <f t="shared" ref="I404:I405" si="9">H404*D404</f>
        <v>7384.7970000000005</v>
      </c>
      <c r="K404" t="s">
        <v>426</v>
      </c>
    </row>
    <row r="405" spans="1:11" x14ac:dyDescent="0.25">
      <c r="B405" s="120" t="s">
        <v>423</v>
      </c>
      <c r="D405" s="177">
        <v>359.06</v>
      </c>
      <c r="F405" s="128" t="s">
        <v>35</v>
      </c>
      <c r="G405" s="130" t="s">
        <v>425</v>
      </c>
      <c r="H405" s="78">
        <v>8.1999999999999993</v>
      </c>
      <c r="I405" s="78">
        <f t="shared" si="9"/>
        <v>2944.2919999999999</v>
      </c>
      <c r="K405" t="s">
        <v>426</v>
      </c>
    </row>
    <row r="406" spans="1:11" x14ac:dyDescent="0.25">
      <c r="B406" s="120"/>
    </row>
    <row r="407" spans="1:11" x14ac:dyDescent="0.25">
      <c r="A407" s="128">
        <v>8.4</v>
      </c>
      <c r="B407" s="173" t="s">
        <v>427</v>
      </c>
    </row>
    <row r="408" spans="1:11" x14ac:dyDescent="0.25">
      <c r="A408" s="128" t="s">
        <v>429</v>
      </c>
      <c r="B408" s="120" t="s">
        <v>428</v>
      </c>
    </row>
    <row r="409" spans="1:11" x14ac:dyDescent="0.25">
      <c r="B409" s="120" t="s">
        <v>430</v>
      </c>
      <c r="C409" s="119">
        <v>2</v>
      </c>
      <c r="D409" s="184">
        <v>35</v>
      </c>
      <c r="E409" s="188">
        <f>C409*D409</f>
        <v>70</v>
      </c>
    </row>
    <row r="410" spans="1:11" x14ac:dyDescent="0.25">
      <c r="B410" s="120"/>
      <c r="D410" s="184">
        <v>77</v>
      </c>
      <c r="E410" s="197">
        <v>77</v>
      </c>
    </row>
    <row r="411" spans="1:11" ht="27" thickBot="1" x14ac:dyDescent="0.3">
      <c r="B411" s="120"/>
      <c r="E411" s="191">
        <f>SUM(E409:E410)</f>
        <v>147</v>
      </c>
      <c r="F411" s="128" t="s">
        <v>35</v>
      </c>
      <c r="G411" s="196" t="s">
        <v>431</v>
      </c>
      <c r="H411" s="78">
        <v>37</v>
      </c>
      <c r="I411" s="78">
        <f>H411*E411</f>
        <v>5439</v>
      </c>
      <c r="J411" s="198">
        <f>SUM(I394:I411)</f>
        <v>288721.68900000001</v>
      </c>
      <c r="K411" t="s">
        <v>426</v>
      </c>
    </row>
    <row r="412" spans="1:11" ht="15.75" thickTop="1" x14ac:dyDescent="0.25">
      <c r="B412" s="120"/>
    </row>
    <row r="413" spans="1:11" x14ac:dyDescent="0.25">
      <c r="B413" s="120"/>
    </row>
    <row r="414" spans="1:11" x14ac:dyDescent="0.25">
      <c r="B414" s="120"/>
    </row>
    <row r="415" spans="1:11" x14ac:dyDescent="0.25">
      <c r="B415" s="120"/>
    </row>
    <row r="416" spans="1:11" x14ac:dyDescent="0.25">
      <c r="B416" s="120"/>
    </row>
    <row r="417" spans="2:2" x14ac:dyDescent="0.25">
      <c r="B417" s="120"/>
    </row>
    <row r="418" spans="2:2" x14ac:dyDescent="0.25">
      <c r="B418" s="120"/>
    </row>
    <row r="419" spans="2:2" x14ac:dyDescent="0.25">
      <c r="B419" s="120"/>
    </row>
    <row r="420" spans="2:2" x14ac:dyDescent="0.25">
      <c r="B420" s="120"/>
    </row>
    <row r="421" spans="2:2" x14ac:dyDescent="0.25">
      <c r="B421" s="120"/>
    </row>
    <row r="422" spans="2:2" x14ac:dyDescent="0.25">
      <c r="B422" s="120"/>
    </row>
    <row r="423" spans="2:2" x14ac:dyDescent="0.25">
      <c r="B423" s="120"/>
    </row>
    <row r="424" spans="2:2" x14ac:dyDescent="0.25">
      <c r="B424" s="120"/>
    </row>
    <row r="425" spans="2:2" x14ac:dyDescent="0.25">
      <c r="B425" s="120"/>
    </row>
    <row r="426" spans="2:2" x14ac:dyDescent="0.25">
      <c r="B426" s="120"/>
    </row>
    <row r="427" spans="2:2" x14ac:dyDescent="0.25">
      <c r="B427" s="120"/>
    </row>
    <row r="428" spans="2:2" x14ac:dyDescent="0.25">
      <c r="B428" s="120"/>
    </row>
    <row r="429" spans="2:2" x14ac:dyDescent="0.25">
      <c r="B429" s="120"/>
    </row>
    <row r="430" spans="2:2" x14ac:dyDescent="0.25">
      <c r="B430" s="120"/>
    </row>
    <row r="431" spans="2:2" x14ac:dyDescent="0.25">
      <c r="B431" s="120"/>
    </row>
    <row r="432" spans="2:2" x14ac:dyDescent="0.25">
      <c r="B432" s="120"/>
    </row>
    <row r="433" spans="2:2" x14ac:dyDescent="0.25">
      <c r="B433" s="120"/>
    </row>
    <row r="434" spans="2:2" x14ac:dyDescent="0.25">
      <c r="B434" s="120"/>
    </row>
    <row r="435" spans="2:2" x14ac:dyDescent="0.25">
      <c r="B435" s="120"/>
    </row>
    <row r="436" spans="2:2" x14ac:dyDescent="0.25">
      <c r="B436" s="120"/>
    </row>
    <row r="437" spans="2:2" x14ac:dyDescent="0.25">
      <c r="B437" s="120"/>
    </row>
    <row r="438" spans="2:2" x14ac:dyDescent="0.25">
      <c r="B438" s="120"/>
    </row>
    <row r="439" spans="2:2" x14ac:dyDescent="0.25">
      <c r="B439" s="120"/>
    </row>
    <row r="440" spans="2:2" x14ac:dyDescent="0.25">
      <c r="B440" s="120"/>
    </row>
    <row r="441" spans="2:2" x14ac:dyDescent="0.25">
      <c r="B441" s="120"/>
    </row>
    <row r="442" spans="2:2" x14ac:dyDescent="0.25">
      <c r="B442" s="120"/>
    </row>
    <row r="443" spans="2:2" x14ac:dyDescent="0.25">
      <c r="B443" s="120"/>
    </row>
    <row r="444" spans="2:2" x14ac:dyDescent="0.25">
      <c r="B444" s="120"/>
    </row>
    <row r="445" spans="2:2" x14ac:dyDescent="0.25">
      <c r="B445" s="120"/>
    </row>
    <row r="446" spans="2:2" x14ac:dyDescent="0.25">
      <c r="B446" s="120"/>
    </row>
    <row r="447" spans="2:2" x14ac:dyDescent="0.25">
      <c r="B447" s="120"/>
    </row>
    <row r="448" spans="2:2" x14ac:dyDescent="0.25">
      <c r="B448" s="120"/>
    </row>
    <row r="449" spans="2:2" x14ac:dyDescent="0.25">
      <c r="B449" s="120"/>
    </row>
    <row r="450" spans="2:2" x14ac:dyDescent="0.25">
      <c r="B450" s="120"/>
    </row>
    <row r="451" spans="2:2" x14ac:dyDescent="0.25">
      <c r="B451" s="120"/>
    </row>
    <row r="452" spans="2:2" x14ac:dyDescent="0.25">
      <c r="B452" s="120"/>
    </row>
    <row r="453" spans="2:2" x14ac:dyDescent="0.25">
      <c r="B453" s="120"/>
    </row>
    <row r="454" spans="2:2" x14ac:dyDescent="0.25">
      <c r="B454" s="120"/>
    </row>
    <row r="455" spans="2:2" x14ac:dyDescent="0.25">
      <c r="B455" s="120"/>
    </row>
    <row r="456" spans="2:2" x14ac:dyDescent="0.25">
      <c r="B456" s="120"/>
    </row>
    <row r="457" spans="2:2" x14ac:dyDescent="0.25">
      <c r="B457" s="120"/>
    </row>
    <row r="458" spans="2:2" x14ac:dyDescent="0.25">
      <c r="B458" s="120"/>
    </row>
    <row r="459" spans="2:2" x14ac:dyDescent="0.25">
      <c r="B459" s="120"/>
    </row>
    <row r="460" spans="2:2" x14ac:dyDescent="0.25">
      <c r="B460" s="120"/>
    </row>
    <row r="461" spans="2:2" x14ac:dyDescent="0.25">
      <c r="B461" s="120"/>
    </row>
    <row r="462" spans="2:2" x14ac:dyDescent="0.25">
      <c r="B462" s="120"/>
    </row>
    <row r="463" spans="2:2" x14ac:dyDescent="0.25">
      <c r="B463" s="120"/>
    </row>
    <row r="464" spans="2:2" x14ac:dyDescent="0.25">
      <c r="B464" s="120"/>
    </row>
    <row r="465" spans="2:2" x14ac:dyDescent="0.25">
      <c r="B465" s="120"/>
    </row>
    <row r="466" spans="2:2" x14ac:dyDescent="0.25">
      <c r="B466" s="120"/>
    </row>
    <row r="467" spans="2:2" x14ac:dyDescent="0.25">
      <c r="B467" s="120"/>
    </row>
    <row r="468" spans="2:2" x14ac:dyDescent="0.25">
      <c r="B468" s="120"/>
    </row>
    <row r="469" spans="2:2" x14ac:dyDescent="0.25">
      <c r="B469" s="120"/>
    </row>
    <row r="470" spans="2:2" x14ac:dyDescent="0.25">
      <c r="B470" s="120"/>
    </row>
    <row r="471" spans="2:2" x14ac:dyDescent="0.25">
      <c r="B471" s="120"/>
    </row>
    <row r="472" spans="2:2" x14ac:dyDescent="0.25">
      <c r="B472" s="120"/>
    </row>
    <row r="473" spans="2:2" x14ac:dyDescent="0.25">
      <c r="B473" s="120"/>
    </row>
    <row r="474" spans="2:2" x14ac:dyDescent="0.25">
      <c r="B474" s="120"/>
    </row>
    <row r="475" spans="2:2" x14ac:dyDescent="0.25">
      <c r="B475" s="120"/>
    </row>
    <row r="476" spans="2:2" x14ac:dyDescent="0.25">
      <c r="B476" s="120"/>
    </row>
    <row r="477" spans="2:2" x14ac:dyDescent="0.25">
      <c r="B477" s="120"/>
    </row>
    <row r="478" spans="2:2" x14ac:dyDescent="0.25">
      <c r="B478" s="120"/>
    </row>
    <row r="479" spans="2:2" x14ac:dyDescent="0.25">
      <c r="B479" s="120"/>
    </row>
    <row r="480" spans="2:2" x14ac:dyDescent="0.25">
      <c r="B480" s="120"/>
    </row>
    <row r="481" spans="2:2" x14ac:dyDescent="0.25">
      <c r="B481" s="120"/>
    </row>
    <row r="482" spans="2:2" x14ac:dyDescent="0.25">
      <c r="B482" s="120"/>
    </row>
    <row r="483" spans="2:2" x14ac:dyDescent="0.25">
      <c r="B483" s="120"/>
    </row>
    <row r="484" spans="2:2" x14ac:dyDescent="0.25">
      <c r="B484" s="120"/>
    </row>
    <row r="485" spans="2:2" x14ac:dyDescent="0.25">
      <c r="B485" s="120"/>
    </row>
    <row r="486" spans="2:2" x14ac:dyDescent="0.25">
      <c r="B486" s="120"/>
    </row>
    <row r="487" spans="2:2" x14ac:dyDescent="0.25">
      <c r="B487" s="120"/>
    </row>
    <row r="488" spans="2:2" x14ac:dyDescent="0.25">
      <c r="B488" s="120"/>
    </row>
    <row r="489" spans="2:2" x14ac:dyDescent="0.25">
      <c r="B489" s="120"/>
    </row>
    <row r="490" spans="2:2" x14ac:dyDescent="0.25">
      <c r="B490" s="120"/>
    </row>
    <row r="491" spans="2:2" x14ac:dyDescent="0.25">
      <c r="B491" s="120"/>
    </row>
    <row r="492" spans="2:2" x14ac:dyDescent="0.25">
      <c r="B492" s="120"/>
    </row>
    <row r="493" spans="2:2" x14ac:dyDescent="0.25">
      <c r="B493" s="120"/>
    </row>
    <row r="494" spans="2:2" x14ac:dyDescent="0.25">
      <c r="B494" s="120"/>
    </row>
    <row r="495" spans="2:2" x14ac:dyDescent="0.25">
      <c r="B495" s="120"/>
    </row>
    <row r="496" spans="2:2" x14ac:dyDescent="0.25">
      <c r="B496" s="120"/>
    </row>
    <row r="497" spans="2:2" x14ac:dyDescent="0.25">
      <c r="B497" s="120"/>
    </row>
    <row r="498" spans="2:2" x14ac:dyDescent="0.25">
      <c r="B498" s="120"/>
    </row>
    <row r="499" spans="2:2" x14ac:dyDescent="0.25">
      <c r="B499" s="120"/>
    </row>
    <row r="500" spans="2:2" x14ac:dyDescent="0.25">
      <c r="B500" s="120"/>
    </row>
    <row r="501" spans="2:2" x14ac:dyDescent="0.25">
      <c r="B501" s="120"/>
    </row>
    <row r="502" spans="2:2" x14ac:dyDescent="0.25">
      <c r="B502" s="120"/>
    </row>
    <row r="503" spans="2:2" x14ac:dyDescent="0.25">
      <c r="B503" s="120"/>
    </row>
    <row r="504" spans="2:2" x14ac:dyDescent="0.25">
      <c r="B504" s="120"/>
    </row>
    <row r="505" spans="2:2" x14ac:dyDescent="0.25">
      <c r="B505" s="120"/>
    </row>
    <row r="506" spans="2:2" x14ac:dyDescent="0.25">
      <c r="B506" s="120"/>
    </row>
    <row r="507" spans="2:2" x14ac:dyDescent="0.25">
      <c r="B507" s="120"/>
    </row>
    <row r="508" spans="2:2" x14ac:dyDescent="0.25">
      <c r="B508" s="120"/>
    </row>
    <row r="509" spans="2:2" x14ac:dyDescent="0.25">
      <c r="B509" s="120"/>
    </row>
    <row r="510" spans="2:2" x14ac:dyDescent="0.25">
      <c r="B510" s="120"/>
    </row>
    <row r="511" spans="2:2" x14ac:dyDescent="0.25">
      <c r="B511" s="120"/>
    </row>
    <row r="512" spans="2:2" x14ac:dyDescent="0.25">
      <c r="B512" s="120"/>
    </row>
    <row r="513" spans="2:2" x14ac:dyDescent="0.25">
      <c r="B513" s="120"/>
    </row>
    <row r="514" spans="2:2" x14ac:dyDescent="0.25">
      <c r="B514" s="120"/>
    </row>
    <row r="515" spans="2:2" x14ac:dyDescent="0.25">
      <c r="B515" s="120"/>
    </row>
    <row r="516" spans="2:2" x14ac:dyDescent="0.25">
      <c r="B516" s="120"/>
    </row>
    <row r="517" spans="2:2" x14ac:dyDescent="0.25">
      <c r="B517" s="120"/>
    </row>
    <row r="518" spans="2:2" x14ac:dyDescent="0.25">
      <c r="B518" s="120"/>
    </row>
    <row r="519" spans="2:2" x14ac:dyDescent="0.25">
      <c r="B519" s="120"/>
    </row>
    <row r="520" spans="2:2" x14ac:dyDescent="0.25">
      <c r="B520" s="120"/>
    </row>
    <row r="521" spans="2:2" x14ac:dyDescent="0.25">
      <c r="B521" s="120"/>
    </row>
    <row r="522" spans="2:2" x14ac:dyDescent="0.25">
      <c r="B522" s="120"/>
    </row>
    <row r="523" spans="2:2" x14ac:dyDescent="0.25">
      <c r="B523" s="120"/>
    </row>
    <row r="524" spans="2:2" x14ac:dyDescent="0.25">
      <c r="B524" s="120"/>
    </row>
    <row r="525" spans="2:2" x14ac:dyDescent="0.25">
      <c r="B525" s="120"/>
    </row>
    <row r="526" spans="2:2" x14ac:dyDescent="0.25">
      <c r="B526" s="120"/>
    </row>
    <row r="527" spans="2:2" x14ac:dyDescent="0.25">
      <c r="B527" s="120"/>
    </row>
    <row r="528" spans="2:2" x14ac:dyDescent="0.25">
      <c r="B528" s="120"/>
    </row>
    <row r="529" spans="2:2" x14ac:dyDescent="0.25">
      <c r="B529" s="120"/>
    </row>
    <row r="530" spans="2:2" x14ac:dyDescent="0.25">
      <c r="B530" s="120"/>
    </row>
    <row r="531" spans="2:2" x14ac:dyDescent="0.25">
      <c r="B531" s="120"/>
    </row>
    <row r="532" spans="2:2" x14ac:dyDescent="0.25">
      <c r="B532" s="120"/>
    </row>
    <row r="533" spans="2:2" x14ac:dyDescent="0.25">
      <c r="B533" s="120"/>
    </row>
    <row r="534" spans="2:2" x14ac:dyDescent="0.25">
      <c r="B534" s="120"/>
    </row>
    <row r="535" spans="2:2" x14ac:dyDescent="0.25">
      <c r="B535" s="120"/>
    </row>
    <row r="536" spans="2:2" x14ac:dyDescent="0.25">
      <c r="B536" s="120"/>
    </row>
    <row r="537" spans="2:2" x14ac:dyDescent="0.25">
      <c r="B537" s="120"/>
    </row>
    <row r="538" spans="2:2" x14ac:dyDescent="0.25">
      <c r="B538" s="120"/>
    </row>
    <row r="539" spans="2:2" x14ac:dyDescent="0.25">
      <c r="B539" s="120"/>
    </row>
    <row r="540" spans="2:2" x14ac:dyDescent="0.25">
      <c r="B540" s="120"/>
    </row>
    <row r="541" spans="2:2" x14ac:dyDescent="0.25">
      <c r="B541" s="120"/>
    </row>
    <row r="542" spans="2:2" x14ac:dyDescent="0.25">
      <c r="B542" s="120"/>
    </row>
    <row r="543" spans="2:2" x14ac:dyDescent="0.25">
      <c r="B543" s="120"/>
    </row>
    <row r="544" spans="2:2" x14ac:dyDescent="0.25">
      <c r="B544" s="120"/>
    </row>
    <row r="545" spans="2:2" x14ac:dyDescent="0.25">
      <c r="B545" s="120"/>
    </row>
    <row r="546" spans="2:2" x14ac:dyDescent="0.25">
      <c r="B546" s="120"/>
    </row>
    <row r="547" spans="2:2" x14ac:dyDescent="0.25">
      <c r="B547" s="120"/>
    </row>
    <row r="548" spans="2:2" x14ac:dyDescent="0.25">
      <c r="B548" s="120"/>
    </row>
    <row r="549" spans="2:2" x14ac:dyDescent="0.25">
      <c r="B549" s="120"/>
    </row>
    <row r="550" spans="2:2" x14ac:dyDescent="0.25">
      <c r="B550" s="120"/>
    </row>
    <row r="551" spans="2:2" x14ac:dyDescent="0.25">
      <c r="B551" s="120"/>
    </row>
    <row r="552" spans="2:2" x14ac:dyDescent="0.25">
      <c r="B552" s="120"/>
    </row>
    <row r="553" spans="2:2" x14ac:dyDescent="0.25">
      <c r="B553" s="120"/>
    </row>
    <row r="554" spans="2:2" x14ac:dyDescent="0.25">
      <c r="B554" s="120"/>
    </row>
    <row r="555" spans="2:2" x14ac:dyDescent="0.25">
      <c r="B555" s="120"/>
    </row>
    <row r="556" spans="2:2" x14ac:dyDescent="0.25">
      <c r="B556" s="120"/>
    </row>
    <row r="557" spans="2:2" x14ac:dyDescent="0.25">
      <c r="B557" s="120"/>
    </row>
    <row r="558" spans="2:2" x14ac:dyDescent="0.25">
      <c r="B558" s="120"/>
    </row>
    <row r="559" spans="2:2" x14ac:dyDescent="0.25">
      <c r="B559" s="120"/>
    </row>
    <row r="560" spans="2:2" x14ac:dyDescent="0.25">
      <c r="B560" s="120"/>
    </row>
    <row r="561" spans="2:2" x14ac:dyDescent="0.25">
      <c r="B561" s="120"/>
    </row>
    <row r="562" spans="2:2" x14ac:dyDescent="0.25">
      <c r="B562" s="120"/>
    </row>
    <row r="563" spans="2:2" x14ac:dyDescent="0.25">
      <c r="B563" s="120"/>
    </row>
    <row r="564" spans="2:2" x14ac:dyDescent="0.25">
      <c r="B564" s="120"/>
    </row>
    <row r="565" spans="2:2" x14ac:dyDescent="0.25">
      <c r="B565" s="120"/>
    </row>
    <row r="566" spans="2:2" x14ac:dyDescent="0.25">
      <c r="B566" s="120"/>
    </row>
    <row r="567" spans="2:2" x14ac:dyDescent="0.25">
      <c r="B567" s="120"/>
    </row>
    <row r="568" spans="2:2" x14ac:dyDescent="0.25">
      <c r="B568" s="120"/>
    </row>
    <row r="569" spans="2:2" x14ac:dyDescent="0.25">
      <c r="B569" s="120"/>
    </row>
    <row r="570" spans="2:2" x14ac:dyDescent="0.25">
      <c r="B570" s="120"/>
    </row>
    <row r="571" spans="2:2" x14ac:dyDescent="0.25">
      <c r="B571" s="120"/>
    </row>
    <row r="572" spans="2:2" x14ac:dyDescent="0.25">
      <c r="B572" s="120"/>
    </row>
    <row r="573" spans="2:2" x14ac:dyDescent="0.25">
      <c r="B573" s="120"/>
    </row>
    <row r="574" spans="2:2" x14ac:dyDescent="0.25">
      <c r="B574" s="120"/>
    </row>
    <row r="575" spans="2:2" x14ac:dyDescent="0.25">
      <c r="B575" s="120"/>
    </row>
    <row r="576" spans="2:2" x14ac:dyDescent="0.25">
      <c r="B576" s="120"/>
    </row>
    <row r="577" spans="2:2" x14ac:dyDescent="0.25">
      <c r="B577" s="120"/>
    </row>
    <row r="578" spans="2:2" x14ac:dyDescent="0.25">
      <c r="B578" s="120"/>
    </row>
    <row r="579" spans="2:2" x14ac:dyDescent="0.25">
      <c r="B579" s="120"/>
    </row>
    <row r="580" spans="2:2" x14ac:dyDescent="0.25">
      <c r="B580" s="120"/>
    </row>
    <row r="581" spans="2:2" x14ac:dyDescent="0.25">
      <c r="B581" s="120"/>
    </row>
    <row r="582" spans="2:2" x14ac:dyDescent="0.25">
      <c r="B582" s="120"/>
    </row>
    <row r="583" spans="2:2" x14ac:dyDescent="0.25">
      <c r="B583" s="120"/>
    </row>
    <row r="584" spans="2:2" x14ac:dyDescent="0.25">
      <c r="B584" s="120"/>
    </row>
    <row r="585" spans="2:2" x14ac:dyDescent="0.25">
      <c r="B585" s="120"/>
    </row>
    <row r="586" spans="2:2" x14ac:dyDescent="0.25">
      <c r="B586" s="120"/>
    </row>
    <row r="587" spans="2:2" x14ac:dyDescent="0.25">
      <c r="B587" s="120"/>
    </row>
    <row r="588" spans="2:2" x14ac:dyDescent="0.25">
      <c r="B588" s="120"/>
    </row>
    <row r="589" spans="2:2" x14ac:dyDescent="0.25">
      <c r="B589" s="120"/>
    </row>
    <row r="590" spans="2:2" x14ac:dyDescent="0.25">
      <c r="B590" s="120"/>
    </row>
    <row r="591" spans="2:2" x14ac:dyDescent="0.25">
      <c r="B591" s="120"/>
    </row>
    <row r="592" spans="2:2" x14ac:dyDescent="0.25">
      <c r="B592" s="120"/>
    </row>
    <row r="593" spans="2:2" x14ac:dyDescent="0.25">
      <c r="B593" s="120"/>
    </row>
    <row r="594" spans="2:2" x14ac:dyDescent="0.25">
      <c r="B594" s="120"/>
    </row>
    <row r="595" spans="2:2" x14ac:dyDescent="0.25">
      <c r="B595" s="120"/>
    </row>
    <row r="596" spans="2:2" x14ac:dyDescent="0.25">
      <c r="B596" s="120"/>
    </row>
    <row r="597" spans="2:2" x14ac:dyDescent="0.25">
      <c r="B597" s="120"/>
    </row>
    <row r="598" spans="2:2" x14ac:dyDescent="0.25">
      <c r="B598" s="120"/>
    </row>
    <row r="599" spans="2:2" x14ac:dyDescent="0.25">
      <c r="B599" s="120"/>
    </row>
    <row r="600" spans="2:2" x14ac:dyDescent="0.25">
      <c r="B600" s="120"/>
    </row>
    <row r="601" spans="2:2" x14ac:dyDescent="0.25">
      <c r="B601" s="120"/>
    </row>
    <row r="602" spans="2:2" x14ac:dyDescent="0.25">
      <c r="B602" s="120"/>
    </row>
    <row r="603" spans="2:2" x14ac:dyDescent="0.25">
      <c r="B603" s="120"/>
    </row>
    <row r="604" spans="2:2" x14ac:dyDescent="0.25">
      <c r="B604" s="120"/>
    </row>
    <row r="605" spans="2:2" x14ac:dyDescent="0.25">
      <c r="B605" s="120"/>
    </row>
    <row r="606" spans="2:2" x14ac:dyDescent="0.25">
      <c r="B606" s="120"/>
    </row>
    <row r="607" spans="2:2" x14ac:dyDescent="0.25">
      <c r="B607" s="120"/>
    </row>
    <row r="608" spans="2:2" x14ac:dyDescent="0.25">
      <c r="B608" s="120"/>
    </row>
    <row r="609" spans="2:2" x14ac:dyDescent="0.25">
      <c r="B609" s="120"/>
    </row>
    <row r="610" spans="2:2" x14ac:dyDescent="0.25">
      <c r="B610" s="120"/>
    </row>
    <row r="611" spans="2:2" x14ac:dyDescent="0.25">
      <c r="B611" s="120"/>
    </row>
    <row r="612" spans="2:2" x14ac:dyDescent="0.25">
      <c r="B612" s="120"/>
    </row>
    <row r="613" spans="2:2" x14ac:dyDescent="0.25">
      <c r="B613" s="120"/>
    </row>
    <row r="614" spans="2:2" x14ac:dyDescent="0.25">
      <c r="B614" s="120"/>
    </row>
    <row r="615" spans="2:2" x14ac:dyDescent="0.25">
      <c r="B615" s="120"/>
    </row>
    <row r="616" spans="2:2" x14ac:dyDescent="0.25">
      <c r="B616" s="120"/>
    </row>
    <row r="617" spans="2:2" x14ac:dyDescent="0.25">
      <c r="B617" s="120"/>
    </row>
    <row r="618" spans="2:2" x14ac:dyDescent="0.25">
      <c r="B618" s="120"/>
    </row>
    <row r="619" spans="2:2" x14ac:dyDescent="0.25">
      <c r="B619" s="120"/>
    </row>
    <row r="620" spans="2:2" x14ac:dyDescent="0.25">
      <c r="B620" s="120"/>
    </row>
    <row r="621" spans="2:2" x14ac:dyDescent="0.25">
      <c r="B621" s="120"/>
    </row>
    <row r="622" spans="2:2" x14ac:dyDescent="0.25">
      <c r="B622" s="120"/>
    </row>
    <row r="623" spans="2:2" x14ac:dyDescent="0.25">
      <c r="B623" s="120"/>
    </row>
    <row r="624" spans="2:2" x14ac:dyDescent="0.25">
      <c r="B624" s="120"/>
    </row>
    <row r="625" spans="2:2" x14ac:dyDescent="0.25">
      <c r="B625" s="120"/>
    </row>
    <row r="626" spans="2:2" x14ac:dyDescent="0.25">
      <c r="B626" s="120"/>
    </row>
  </sheetData>
  <autoFilter ref="J10:J29" xr:uid="{09D06E48-474D-4F7F-9BCB-C130113EB5F8}"/>
  <mergeCells count="18">
    <mergeCell ref="A1:B1"/>
    <mergeCell ref="G1:H1"/>
    <mergeCell ref="A2:B2"/>
    <mergeCell ref="G2:H2"/>
    <mergeCell ref="A3:B3"/>
    <mergeCell ref="G3:H3"/>
    <mergeCell ref="A4:B4"/>
    <mergeCell ref="G4:H4"/>
    <mergeCell ref="A5:B5"/>
    <mergeCell ref="G5:H5"/>
    <mergeCell ref="A6:B6"/>
    <mergeCell ref="G6:H6"/>
    <mergeCell ref="D10:E10"/>
    <mergeCell ref="A7:B7"/>
    <mergeCell ref="G7:H7"/>
    <mergeCell ref="G8:H8"/>
    <mergeCell ref="A9:B9"/>
    <mergeCell ref="G9:H9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3105E-59EE-46D5-97B6-9AE427349124}">
  <dimension ref="B2:B31"/>
  <sheetViews>
    <sheetView workbookViewId="0">
      <selection activeCell="M13" sqref="M13"/>
    </sheetView>
  </sheetViews>
  <sheetFormatPr defaultRowHeight="15" x14ac:dyDescent="0.25"/>
  <sheetData>
    <row r="2" spans="2:2" x14ac:dyDescent="0.25">
      <c r="B2" t="s">
        <v>51</v>
      </c>
    </row>
    <row r="31" spans="2:2" x14ac:dyDescent="0.25">
      <c r="B31" t="s">
        <v>52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F1AB5-A3C7-4413-A88A-BE80DDBA65EC}">
  <dimension ref="A2:F331"/>
  <sheetViews>
    <sheetView workbookViewId="0"/>
  </sheetViews>
  <sheetFormatPr defaultRowHeight="15" x14ac:dyDescent="0.25"/>
  <sheetData>
    <row r="2" spans="1:6" x14ac:dyDescent="0.25">
      <c r="A2" t="s">
        <v>471</v>
      </c>
      <c r="B2" t="s">
        <v>472</v>
      </c>
    </row>
    <row r="3" spans="1:6" x14ac:dyDescent="0.25">
      <c r="A3" t="s">
        <v>473</v>
      </c>
      <c r="B3" t="s">
        <v>474</v>
      </c>
    </row>
    <row r="4" spans="1:6" x14ac:dyDescent="0.25">
      <c r="A4" t="s">
        <v>475</v>
      </c>
      <c r="B4" s="214">
        <v>44586</v>
      </c>
    </row>
    <row r="5" spans="1:6" x14ac:dyDescent="0.25">
      <c r="A5" t="s">
        <v>476</v>
      </c>
    </row>
    <row r="6" spans="1:6" x14ac:dyDescent="0.25">
      <c r="A6" t="s">
        <v>477</v>
      </c>
      <c r="B6" t="s">
        <v>478</v>
      </c>
      <c r="C6" t="s">
        <v>479</v>
      </c>
      <c r="D6" t="s">
        <v>480</v>
      </c>
    </row>
    <row r="7" spans="1:6" x14ac:dyDescent="0.25">
      <c r="D7" t="s">
        <v>481</v>
      </c>
      <c r="E7" t="s">
        <v>482</v>
      </c>
      <c r="F7" t="s">
        <v>483</v>
      </c>
    </row>
    <row r="8" spans="1:6" x14ac:dyDescent="0.25">
      <c r="A8" s="215">
        <v>36526</v>
      </c>
      <c r="B8">
        <v>164.5</v>
      </c>
      <c r="C8" t="s">
        <v>484</v>
      </c>
      <c r="D8">
        <v>-0.1</v>
      </c>
      <c r="E8">
        <v>0.2</v>
      </c>
      <c r="F8">
        <v>0.1</v>
      </c>
    </row>
    <row r="9" spans="1:6" x14ac:dyDescent="0.25">
      <c r="A9" s="215">
        <v>36557</v>
      </c>
      <c r="B9">
        <v>164.5</v>
      </c>
      <c r="C9" t="s">
        <v>484</v>
      </c>
      <c r="D9">
        <v>0.4</v>
      </c>
      <c r="E9">
        <v>0</v>
      </c>
      <c r="F9">
        <v>0</v>
      </c>
    </row>
    <row r="10" spans="1:6" x14ac:dyDescent="0.25">
      <c r="A10" s="215">
        <v>36586</v>
      </c>
      <c r="B10">
        <v>165.4</v>
      </c>
      <c r="C10" t="s">
        <v>484</v>
      </c>
      <c r="D10">
        <v>1</v>
      </c>
      <c r="E10">
        <v>0.6</v>
      </c>
      <c r="F10">
        <v>0.5</v>
      </c>
    </row>
    <row r="11" spans="1:6" x14ac:dyDescent="0.25">
      <c r="A11" s="215">
        <v>36617</v>
      </c>
      <c r="B11">
        <v>166.6</v>
      </c>
      <c r="C11" t="s">
        <v>484</v>
      </c>
      <c r="D11">
        <v>1.1000000000000001</v>
      </c>
      <c r="E11">
        <v>1.3</v>
      </c>
      <c r="F11">
        <v>0.7</v>
      </c>
    </row>
    <row r="12" spans="1:6" x14ac:dyDescent="0.25">
      <c r="A12" s="215">
        <v>36647</v>
      </c>
      <c r="B12">
        <v>167</v>
      </c>
      <c r="C12" t="s">
        <v>484</v>
      </c>
      <c r="D12">
        <v>1.8</v>
      </c>
      <c r="E12">
        <v>1.5</v>
      </c>
      <c r="F12">
        <v>0.2</v>
      </c>
    </row>
    <row r="13" spans="1:6" x14ac:dyDescent="0.25">
      <c r="A13" s="215">
        <v>36678</v>
      </c>
      <c r="B13">
        <v>167.3</v>
      </c>
      <c r="C13" t="s">
        <v>484</v>
      </c>
      <c r="D13">
        <v>2.1</v>
      </c>
      <c r="E13">
        <v>1.1000000000000001</v>
      </c>
      <c r="F13">
        <v>0.2</v>
      </c>
    </row>
    <row r="14" spans="1:6" x14ac:dyDescent="0.25">
      <c r="A14" s="215">
        <v>36708</v>
      </c>
      <c r="B14">
        <v>167.4</v>
      </c>
      <c r="C14" t="s">
        <v>484</v>
      </c>
      <c r="D14">
        <v>2.2999999999999998</v>
      </c>
      <c r="E14">
        <v>0.5</v>
      </c>
      <c r="F14">
        <v>0.1</v>
      </c>
    </row>
    <row r="15" spans="1:6" x14ac:dyDescent="0.25">
      <c r="A15" s="215">
        <v>36739</v>
      </c>
      <c r="B15">
        <v>167.8</v>
      </c>
      <c r="C15" t="s">
        <v>484</v>
      </c>
      <c r="D15">
        <v>2.5</v>
      </c>
      <c r="E15">
        <v>0.5</v>
      </c>
      <c r="F15">
        <v>0.2</v>
      </c>
    </row>
    <row r="16" spans="1:6" x14ac:dyDescent="0.25">
      <c r="A16" s="215">
        <v>36770</v>
      </c>
      <c r="B16">
        <v>167.9</v>
      </c>
      <c r="C16" t="s">
        <v>484</v>
      </c>
      <c r="D16">
        <v>2.6</v>
      </c>
      <c r="E16">
        <v>0.4</v>
      </c>
      <c r="F16">
        <v>0.1</v>
      </c>
    </row>
    <row r="17" spans="1:6" x14ac:dyDescent="0.25">
      <c r="A17" s="215">
        <v>36800</v>
      </c>
      <c r="B17">
        <v>168.2</v>
      </c>
      <c r="C17" t="s">
        <v>484</v>
      </c>
      <c r="D17">
        <v>2.5</v>
      </c>
      <c r="E17">
        <v>0.5</v>
      </c>
      <c r="F17">
        <v>0.2</v>
      </c>
    </row>
    <row r="18" spans="1:6" x14ac:dyDescent="0.25">
      <c r="A18" s="215">
        <v>36831</v>
      </c>
      <c r="B18">
        <v>168.3</v>
      </c>
      <c r="C18" t="s">
        <v>484</v>
      </c>
      <c r="D18">
        <v>2.2999999999999998</v>
      </c>
      <c r="E18">
        <v>0.3</v>
      </c>
      <c r="F18">
        <v>0.1</v>
      </c>
    </row>
    <row r="19" spans="1:6" x14ac:dyDescent="0.25">
      <c r="A19" s="215">
        <v>36861</v>
      </c>
      <c r="B19">
        <v>168.6</v>
      </c>
      <c r="C19" t="s">
        <v>484</v>
      </c>
      <c r="D19">
        <v>2.6</v>
      </c>
      <c r="E19">
        <v>0.4</v>
      </c>
      <c r="F19">
        <v>0.2</v>
      </c>
    </row>
    <row r="20" spans="1:6" x14ac:dyDescent="0.25">
      <c r="A20" s="215">
        <v>36892</v>
      </c>
      <c r="B20">
        <v>168.1</v>
      </c>
      <c r="C20" t="s">
        <v>484</v>
      </c>
      <c r="D20">
        <v>2.2000000000000002</v>
      </c>
      <c r="E20">
        <v>-0.1</v>
      </c>
      <c r="F20">
        <v>-0.3</v>
      </c>
    </row>
    <row r="21" spans="1:6" x14ac:dyDescent="0.25">
      <c r="A21" s="215">
        <v>36923</v>
      </c>
      <c r="B21">
        <v>168.6</v>
      </c>
      <c r="C21" t="s">
        <v>484</v>
      </c>
      <c r="D21">
        <v>2.5</v>
      </c>
      <c r="E21">
        <v>0.2</v>
      </c>
      <c r="F21">
        <v>0.3</v>
      </c>
    </row>
    <row r="22" spans="1:6" x14ac:dyDescent="0.25">
      <c r="A22" s="215">
        <v>36951</v>
      </c>
      <c r="B22">
        <v>168.5</v>
      </c>
      <c r="C22" t="s">
        <v>484</v>
      </c>
      <c r="D22">
        <v>1.9</v>
      </c>
      <c r="E22">
        <v>-0.1</v>
      </c>
      <c r="F22">
        <v>-0.1</v>
      </c>
    </row>
    <row r="23" spans="1:6" x14ac:dyDescent="0.25">
      <c r="A23" s="215">
        <v>36982</v>
      </c>
      <c r="B23">
        <v>169.4</v>
      </c>
      <c r="C23" t="s">
        <v>484</v>
      </c>
      <c r="D23">
        <v>1.7</v>
      </c>
      <c r="E23">
        <v>0.8</v>
      </c>
      <c r="F23">
        <v>0.5</v>
      </c>
    </row>
    <row r="24" spans="1:6" x14ac:dyDescent="0.25">
      <c r="A24" s="215">
        <v>37012</v>
      </c>
      <c r="B24">
        <v>169.8</v>
      </c>
      <c r="C24" t="s">
        <v>484</v>
      </c>
      <c r="D24">
        <v>1.7</v>
      </c>
      <c r="E24">
        <v>0.7</v>
      </c>
      <c r="F24">
        <v>0.2</v>
      </c>
    </row>
    <row r="25" spans="1:6" x14ac:dyDescent="0.25">
      <c r="A25" s="215">
        <v>37043</v>
      </c>
      <c r="B25">
        <v>170</v>
      </c>
      <c r="C25" t="s">
        <v>484</v>
      </c>
      <c r="D25">
        <v>1.6</v>
      </c>
      <c r="E25">
        <v>0.9</v>
      </c>
      <c r="F25">
        <v>0.1</v>
      </c>
    </row>
    <row r="26" spans="1:6" x14ac:dyDescent="0.25">
      <c r="A26" s="215">
        <v>37073</v>
      </c>
      <c r="B26">
        <v>169.9</v>
      </c>
      <c r="C26" t="s">
        <v>484</v>
      </c>
      <c r="D26">
        <v>1.5</v>
      </c>
      <c r="E26">
        <v>0.3</v>
      </c>
      <c r="F26">
        <v>-0.1</v>
      </c>
    </row>
    <row r="27" spans="1:6" x14ac:dyDescent="0.25">
      <c r="A27" s="215">
        <v>37104</v>
      </c>
      <c r="B27">
        <v>169.8</v>
      </c>
      <c r="C27" t="s">
        <v>484</v>
      </c>
      <c r="D27">
        <v>1.2</v>
      </c>
      <c r="E27">
        <v>0</v>
      </c>
      <c r="F27">
        <v>-0.1</v>
      </c>
    </row>
    <row r="28" spans="1:6" x14ac:dyDescent="0.25">
      <c r="A28" s="215">
        <v>37135</v>
      </c>
      <c r="B28">
        <v>170.1</v>
      </c>
      <c r="C28" t="s">
        <v>484</v>
      </c>
      <c r="D28">
        <v>1.3</v>
      </c>
      <c r="E28">
        <v>0.1</v>
      </c>
      <c r="F28">
        <v>0.2</v>
      </c>
    </row>
    <row r="29" spans="1:6" x14ac:dyDescent="0.25">
      <c r="A29" s="215">
        <v>37165</v>
      </c>
      <c r="B29">
        <v>169.8</v>
      </c>
      <c r="C29" t="s">
        <v>484</v>
      </c>
      <c r="D29">
        <v>1</v>
      </c>
      <c r="E29">
        <v>-0.1</v>
      </c>
      <c r="F29">
        <v>-0.2</v>
      </c>
    </row>
    <row r="30" spans="1:6" x14ac:dyDescent="0.25">
      <c r="A30" s="215">
        <v>37196</v>
      </c>
      <c r="B30">
        <v>169.5</v>
      </c>
      <c r="C30" t="s">
        <v>484</v>
      </c>
      <c r="D30">
        <v>0.7</v>
      </c>
      <c r="E30">
        <v>-0.2</v>
      </c>
      <c r="F30">
        <v>-0.2</v>
      </c>
    </row>
    <row r="31" spans="1:6" x14ac:dyDescent="0.25">
      <c r="A31" s="215">
        <v>37226</v>
      </c>
      <c r="B31">
        <v>169.6</v>
      </c>
      <c r="C31" t="s">
        <v>484</v>
      </c>
      <c r="D31">
        <v>0.6</v>
      </c>
      <c r="E31">
        <v>-0.3</v>
      </c>
      <c r="F31">
        <v>0.1</v>
      </c>
    </row>
    <row r="32" spans="1:6" x14ac:dyDescent="0.25">
      <c r="A32" s="215">
        <v>37257</v>
      </c>
      <c r="B32">
        <v>169.3</v>
      </c>
      <c r="C32" t="s">
        <v>484</v>
      </c>
      <c r="D32">
        <v>0.7</v>
      </c>
      <c r="E32">
        <v>-0.3</v>
      </c>
      <c r="F32">
        <v>-0.2</v>
      </c>
    </row>
    <row r="33" spans="1:6" x14ac:dyDescent="0.25">
      <c r="A33" s="215">
        <v>37288</v>
      </c>
      <c r="B33">
        <v>169.4</v>
      </c>
      <c r="C33" t="s">
        <v>484</v>
      </c>
      <c r="D33">
        <v>0.5</v>
      </c>
      <c r="E33">
        <v>-0.1</v>
      </c>
      <c r="F33">
        <v>0.1</v>
      </c>
    </row>
    <row r="34" spans="1:6" x14ac:dyDescent="0.25">
      <c r="A34" s="215">
        <v>37316</v>
      </c>
      <c r="B34">
        <v>169.6</v>
      </c>
      <c r="C34" t="s">
        <v>484</v>
      </c>
      <c r="D34">
        <v>0.7</v>
      </c>
      <c r="E34">
        <v>0</v>
      </c>
      <c r="F34">
        <v>0.1</v>
      </c>
    </row>
    <row r="35" spans="1:6" x14ac:dyDescent="0.25">
      <c r="A35" s="215">
        <v>37347</v>
      </c>
      <c r="B35">
        <v>170</v>
      </c>
      <c r="C35" t="s">
        <v>484</v>
      </c>
      <c r="D35">
        <v>0.4</v>
      </c>
      <c r="E35">
        <v>0.4</v>
      </c>
      <c r="F35">
        <v>0.2</v>
      </c>
    </row>
    <row r="36" spans="1:6" x14ac:dyDescent="0.25">
      <c r="A36" s="215">
        <v>37377</v>
      </c>
      <c r="B36">
        <v>173</v>
      </c>
      <c r="C36" t="s">
        <v>484</v>
      </c>
      <c r="D36">
        <v>1.9</v>
      </c>
      <c r="E36">
        <v>2.1</v>
      </c>
      <c r="F36">
        <v>1.8</v>
      </c>
    </row>
    <row r="37" spans="1:6" x14ac:dyDescent="0.25">
      <c r="A37" s="215">
        <v>37408</v>
      </c>
      <c r="B37">
        <v>174</v>
      </c>
      <c r="C37" t="s">
        <v>484</v>
      </c>
      <c r="D37">
        <v>2.4</v>
      </c>
      <c r="E37">
        <v>2.6</v>
      </c>
      <c r="F37">
        <v>0.6</v>
      </c>
    </row>
    <row r="38" spans="1:6" x14ac:dyDescent="0.25">
      <c r="A38" s="215">
        <v>37438</v>
      </c>
      <c r="B38">
        <v>174</v>
      </c>
      <c r="C38" t="s">
        <v>484</v>
      </c>
      <c r="D38">
        <v>2.4</v>
      </c>
      <c r="E38">
        <v>2.4</v>
      </c>
      <c r="F38">
        <v>0</v>
      </c>
    </row>
    <row r="39" spans="1:6" x14ac:dyDescent="0.25">
      <c r="A39" s="215">
        <v>37469</v>
      </c>
      <c r="B39">
        <v>174.6</v>
      </c>
      <c r="C39" t="s">
        <v>484</v>
      </c>
      <c r="D39">
        <v>2.8</v>
      </c>
      <c r="E39">
        <v>0.9</v>
      </c>
      <c r="F39">
        <v>0.3</v>
      </c>
    </row>
    <row r="40" spans="1:6" x14ac:dyDescent="0.25">
      <c r="A40" s="215">
        <v>37500</v>
      </c>
      <c r="B40">
        <v>175.4</v>
      </c>
      <c r="C40" t="s">
        <v>484</v>
      </c>
      <c r="D40">
        <v>3.1</v>
      </c>
      <c r="E40">
        <v>0.8</v>
      </c>
      <c r="F40">
        <v>0.5</v>
      </c>
    </row>
    <row r="41" spans="1:6" x14ac:dyDescent="0.25">
      <c r="A41" s="215">
        <v>37530</v>
      </c>
      <c r="B41">
        <v>176</v>
      </c>
      <c r="C41" t="s">
        <v>484</v>
      </c>
      <c r="D41">
        <v>3.7</v>
      </c>
      <c r="E41">
        <v>1.1000000000000001</v>
      </c>
      <c r="F41">
        <v>0.3</v>
      </c>
    </row>
    <row r="42" spans="1:6" x14ac:dyDescent="0.25">
      <c r="A42" s="215">
        <v>37561</v>
      </c>
      <c r="B42">
        <v>175.6</v>
      </c>
      <c r="C42" t="s">
        <v>484</v>
      </c>
      <c r="D42">
        <v>3.6</v>
      </c>
      <c r="E42">
        <v>0.6</v>
      </c>
      <c r="F42">
        <v>-0.2</v>
      </c>
    </row>
    <row r="43" spans="1:6" x14ac:dyDescent="0.25">
      <c r="A43" s="215">
        <v>37591</v>
      </c>
      <c r="B43">
        <v>176.2</v>
      </c>
      <c r="C43" t="s">
        <v>484</v>
      </c>
      <c r="D43">
        <v>3.9</v>
      </c>
      <c r="E43">
        <v>0.5</v>
      </c>
      <c r="F43">
        <v>0.3</v>
      </c>
    </row>
    <row r="44" spans="1:6" x14ac:dyDescent="0.25">
      <c r="A44" s="215">
        <v>37622</v>
      </c>
      <c r="B44">
        <v>176.3</v>
      </c>
      <c r="C44" t="s">
        <v>484</v>
      </c>
      <c r="D44">
        <v>4.0999999999999996</v>
      </c>
      <c r="E44">
        <v>0.2</v>
      </c>
      <c r="F44">
        <v>0.1</v>
      </c>
    </row>
    <row r="45" spans="1:6" x14ac:dyDescent="0.25">
      <c r="A45" s="215">
        <v>37653</v>
      </c>
      <c r="B45">
        <v>176.9</v>
      </c>
      <c r="C45" t="s">
        <v>484</v>
      </c>
      <c r="D45">
        <v>4.4000000000000004</v>
      </c>
      <c r="E45">
        <v>0.7</v>
      </c>
      <c r="F45">
        <v>0.3</v>
      </c>
    </row>
    <row r="46" spans="1:6" x14ac:dyDescent="0.25">
      <c r="A46" s="215">
        <v>37681</v>
      </c>
      <c r="B46">
        <v>176.9</v>
      </c>
      <c r="C46" t="s">
        <v>484</v>
      </c>
      <c r="D46">
        <v>4.3</v>
      </c>
      <c r="E46">
        <v>0.4</v>
      </c>
      <c r="F46">
        <v>0</v>
      </c>
    </row>
    <row r="47" spans="1:6" x14ac:dyDescent="0.25">
      <c r="A47" s="215">
        <v>37712</v>
      </c>
      <c r="B47">
        <v>177.6</v>
      </c>
      <c r="C47" t="s">
        <v>484</v>
      </c>
      <c r="D47">
        <v>4.5</v>
      </c>
      <c r="E47">
        <v>0.7</v>
      </c>
      <c r="F47">
        <v>0.4</v>
      </c>
    </row>
    <row r="48" spans="1:6" x14ac:dyDescent="0.25">
      <c r="A48" s="215">
        <v>37742</v>
      </c>
      <c r="B48">
        <v>178.8</v>
      </c>
      <c r="C48" t="s">
        <v>484</v>
      </c>
      <c r="D48">
        <v>3.4</v>
      </c>
      <c r="E48">
        <v>1.1000000000000001</v>
      </c>
      <c r="F48">
        <v>0.7</v>
      </c>
    </row>
    <row r="49" spans="1:6" x14ac:dyDescent="0.25">
      <c r="A49" s="215">
        <v>37773</v>
      </c>
      <c r="B49">
        <v>179.1</v>
      </c>
      <c r="C49" t="s">
        <v>484</v>
      </c>
      <c r="D49">
        <v>2.9</v>
      </c>
      <c r="E49">
        <v>1.2</v>
      </c>
      <c r="F49">
        <v>0.2</v>
      </c>
    </row>
    <row r="50" spans="1:6" x14ac:dyDescent="0.25">
      <c r="A50" s="215">
        <v>37803</v>
      </c>
      <c r="B50">
        <v>179.4</v>
      </c>
      <c r="C50" t="s">
        <v>484</v>
      </c>
      <c r="D50">
        <v>3.1</v>
      </c>
      <c r="E50">
        <v>1</v>
      </c>
      <c r="F50">
        <v>0.2</v>
      </c>
    </row>
    <row r="51" spans="1:6" x14ac:dyDescent="0.25">
      <c r="A51" s="215">
        <v>37834</v>
      </c>
      <c r="B51">
        <v>179.7</v>
      </c>
      <c r="C51" t="s">
        <v>484</v>
      </c>
      <c r="D51">
        <v>2.9</v>
      </c>
      <c r="E51">
        <v>0.5</v>
      </c>
      <c r="F51">
        <v>0.2</v>
      </c>
    </row>
    <row r="52" spans="1:6" x14ac:dyDescent="0.25">
      <c r="A52" s="215">
        <v>37865</v>
      </c>
      <c r="B52">
        <v>179.8</v>
      </c>
      <c r="C52" t="s">
        <v>484</v>
      </c>
      <c r="D52">
        <v>2.5</v>
      </c>
      <c r="E52">
        <v>0.4</v>
      </c>
      <c r="F52">
        <v>0.1</v>
      </c>
    </row>
    <row r="53" spans="1:6" x14ac:dyDescent="0.25">
      <c r="A53" s="215">
        <v>37895</v>
      </c>
      <c r="B53">
        <v>179.2</v>
      </c>
      <c r="C53" t="s">
        <v>484</v>
      </c>
      <c r="D53">
        <v>1.8</v>
      </c>
      <c r="E53">
        <v>-0.1</v>
      </c>
      <c r="F53">
        <v>-0.3</v>
      </c>
    </row>
    <row r="54" spans="1:6" x14ac:dyDescent="0.25">
      <c r="A54" s="215">
        <v>37926</v>
      </c>
      <c r="B54">
        <v>179.2</v>
      </c>
      <c r="C54" t="s">
        <v>484</v>
      </c>
      <c r="D54">
        <v>2.1</v>
      </c>
      <c r="E54">
        <v>-0.3</v>
      </c>
      <c r="F54">
        <v>0</v>
      </c>
    </row>
    <row r="55" spans="1:6" x14ac:dyDescent="0.25">
      <c r="A55" s="215">
        <v>37956</v>
      </c>
      <c r="B55">
        <v>179.5</v>
      </c>
      <c r="C55" t="s">
        <v>484</v>
      </c>
      <c r="D55">
        <v>1.9</v>
      </c>
      <c r="E55">
        <v>-0.2</v>
      </c>
      <c r="F55">
        <v>0.2</v>
      </c>
    </row>
    <row r="56" spans="1:6" x14ac:dyDescent="0.25">
      <c r="A56" s="215">
        <v>37987</v>
      </c>
      <c r="B56">
        <v>179.5</v>
      </c>
      <c r="C56" t="s">
        <v>484</v>
      </c>
      <c r="D56">
        <v>1.8</v>
      </c>
      <c r="E56">
        <v>0.2</v>
      </c>
      <c r="F56">
        <v>0</v>
      </c>
    </row>
    <row r="57" spans="1:6" x14ac:dyDescent="0.25">
      <c r="A57" s="215">
        <v>38018</v>
      </c>
      <c r="B57">
        <v>179.9</v>
      </c>
      <c r="C57" t="s">
        <v>484</v>
      </c>
      <c r="D57">
        <v>1.7</v>
      </c>
      <c r="E57">
        <v>0.4</v>
      </c>
      <c r="F57">
        <v>0.2</v>
      </c>
    </row>
    <row r="58" spans="1:6" x14ac:dyDescent="0.25">
      <c r="A58" s="215">
        <v>38047</v>
      </c>
      <c r="B58">
        <v>181.8</v>
      </c>
      <c r="C58" t="s">
        <v>484</v>
      </c>
      <c r="D58">
        <v>2.8</v>
      </c>
      <c r="E58">
        <v>1.3</v>
      </c>
      <c r="F58">
        <v>1.1000000000000001</v>
      </c>
    </row>
    <row r="59" spans="1:6" x14ac:dyDescent="0.25">
      <c r="A59" s="215">
        <v>38078</v>
      </c>
      <c r="B59">
        <v>183.5</v>
      </c>
      <c r="C59" t="s">
        <v>484</v>
      </c>
      <c r="D59">
        <v>3.3</v>
      </c>
      <c r="E59">
        <v>2.2000000000000002</v>
      </c>
      <c r="F59">
        <v>0.9</v>
      </c>
    </row>
    <row r="60" spans="1:6" x14ac:dyDescent="0.25">
      <c r="A60" s="215">
        <v>38108</v>
      </c>
      <c r="B60">
        <v>186</v>
      </c>
      <c r="C60" t="s">
        <v>484</v>
      </c>
      <c r="D60">
        <v>4</v>
      </c>
      <c r="E60">
        <v>3.4</v>
      </c>
      <c r="F60">
        <v>1.4</v>
      </c>
    </row>
    <row r="61" spans="1:6" x14ac:dyDescent="0.25">
      <c r="A61" s="215">
        <v>38139</v>
      </c>
      <c r="B61">
        <v>187.6</v>
      </c>
      <c r="C61" t="s">
        <v>484</v>
      </c>
      <c r="D61">
        <v>4.7</v>
      </c>
      <c r="E61">
        <v>3.2</v>
      </c>
      <c r="F61">
        <v>0.9</v>
      </c>
    </row>
    <row r="62" spans="1:6" x14ac:dyDescent="0.25">
      <c r="A62" s="215">
        <v>38169</v>
      </c>
      <c r="B62">
        <v>189.3</v>
      </c>
      <c r="C62" t="s">
        <v>484</v>
      </c>
      <c r="D62">
        <v>5.5</v>
      </c>
      <c r="E62">
        <v>3.2</v>
      </c>
      <c r="F62">
        <v>0.9</v>
      </c>
    </row>
    <row r="63" spans="1:6" x14ac:dyDescent="0.25">
      <c r="A63" s="215">
        <v>38200</v>
      </c>
      <c r="B63">
        <v>190.1</v>
      </c>
      <c r="C63" t="s">
        <v>484</v>
      </c>
      <c r="D63">
        <v>5.8</v>
      </c>
      <c r="E63">
        <v>2.2000000000000002</v>
      </c>
      <c r="F63">
        <v>0.4</v>
      </c>
    </row>
    <row r="64" spans="1:6" x14ac:dyDescent="0.25">
      <c r="A64" s="215">
        <v>38231</v>
      </c>
      <c r="B64">
        <v>191.1</v>
      </c>
      <c r="C64" t="s">
        <v>484</v>
      </c>
      <c r="D64">
        <v>6.3</v>
      </c>
      <c r="E64">
        <v>1.9</v>
      </c>
      <c r="F64">
        <v>0.5</v>
      </c>
    </row>
    <row r="65" spans="1:6" x14ac:dyDescent="0.25">
      <c r="A65" s="215">
        <v>38261</v>
      </c>
      <c r="B65">
        <v>191.8</v>
      </c>
      <c r="C65" t="s">
        <v>484</v>
      </c>
      <c r="D65">
        <v>7</v>
      </c>
      <c r="E65">
        <v>1.3</v>
      </c>
      <c r="F65">
        <v>0.4</v>
      </c>
    </row>
    <row r="66" spans="1:6" x14ac:dyDescent="0.25">
      <c r="A66" s="215">
        <v>38292</v>
      </c>
      <c r="B66">
        <v>192.3</v>
      </c>
      <c r="C66" t="s">
        <v>484</v>
      </c>
      <c r="D66">
        <v>7.3</v>
      </c>
      <c r="E66">
        <v>1.2</v>
      </c>
      <c r="F66">
        <v>0.3</v>
      </c>
    </row>
    <row r="67" spans="1:6" x14ac:dyDescent="0.25">
      <c r="A67" s="215">
        <v>38322</v>
      </c>
      <c r="B67">
        <v>193.1</v>
      </c>
      <c r="C67" t="s">
        <v>484</v>
      </c>
      <c r="D67">
        <v>7.6</v>
      </c>
      <c r="E67">
        <v>1</v>
      </c>
      <c r="F67">
        <v>0.4</v>
      </c>
    </row>
    <row r="68" spans="1:6" x14ac:dyDescent="0.25">
      <c r="A68" s="215">
        <v>38353</v>
      </c>
      <c r="B68">
        <v>193.5</v>
      </c>
      <c r="C68" t="s">
        <v>484</v>
      </c>
      <c r="D68">
        <v>7.8</v>
      </c>
      <c r="E68">
        <v>0.9</v>
      </c>
      <c r="F68">
        <v>0.2</v>
      </c>
    </row>
    <row r="69" spans="1:6" x14ac:dyDescent="0.25">
      <c r="A69" s="215">
        <v>38384</v>
      </c>
      <c r="B69">
        <v>195.5</v>
      </c>
      <c r="C69" t="s">
        <v>484</v>
      </c>
      <c r="D69">
        <v>8.6999999999999993</v>
      </c>
      <c r="E69">
        <v>1.7</v>
      </c>
      <c r="F69">
        <v>1</v>
      </c>
    </row>
    <row r="70" spans="1:6" x14ac:dyDescent="0.25">
      <c r="A70" s="215">
        <v>38412</v>
      </c>
      <c r="B70">
        <v>195.9</v>
      </c>
      <c r="C70" t="s">
        <v>484</v>
      </c>
      <c r="D70">
        <v>7.8</v>
      </c>
      <c r="E70">
        <v>1.5</v>
      </c>
      <c r="F70">
        <v>0.2</v>
      </c>
    </row>
    <row r="71" spans="1:6" x14ac:dyDescent="0.25">
      <c r="A71" s="215">
        <v>38443</v>
      </c>
      <c r="B71">
        <v>196.3</v>
      </c>
      <c r="C71" t="s">
        <v>484</v>
      </c>
      <c r="D71">
        <v>7</v>
      </c>
      <c r="E71">
        <v>1.4</v>
      </c>
      <c r="F71">
        <v>0.2</v>
      </c>
    </row>
    <row r="72" spans="1:6" x14ac:dyDescent="0.25">
      <c r="A72" s="215">
        <v>38473</v>
      </c>
      <c r="B72">
        <v>197</v>
      </c>
      <c r="C72" t="s">
        <v>484</v>
      </c>
      <c r="D72">
        <v>5.9</v>
      </c>
      <c r="E72">
        <v>0.8</v>
      </c>
      <c r="F72">
        <v>0.4</v>
      </c>
    </row>
    <row r="73" spans="1:6" x14ac:dyDescent="0.25">
      <c r="A73" s="215">
        <v>38504</v>
      </c>
      <c r="B73">
        <v>197.1</v>
      </c>
      <c r="C73" t="s">
        <v>484</v>
      </c>
      <c r="D73">
        <v>5.0999999999999996</v>
      </c>
      <c r="E73">
        <v>0.6</v>
      </c>
      <c r="F73">
        <v>0.1</v>
      </c>
    </row>
    <row r="74" spans="1:6" x14ac:dyDescent="0.25">
      <c r="A74" s="215">
        <v>38534</v>
      </c>
      <c r="B74">
        <v>197.2</v>
      </c>
      <c r="C74" t="s">
        <v>484</v>
      </c>
      <c r="D74">
        <v>4.2</v>
      </c>
      <c r="E74">
        <v>0.5</v>
      </c>
      <c r="F74">
        <v>0.1</v>
      </c>
    </row>
    <row r="75" spans="1:6" x14ac:dyDescent="0.25">
      <c r="A75" s="215">
        <v>38565</v>
      </c>
      <c r="B75">
        <v>196.3</v>
      </c>
      <c r="C75" t="s">
        <v>484</v>
      </c>
      <c r="D75">
        <v>3.3</v>
      </c>
      <c r="E75">
        <v>-0.4</v>
      </c>
      <c r="F75">
        <v>-0.5</v>
      </c>
    </row>
    <row r="76" spans="1:6" x14ac:dyDescent="0.25">
      <c r="A76" s="215">
        <v>38596</v>
      </c>
      <c r="B76">
        <v>195.7</v>
      </c>
      <c r="C76" t="s">
        <v>484</v>
      </c>
      <c r="D76">
        <v>2.4</v>
      </c>
      <c r="E76">
        <v>-0.7</v>
      </c>
      <c r="F76">
        <v>-0.3</v>
      </c>
    </row>
    <row r="77" spans="1:6" x14ac:dyDescent="0.25">
      <c r="A77" s="215">
        <v>38626</v>
      </c>
      <c r="B77">
        <v>195.4</v>
      </c>
      <c r="C77" t="s">
        <v>484</v>
      </c>
      <c r="D77">
        <v>1.9</v>
      </c>
      <c r="E77">
        <v>-0.9</v>
      </c>
      <c r="F77">
        <v>-0.2</v>
      </c>
    </row>
    <row r="78" spans="1:6" x14ac:dyDescent="0.25">
      <c r="A78" s="215">
        <v>38657</v>
      </c>
      <c r="B78">
        <v>195.8</v>
      </c>
      <c r="C78" t="s">
        <v>484</v>
      </c>
      <c r="D78">
        <v>1.8</v>
      </c>
      <c r="E78">
        <v>-0.3</v>
      </c>
      <c r="F78">
        <v>0.2</v>
      </c>
    </row>
    <row r="79" spans="1:6" x14ac:dyDescent="0.25">
      <c r="A79" s="215">
        <v>38687</v>
      </c>
      <c r="B79">
        <v>196.6</v>
      </c>
      <c r="C79" t="s">
        <v>484</v>
      </c>
      <c r="D79">
        <v>1.8</v>
      </c>
      <c r="E79">
        <v>0.5</v>
      </c>
      <c r="F79">
        <v>0.4</v>
      </c>
    </row>
    <row r="80" spans="1:6" x14ac:dyDescent="0.25">
      <c r="A80" s="215">
        <v>38718</v>
      </c>
      <c r="B80">
        <v>197.3</v>
      </c>
      <c r="C80" t="s">
        <v>484</v>
      </c>
      <c r="D80">
        <v>2</v>
      </c>
      <c r="E80">
        <v>1</v>
      </c>
      <c r="F80">
        <v>0.4</v>
      </c>
    </row>
    <row r="81" spans="1:6" x14ac:dyDescent="0.25">
      <c r="A81" s="215">
        <v>38749</v>
      </c>
      <c r="B81">
        <v>199.7</v>
      </c>
      <c r="C81" t="s">
        <v>484</v>
      </c>
      <c r="D81">
        <v>2.1</v>
      </c>
      <c r="E81">
        <v>2</v>
      </c>
      <c r="F81">
        <v>1.2</v>
      </c>
    </row>
    <row r="82" spans="1:6" x14ac:dyDescent="0.25">
      <c r="A82" s="215">
        <v>38777</v>
      </c>
      <c r="B82">
        <v>201.4</v>
      </c>
      <c r="C82" t="s">
        <v>484</v>
      </c>
      <c r="D82">
        <v>2.8</v>
      </c>
      <c r="E82">
        <v>2.4</v>
      </c>
      <c r="F82">
        <v>0.9</v>
      </c>
    </row>
    <row r="83" spans="1:6" x14ac:dyDescent="0.25">
      <c r="A83" s="215">
        <v>38808</v>
      </c>
      <c r="B83">
        <v>202.3</v>
      </c>
      <c r="C83" t="s">
        <v>484</v>
      </c>
      <c r="D83">
        <v>3.1</v>
      </c>
      <c r="E83">
        <v>2.5</v>
      </c>
      <c r="F83">
        <v>0.4</v>
      </c>
    </row>
    <row r="84" spans="1:6" x14ac:dyDescent="0.25">
      <c r="A84" s="215">
        <v>38838</v>
      </c>
      <c r="B84">
        <v>204.6</v>
      </c>
      <c r="C84" t="s">
        <v>484</v>
      </c>
      <c r="D84">
        <v>3.9</v>
      </c>
      <c r="E84">
        <v>2.5</v>
      </c>
      <c r="F84">
        <v>1.1000000000000001</v>
      </c>
    </row>
    <row r="85" spans="1:6" x14ac:dyDescent="0.25">
      <c r="A85" s="215">
        <v>38869</v>
      </c>
      <c r="B85">
        <v>207.3</v>
      </c>
      <c r="C85" t="s">
        <v>484</v>
      </c>
      <c r="D85">
        <v>5.2</v>
      </c>
      <c r="E85">
        <v>2.9</v>
      </c>
      <c r="F85">
        <v>1.3</v>
      </c>
    </row>
    <row r="86" spans="1:6" x14ac:dyDescent="0.25">
      <c r="A86" s="215">
        <v>38899</v>
      </c>
      <c r="B86">
        <v>208.4</v>
      </c>
      <c r="C86" t="s">
        <v>484</v>
      </c>
      <c r="D86">
        <v>5.7</v>
      </c>
      <c r="E86">
        <v>3</v>
      </c>
      <c r="F86">
        <v>0.5</v>
      </c>
    </row>
    <row r="87" spans="1:6" x14ac:dyDescent="0.25">
      <c r="A87" s="215">
        <v>38930</v>
      </c>
      <c r="B87">
        <v>210.4</v>
      </c>
      <c r="C87" t="s">
        <v>484</v>
      </c>
      <c r="D87">
        <v>7.2</v>
      </c>
      <c r="E87">
        <v>2.8</v>
      </c>
      <c r="F87">
        <v>1</v>
      </c>
    </row>
    <row r="88" spans="1:6" x14ac:dyDescent="0.25">
      <c r="A88" s="215">
        <v>38961</v>
      </c>
      <c r="B88">
        <v>211</v>
      </c>
      <c r="C88" t="s">
        <v>484</v>
      </c>
      <c r="D88">
        <v>7.8</v>
      </c>
      <c r="E88">
        <v>1.8</v>
      </c>
      <c r="F88">
        <v>0.3</v>
      </c>
    </row>
    <row r="89" spans="1:6" x14ac:dyDescent="0.25">
      <c r="A89" s="215">
        <v>38991</v>
      </c>
      <c r="B89">
        <v>212</v>
      </c>
      <c r="C89" t="s">
        <v>484</v>
      </c>
      <c r="D89">
        <v>8.5</v>
      </c>
      <c r="E89">
        <v>1.7</v>
      </c>
      <c r="F89">
        <v>0.5</v>
      </c>
    </row>
    <row r="90" spans="1:6" x14ac:dyDescent="0.25">
      <c r="A90" s="215">
        <v>39022</v>
      </c>
      <c r="B90">
        <v>212.8</v>
      </c>
      <c r="C90" t="s">
        <v>484</v>
      </c>
      <c r="D90">
        <v>8.6999999999999993</v>
      </c>
      <c r="E90">
        <v>1.1000000000000001</v>
      </c>
      <c r="F90">
        <v>0.4</v>
      </c>
    </row>
    <row r="91" spans="1:6" x14ac:dyDescent="0.25">
      <c r="A91" s="215">
        <v>39052</v>
      </c>
      <c r="B91">
        <v>213.3</v>
      </c>
      <c r="C91" t="s">
        <v>484</v>
      </c>
      <c r="D91">
        <v>8.5</v>
      </c>
      <c r="E91">
        <v>1.1000000000000001</v>
      </c>
      <c r="F91">
        <v>0.2</v>
      </c>
    </row>
    <row r="92" spans="1:6" x14ac:dyDescent="0.25">
      <c r="A92" s="215">
        <v>39083</v>
      </c>
      <c r="B92">
        <v>212.5</v>
      </c>
      <c r="C92" t="s">
        <v>484</v>
      </c>
      <c r="D92">
        <v>7.7</v>
      </c>
      <c r="E92">
        <v>0.2</v>
      </c>
      <c r="F92">
        <v>-0.4</v>
      </c>
    </row>
    <row r="93" spans="1:6" x14ac:dyDescent="0.25">
      <c r="A93" s="215">
        <v>39114</v>
      </c>
      <c r="B93">
        <v>215.8</v>
      </c>
      <c r="C93" t="s">
        <v>484</v>
      </c>
      <c r="D93">
        <v>8.1</v>
      </c>
      <c r="E93">
        <v>1.4</v>
      </c>
      <c r="F93">
        <v>1.6</v>
      </c>
    </row>
    <row r="94" spans="1:6" x14ac:dyDescent="0.25">
      <c r="A94" s="215">
        <v>39142</v>
      </c>
      <c r="B94">
        <v>217.2</v>
      </c>
      <c r="C94" t="s">
        <v>484</v>
      </c>
      <c r="D94">
        <v>7.8</v>
      </c>
      <c r="E94">
        <v>1.8</v>
      </c>
      <c r="F94">
        <v>0.6</v>
      </c>
    </row>
    <row r="95" spans="1:6" x14ac:dyDescent="0.25">
      <c r="A95" s="215">
        <v>39173</v>
      </c>
      <c r="B95">
        <v>216.7</v>
      </c>
      <c r="C95" t="s">
        <v>484</v>
      </c>
      <c r="D95">
        <v>7.1</v>
      </c>
      <c r="E95">
        <v>2</v>
      </c>
      <c r="F95">
        <v>-0.2</v>
      </c>
    </row>
    <row r="96" spans="1:6" x14ac:dyDescent="0.25">
      <c r="A96" s="215">
        <v>39203</v>
      </c>
      <c r="B96">
        <v>219</v>
      </c>
      <c r="C96" t="s">
        <v>484</v>
      </c>
      <c r="D96">
        <v>7</v>
      </c>
      <c r="E96">
        <v>1.5</v>
      </c>
      <c r="F96">
        <v>1.1000000000000001</v>
      </c>
    </row>
    <row r="97" spans="1:6" x14ac:dyDescent="0.25">
      <c r="A97" s="215">
        <v>39234</v>
      </c>
      <c r="B97">
        <v>219.6</v>
      </c>
      <c r="C97" t="s">
        <v>484</v>
      </c>
      <c r="D97">
        <v>5.9</v>
      </c>
      <c r="E97">
        <v>1.1000000000000001</v>
      </c>
      <c r="F97">
        <v>0.3</v>
      </c>
    </row>
    <row r="98" spans="1:6" x14ac:dyDescent="0.25">
      <c r="A98" s="215">
        <v>39264</v>
      </c>
      <c r="B98">
        <v>220</v>
      </c>
      <c r="C98" t="s">
        <v>484</v>
      </c>
      <c r="D98">
        <v>5.6</v>
      </c>
      <c r="E98">
        <v>1.5</v>
      </c>
      <c r="F98">
        <v>0.2</v>
      </c>
    </row>
    <row r="99" spans="1:6" x14ac:dyDescent="0.25">
      <c r="A99" s="215">
        <v>39295</v>
      </c>
      <c r="B99">
        <v>221.3</v>
      </c>
      <c r="C99" t="s">
        <v>484</v>
      </c>
      <c r="D99">
        <v>5.2</v>
      </c>
      <c r="E99">
        <v>1.1000000000000001</v>
      </c>
      <c r="F99">
        <v>0.6</v>
      </c>
    </row>
    <row r="100" spans="1:6" x14ac:dyDescent="0.25">
      <c r="A100" s="215">
        <v>39326</v>
      </c>
      <c r="B100">
        <v>221.9</v>
      </c>
      <c r="C100" t="s">
        <v>484</v>
      </c>
      <c r="D100">
        <v>5.2</v>
      </c>
      <c r="E100">
        <v>1</v>
      </c>
      <c r="F100">
        <v>0.3</v>
      </c>
    </row>
    <row r="101" spans="1:6" x14ac:dyDescent="0.25">
      <c r="A101" s="215">
        <v>39356</v>
      </c>
      <c r="B101">
        <v>221.6</v>
      </c>
      <c r="C101" t="s">
        <v>484</v>
      </c>
      <c r="D101">
        <v>4.5</v>
      </c>
      <c r="E101">
        <v>0.7</v>
      </c>
      <c r="F101">
        <v>-0.1</v>
      </c>
    </row>
    <row r="102" spans="1:6" x14ac:dyDescent="0.25">
      <c r="A102" s="215">
        <v>39387</v>
      </c>
      <c r="B102">
        <v>220.9</v>
      </c>
      <c r="C102" t="s">
        <v>484</v>
      </c>
      <c r="D102">
        <v>3.8</v>
      </c>
      <c r="E102">
        <v>-0.2</v>
      </c>
      <c r="F102">
        <v>-0.3</v>
      </c>
    </row>
    <row r="103" spans="1:6" x14ac:dyDescent="0.25">
      <c r="A103" s="215">
        <v>39417</v>
      </c>
      <c r="B103">
        <v>220.6</v>
      </c>
      <c r="C103" t="s">
        <v>484</v>
      </c>
      <c r="D103">
        <v>3.4</v>
      </c>
      <c r="E103">
        <v>-0.6</v>
      </c>
      <c r="F103">
        <v>-0.1</v>
      </c>
    </row>
    <row r="104" spans="1:6" x14ac:dyDescent="0.25">
      <c r="A104" s="215">
        <v>39448</v>
      </c>
      <c r="B104">
        <v>220.3</v>
      </c>
      <c r="C104" t="s">
        <v>484</v>
      </c>
      <c r="D104">
        <v>3.7</v>
      </c>
      <c r="E104">
        <v>-0.6</v>
      </c>
      <c r="F104">
        <v>-0.1</v>
      </c>
    </row>
    <row r="105" spans="1:6" x14ac:dyDescent="0.25">
      <c r="A105" s="215">
        <v>39479</v>
      </c>
      <c r="B105">
        <v>223.7</v>
      </c>
      <c r="C105" t="s">
        <v>484</v>
      </c>
      <c r="D105">
        <v>3.7</v>
      </c>
      <c r="E105">
        <v>1.3</v>
      </c>
      <c r="F105">
        <v>1.5</v>
      </c>
    </row>
    <row r="106" spans="1:6" x14ac:dyDescent="0.25">
      <c r="A106" s="215">
        <v>39508</v>
      </c>
      <c r="B106">
        <v>225.5</v>
      </c>
      <c r="C106" t="s">
        <v>484</v>
      </c>
      <c r="D106">
        <v>3.8</v>
      </c>
      <c r="E106">
        <v>2.2000000000000002</v>
      </c>
      <c r="F106">
        <v>0.8</v>
      </c>
    </row>
    <row r="107" spans="1:6" x14ac:dyDescent="0.25">
      <c r="A107" s="215">
        <v>39539</v>
      </c>
      <c r="B107">
        <v>227.3</v>
      </c>
      <c r="C107" t="s">
        <v>484</v>
      </c>
      <c r="D107">
        <v>4.9000000000000004</v>
      </c>
      <c r="E107">
        <v>3.2</v>
      </c>
      <c r="F107">
        <v>0.8</v>
      </c>
    </row>
    <row r="108" spans="1:6" x14ac:dyDescent="0.25">
      <c r="A108" s="215">
        <v>39569</v>
      </c>
      <c r="B108">
        <v>229.6</v>
      </c>
      <c r="C108" t="s">
        <v>484</v>
      </c>
      <c r="D108">
        <v>4.8</v>
      </c>
      <c r="E108">
        <v>2.6</v>
      </c>
      <c r="F108">
        <v>1</v>
      </c>
    </row>
    <row r="109" spans="1:6" x14ac:dyDescent="0.25">
      <c r="A109" s="215">
        <v>39600</v>
      </c>
      <c r="B109">
        <v>231.6</v>
      </c>
      <c r="C109" t="s">
        <v>484</v>
      </c>
      <c r="D109">
        <v>5.5</v>
      </c>
      <c r="E109">
        <v>2.7</v>
      </c>
      <c r="F109">
        <v>0.9</v>
      </c>
    </row>
    <row r="110" spans="1:6" x14ac:dyDescent="0.25">
      <c r="A110" s="215">
        <v>39630</v>
      </c>
      <c r="B110">
        <v>234.9</v>
      </c>
      <c r="C110" t="s">
        <v>484</v>
      </c>
      <c r="D110">
        <v>6.8</v>
      </c>
      <c r="E110">
        <v>3.3</v>
      </c>
      <c r="F110">
        <v>1.4</v>
      </c>
    </row>
    <row r="111" spans="1:6" x14ac:dyDescent="0.25">
      <c r="A111" s="215">
        <v>39661</v>
      </c>
      <c r="B111">
        <v>236.7</v>
      </c>
      <c r="C111" t="s">
        <v>484</v>
      </c>
      <c r="D111">
        <v>7</v>
      </c>
      <c r="E111">
        <v>3.1</v>
      </c>
      <c r="F111">
        <v>0.8</v>
      </c>
    </row>
    <row r="112" spans="1:6" x14ac:dyDescent="0.25">
      <c r="A112" s="215">
        <v>39692</v>
      </c>
      <c r="B112">
        <v>238.3</v>
      </c>
      <c r="C112" t="s">
        <v>484</v>
      </c>
      <c r="D112">
        <v>7.4</v>
      </c>
      <c r="E112">
        <v>2.9</v>
      </c>
      <c r="F112">
        <v>0.7</v>
      </c>
    </row>
    <row r="113" spans="1:6" x14ac:dyDescent="0.25">
      <c r="A113" s="215">
        <v>39722</v>
      </c>
      <c r="B113">
        <v>239.6</v>
      </c>
      <c r="C113" t="s">
        <v>484</v>
      </c>
      <c r="D113">
        <v>8.1</v>
      </c>
      <c r="E113">
        <v>2</v>
      </c>
      <c r="F113">
        <v>0.5</v>
      </c>
    </row>
    <row r="114" spans="1:6" x14ac:dyDescent="0.25">
      <c r="A114" s="215">
        <v>39753</v>
      </c>
      <c r="B114">
        <v>238.2</v>
      </c>
      <c r="C114" t="s">
        <v>484</v>
      </c>
      <c r="D114">
        <v>7.8</v>
      </c>
      <c r="E114">
        <v>0.6</v>
      </c>
      <c r="F114">
        <v>-0.6</v>
      </c>
    </row>
    <row r="115" spans="1:6" x14ac:dyDescent="0.25">
      <c r="A115" s="215">
        <v>39783</v>
      </c>
      <c r="B115">
        <v>235.5</v>
      </c>
      <c r="C115" t="s">
        <v>484</v>
      </c>
      <c r="D115">
        <v>6.8</v>
      </c>
      <c r="E115">
        <v>-1.2</v>
      </c>
      <c r="F115">
        <v>-1.1000000000000001</v>
      </c>
    </row>
    <row r="116" spans="1:6" x14ac:dyDescent="0.25">
      <c r="A116" s="215">
        <v>39814</v>
      </c>
      <c r="B116">
        <v>232.2</v>
      </c>
      <c r="C116" t="s">
        <v>484</v>
      </c>
      <c r="D116">
        <v>5.4</v>
      </c>
      <c r="E116">
        <v>-3.1</v>
      </c>
      <c r="F116">
        <v>-1.4</v>
      </c>
    </row>
    <row r="117" spans="1:6" x14ac:dyDescent="0.25">
      <c r="A117" s="215">
        <v>39845</v>
      </c>
      <c r="B117">
        <v>232.1</v>
      </c>
      <c r="C117" t="s">
        <v>484</v>
      </c>
      <c r="D117">
        <v>3.8</v>
      </c>
      <c r="E117">
        <v>-2.6</v>
      </c>
      <c r="F117">
        <v>0</v>
      </c>
    </row>
    <row r="118" spans="1:6" x14ac:dyDescent="0.25">
      <c r="A118" s="215">
        <v>39873</v>
      </c>
      <c r="B118">
        <v>232</v>
      </c>
      <c r="C118" t="s">
        <v>484</v>
      </c>
      <c r="D118">
        <v>2.9</v>
      </c>
      <c r="E118">
        <v>-1.5</v>
      </c>
      <c r="F118">
        <v>0</v>
      </c>
    </row>
    <row r="119" spans="1:6" x14ac:dyDescent="0.25">
      <c r="A119" s="215">
        <v>39904</v>
      </c>
      <c r="B119">
        <v>230.7</v>
      </c>
      <c r="C119" t="s">
        <v>484</v>
      </c>
      <c r="D119">
        <v>1.5</v>
      </c>
      <c r="E119">
        <v>-0.6</v>
      </c>
      <c r="F119">
        <v>-0.6</v>
      </c>
    </row>
    <row r="120" spans="1:6" x14ac:dyDescent="0.25">
      <c r="A120" s="215">
        <v>39934</v>
      </c>
      <c r="B120">
        <v>229.8</v>
      </c>
      <c r="C120" t="s">
        <v>484</v>
      </c>
      <c r="D120">
        <v>0.1</v>
      </c>
      <c r="E120">
        <v>-1</v>
      </c>
      <c r="F120">
        <v>-0.4</v>
      </c>
    </row>
    <row r="121" spans="1:6" x14ac:dyDescent="0.25">
      <c r="A121" s="215">
        <v>39965</v>
      </c>
      <c r="B121">
        <v>229.3</v>
      </c>
      <c r="C121" t="s">
        <v>484</v>
      </c>
      <c r="D121">
        <v>-1</v>
      </c>
      <c r="E121">
        <v>-1.2</v>
      </c>
      <c r="F121">
        <v>-0.2</v>
      </c>
    </row>
    <row r="122" spans="1:6" x14ac:dyDescent="0.25">
      <c r="A122" s="215">
        <v>39995</v>
      </c>
      <c r="B122">
        <v>229.3</v>
      </c>
      <c r="C122" t="s">
        <v>484</v>
      </c>
      <c r="D122">
        <v>-2.4</v>
      </c>
      <c r="E122">
        <v>-0.6</v>
      </c>
      <c r="F122">
        <v>0</v>
      </c>
    </row>
    <row r="123" spans="1:6" x14ac:dyDescent="0.25">
      <c r="A123" s="215">
        <v>40026</v>
      </c>
      <c r="B123">
        <v>230.9</v>
      </c>
      <c r="C123" t="s">
        <v>484</v>
      </c>
      <c r="D123">
        <v>-2.5</v>
      </c>
      <c r="E123">
        <v>0.5</v>
      </c>
      <c r="F123">
        <v>0.7</v>
      </c>
    </row>
    <row r="124" spans="1:6" x14ac:dyDescent="0.25">
      <c r="A124" s="215">
        <v>40057</v>
      </c>
      <c r="B124">
        <v>232</v>
      </c>
      <c r="C124" t="s">
        <v>484</v>
      </c>
      <c r="D124">
        <v>-2.6</v>
      </c>
      <c r="E124">
        <v>1.2</v>
      </c>
      <c r="F124">
        <v>0.5</v>
      </c>
    </row>
    <row r="125" spans="1:6" x14ac:dyDescent="0.25">
      <c r="A125" s="215">
        <v>40087</v>
      </c>
      <c r="B125">
        <v>232.9</v>
      </c>
      <c r="C125" t="s">
        <v>484</v>
      </c>
      <c r="D125">
        <v>-2.8</v>
      </c>
      <c r="E125">
        <v>1.6</v>
      </c>
      <c r="F125">
        <v>0.4</v>
      </c>
    </row>
    <row r="126" spans="1:6" x14ac:dyDescent="0.25">
      <c r="A126" s="215">
        <v>40118</v>
      </c>
      <c r="B126">
        <v>234.8</v>
      </c>
      <c r="C126" t="s">
        <v>484</v>
      </c>
      <c r="D126">
        <v>-1.4</v>
      </c>
      <c r="E126">
        <v>1.7</v>
      </c>
      <c r="F126">
        <v>0.8</v>
      </c>
    </row>
    <row r="127" spans="1:6" x14ac:dyDescent="0.25">
      <c r="A127" s="215">
        <v>40148</v>
      </c>
      <c r="B127">
        <v>234.5</v>
      </c>
      <c r="C127" t="s">
        <v>484</v>
      </c>
      <c r="D127">
        <v>-0.4</v>
      </c>
      <c r="E127">
        <v>1.1000000000000001</v>
      </c>
      <c r="F127">
        <v>-0.1</v>
      </c>
    </row>
    <row r="128" spans="1:6" x14ac:dyDescent="0.25">
      <c r="A128" s="215">
        <v>40179</v>
      </c>
      <c r="B128">
        <v>235</v>
      </c>
      <c r="C128" t="s">
        <v>484</v>
      </c>
      <c r="D128">
        <v>1.2</v>
      </c>
      <c r="E128">
        <v>0.9</v>
      </c>
      <c r="F128">
        <v>0.2</v>
      </c>
    </row>
    <row r="129" spans="1:6" x14ac:dyDescent="0.25">
      <c r="A129" s="215">
        <v>40210</v>
      </c>
      <c r="B129">
        <v>235.4</v>
      </c>
      <c r="C129" t="s">
        <v>484</v>
      </c>
      <c r="D129">
        <v>1.4</v>
      </c>
      <c r="E129">
        <v>0.3</v>
      </c>
      <c r="F129">
        <v>0.2</v>
      </c>
    </row>
    <row r="130" spans="1:6" x14ac:dyDescent="0.25">
      <c r="A130" s="215">
        <v>40238</v>
      </c>
      <c r="B130">
        <v>236.9</v>
      </c>
      <c r="C130" t="s">
        <v>484</v>
      </c>
      <c r="D130">
        <v>2.1</v>
      </c>
      <c r="E130">
        <v>1</v>
      </c>
      <c r="F130">
        <v>0.6</v>
      </c>
    </row>
    <row r="131" spans="1:6" x14ac:dyDescent="0.25">
      <c r="A131" s="215">
        <v>40269</v>
      </c>
      <c r="B131">
        <v>241.2</v>
      </c>
      <c r="C131" t="s">
        <v>484</v>
      </c>
      <c r="D131">
        <v>4.5999999999999996</v>
      </c>
      <c r="E131">
        <v>2.6</v>
      </c>
      <c r="F131">
        <v>1.8</v>
      </c>
    </row>
    <row r="132" spans="1:6" x14ac:dyDescent="0.25">
      <c r="A132" s="215">
        <v>40299</v>
      </c>
      <c r="B132">
        <v>245.8</v>
      </c>
      <c r="C132" t="s">
        <v>484</v>
      </c>
      <c r="D132">
        <v>7</v>
      </c>
      <c r="E132">
        <v>4.4000000000000004</v>
      </c>
      <c r="F132">
        <v>1.9</v>
      </c>
    </row>
    <row r="133" spans="1:6" x14ac:dyDescent="0.25">
      <c r="A133" s="215">
        <v>40330</v>
      </c>
      <c r="B133">
        <v>248.1</v>
      </c>
      <c r="C133" t="s">
        <v>484</v>
      </c>
      <c r="D133">
        <v>8.1999999999999993</v>
      </c>
      <c r="E133">
        <v>4.7</v>
      </c>
      <c r="F133">
        <v>0.9</v>
      </c>
    </row>
    <row r="134" spans="1:6" x14ac:dyDescent="0.25">
      <c r="A134" s="215">
        <v>40360</v>
      </c>
      <c r="B134">
        <v>249.4</v>
      </c>
      <c r="C134" t="s">
        <v>484</v>
      </c>
      <c r="D134">
        <v>8.8000000000000007</v>
      </c>
      <c r="E134">
        <v>3.4</v>
      </c>
      <c r="F134">
        <v>0.5</v>
      </c>
    </row>
    <row r="135" spans="1:6" x14ac:dyDescent="0.25">
      <c r="A135" s="215">
        <v>40391</v>
      </c>
      <c r="B135">
        <v>249.8</v>
      </c>
      <c r="C135" t="s">
        <v>484</v>
      </c>
      <c r="D135">
        <v>8.1999999999999993</v>
      </c>
      <c r="E135">
        <v>1.6</v>
      </c>
      <c r="F135">
        <v>0.2</v>
      </c>
    </row>
    <row r="136" spans="1:6" x14ac:dyDescent="0.25">
      <c r="A136" s="215">
        <v>40422</v>
      </c>
      <c r="B136">
        <v>250.4</v>
      </c>
      <c r="C136" t="s">
        <v>484</v>
      </c>
      <c r="D136">
        <v>7.9</v>
      </c>
      <c r="E136">
        <v>0.9</v>
      </c>
      <c r="F136">
        <v>0.2</v>
      </c>
    </row>
    <row r="137" spans="1:6" x14ac:dyDescent="0.25">
      <c r="A137" s="215">
        <v>40452</v>
      </c>
      <c r="B137">
        <v>250</v>
      </c>
      <c r="C137" t="s">
        <v>484</v>
      </c>
      <c r="D137">
        <v>7.3</v>
      </c>
      <c r="E137">
        <v>0.2</v>
      </c>
      <c r="F137">
        <v>-0.2</v>
      </c>
    </row>
    <row r="138" spans="1:6" x14ac:dyDescent="0.25">
      <c r="A138" s="215">
        <v>40483</v>
      </c>
      <c r="B138">
        <v>250.3</v>
      </c>
      <c r="C138" t="s">
        <v>484</v>
      </c>
      <c r="D138">
        <v>6.6</v>
      </c>
      <c r="E138">
        <v>0.2</v>
      </c>
      <c r="F138">
        <v>0.1</v>
      </c>
    </row>
    <row r="139" spans="1:6" x14ac:dyDescent="0.25">
      <c r="A139" s="215">
        <v>40513</v>
      </c>
      <c r="B139">
        <v>250.3</v>
      </c>
      <c r="C139" t="s">
        <v>484</v>
      </c>
      <c r="D139">
        <v>6.7</v>
      </c>
      <c r="E139">
        <v>0</v>
      </c>
      <c r="F139">
        <v>0</v>
      </c>
    </row>
    <row r="140" spans="1:6" x14ac:dyDescent="0.25">
      <c r="A140" s="215">
        <v>40544</v>
      </c>
      <c r="B140">
        <v>251.6</v>
      </c>
      <c r="C140" t="s">
        <v>484</v>
      </c>
      <c r="D140">
        <v>7.1</v>
      </c>
      <c r="E140">
        <v>0.6</v>
      </c>
      <c r="F140">
        <v>0.5</v>
      </c>
    </row>
    <row r="141" spans="1:6" x14ac:dyDescent="0.25">
      <c r="A141" s="215">
        <v>40575</v>
      </c>
      <c r="B141">
        <v>254.2</v>
      </c>
      <c r="C141" t="s">
        <v>484</v>
      </c>
      <c r="D141">
        <v>8</v>
      </c>
      <c r="E141">
        <v>1.6</v>
      </c>
      <c r="F141">
        <v>1</v>
      </c>
    </row>
    <row r="142" spans="1:6" x14ac:dyDescent="0.25">
      <c r="A142" s="215">
        <v>40603</v>
      </c>
      <c r="B142">
        <v>255.8</v>
      </c>
      <c r="C142" t="s">
        <v>484</v>
      </c>
      <c r="D142">
        <v>8</v>
      </c>
      <c r="E142">
        <v>2.2000000000000002</v>
      </c>
      <c r="F142">
        <v>0.6</v>
      </c>
    </row>
    <row r="143" spans="1:6" x14ac:dyDescent="0.25">
      <c r="A143" s="215">
        <v>40634</v>
      </c>
      <c r="B143">
        <v>257.39999999999998</v>
      </c>
      <c r="C143" t="s">
        <v>484</v>
      </c>
      <c r="D143">
        <v>6.7</v>
      </c>
      <c r="E143">
        <v>2.2999999999999998</v>
      </c>
      <c r="F143">
        <v>0.6</v>
      </c>
    </row>
    <row r="144" spans="1:6" x14ac:dyDescent="0.25">
      <c r="A144" s="215">
        <v>40664</v>
      </c>
      <c r="B144">
        <v>259.39999999999998</v>
      </c>
      <c r="C144" t="s">
        <v>484</v>
      </c>
      <c r="D144">
        <v>5.5</v>
      </c>
      <c r="E144">
        <v>2</v>
      </c>
      <c r="F144">
        <v>0.8</v>
      </c>
    </row>
    <row r="145" spans="1:6" x14ac:dyDescent="0.25">
      <c r="A145" s="215">
        <v>40695</v>
      </c>
      <c r="B145">
        <v>260.60000000000002</v>
      </c>
      <c r="C145" t="s">
        <v>484</v>
      </c>
      <c r="D145">
        <v>5</v>
      </c>
      <c r="E145">
        <v>1.9</v>
      </c>
      <c r="F145">
        <v>0.5</v>
      </c>
    </row>
    <row r="146" spans="1:6" x14ac:dyDescent="0.25">
      <c r="A146" s="215">
        <v>40725</v>
      </c>
      <c r="B146">
        <v>260.60000000000002</v>
      </c>
      <c r="C146" t="s">
        <v>484</v>
      </c>
      <c r="D146">
        <v>4.5</v>
      </c>
      <c r="E146">
        <v>1.2</v>
      </c>
      <c r="F146">
        <v>0</v>
      </c>
    </row>
    <row r="147" spans="1:6" x14ac:dyDescent="0.25">
      <c r="A147" s="215">
        <v>40756</v>
      </c>
      <c r="B147">
        <v>261.2</v>
      </c>
      <c r="C147" t="s">
        <v>484</v>
      </c>
      <c r="D147">
        <v>4.5999999999999996</v>
      </c>
      <c r="E147">
        <v>0.7</v>
      </c>
      <c r="F147">
        <v>0.2</v>
      </c>
    </row>
    <row r="148" spans="1:6" x14ac:dyDescent="0.25">
      <c r="A148" s="215">
        <v>40787</v>
      </c>
      <c r="B148">
        <v>260.8</v>
      </c>
      <c r="C148" t="s">
        <v>484</v>
      </c>
      <c r="D148">
        <v>4.2</v>
      </c>
      <c r="E148">
        <v>0.1</v>
      </c>
      <c r="F148">
        <v>-0.2</v>
      </c>
    </row>
    <row r="149" spans="1:6" x14ac:dyDescent="0.25">
      <c r="A149" s="215">
        <v>40817</v>
      </c>
      <c r="B149">
        <v>260.39999999999998</v>
      </c>
      <c r="C149" t="s">
        <v>484</v>
      </c>
      <c r="D149">
        <v>4.2</v>
      </c>
      <c r="E149">
        <v>-0.1</v>
      </c>
      <c r="F149">
        <v>-0.2</v>
      </c>
    </row>
    <row r="150" spans="1:6" x14ac:dyDescent="0.25">
      <c r="A150" s="215">
        <v>40848</v>
      </c>
      <c r="B150">
        <v>259.8</v>
      </c>
      <c r="C150" t="s">
        <v>484</v>
      </c>
      <c r="D150">
        <v>3.8</v>
      </c>
      <c r="E150">
        <v>-0.5</v>
      </c>
      <c r="F150">
        <v>-0.2</v>
      </c>
    </row>
    <row r="151" spans="1:6" x14ac:dyDescent="0.25">
      <c r="A151" s="215">
        <v>40878</v>
      </c>
      <c r="B151">
        <v>259.39999999999998</v>
      </c>
      <c r="C151" t="s">
        <v>484</v>
      </c>
      <c r="D151">
        <v>3.6</v>
      </c>
      <c r="E151">
        <v>-0.5</v>
      </c>
      <c r="F151">
        <v>-0.2</v>
      </c>
    </row>
    <row r="152" spans="1:6" x14ac:dyDescent="0.25">
      <c r="A152" s="215">
        <v>40909</v>
      </c>
      <c r="B152">
        <v>258.3</v>
      </c>
      <c r="C152" t="s">
        <v>484</v>
      </c>
      <c r="D152">
        <v>2.7</v>
      </c>
      <c r="E152">
        <v>-0.8</v>
      </c>
      <c r="F152">
        <v>-0.4</v>
      </c>
    </row>
    <row r="153" spans="1:6" x14ac:dyDescent="0.25">
      <c r="A153" s="215">
        <v>40940</v>
      </c>
      <c r="B153">
        <v>260.10000000000002</v>
      </c>
      <c r="C153" t="s">
        <v>484</v>
      </c>
      <c r="D153">
        <v>2.2999999999999998</v>
      </c>
      <c r="E153">
        <v>0.1</v>
      </c>
      <c r="F153">
        <v>0.7</v>
      </c>
    </row>
    <row r="154" spans="1:6" x14ac:dyDescent="0.25">
      <c r="A154" s="215">
        <v>40969</v>
      </c>
      <c r="B154">
        <v>261.60000000000002</v>
      </c>
      <c r="C154" t="s">
        <v>484</v>
      </c>
      <c r="D154">
        <v>2.2999999999999998</v>
      </c>
      <c r="E154">
        <v>0.8</v>
      </c>
      <c r="F154">
        <v>0.6</v>
      </c>
    </row>
    <row r="155" spans="1:6" x14ac:dyDescent="0.25">
      <c r="A155" s="215">
        <v>41000</v>
      </c>
      <c r="B155">
        <v>262.39999999999998</v>
      </c>
      <c r="C155" t="s">
        <v>484</v>
      </c>
      <c r="D155">
        <v>1.9</v>
      </c>
      <c r="E155">
        <v>1.6</v>
      </c>
      <c r="F155">
        <v>0.3</v>
      </c>
    </row>
    <row r="156" spans="1:6" x14ac:dyDescent="0.25">
      <c r="A156" s="215">
        <v>41030</v>
      </c>
      <c r="B156">
        <v>262.7</v>
      </c>
      <c r="C156" t="s">
        <v>484</v>
      </c>
      <c r="D156">
        <v>1.3</v>
      </c>
      <c r="E156">
        <v>1</v>
      </c>
      <c r="F156">
        <v>0.1</v>
      </c>
    </row>
    <row r="157" spans="1:6" x14ac:dyDescent="0.25">
      <c r="A157" s="215">
        <v>41061</v>
      </c>
      <c r="B157">
        <v>261.5</v>
      </c>
      <c r="C157" t="s">
        <v>484</v>
      </c>
      <c r="D157">
        <v>0.3</v>
      </c>
      <c r="E157">
        <v>0</v>
      </c>
      <c r="F157">
        <v>-0.5</v>
      </c>
    </row>
    <row r="158" spans="1:6" x14ac:dyDescent="0.25">
      <c r="A158" s="215">
        <v>41091</v>
      </c>
      <c r="B158">
        <v>260.89999999999998</v>
      </c>
      <c r="C158" t="s">
        <v>484</v>
      </c>
      <c r="D158">
        <v>0.1</v>
      </c>
      <c r="E158">
        <v>-0.6</v>
      </c>
      <c r="F158">
        <v>-0.2</v>
      </c>
    </row>
    <row r="159" spans="1:6" x14ac:dyDescent="0.25">
      <c r="A159" s="215">
        <v>41122</v>
      </c>
      <c r="B159">
        <v>260.2</v>
      </c>
      <c r="C159" t="s">
        <v>484</v>
      </c>
      <c r="D159">
        <v>-0.4</v>
      </c>
      <c r="E159">
        <v>-1</v>
      </c>
      <c r="F159">
        <v>-0.3</v>
      </c>
    </row>
    <row r="160" spans="1:6" x14ac:dyDescent="0.25">
      <c r="A160" s="215">
        <v>41153</v>
      </c>
      <c r="B160">
        <v>260.3</v>
      </c>
      <c r="C160" t="s">
        <v>484</v>
      </c>
      <c r="D160">
        <v>-0.2</v>
      </c>
      <c r="E160">
        <v>-0.5</v>
      </c>
      <c r="F160">
        <v>0</v>
      </c>
    </row>
    <row r="161" spans="1:6" x14ac:dyDescent="0.25">
      <c r="A161" s="215">
        <v>41183</v>
      </c>
      <c r="B161">
        <v>260</v>
      </c>
      <c r="C161" t="s">
        <v>484</v>
      </c>
      <c r="D161">
        <v>-0.2</v>
      </c>
      <c r="E161">
        <v>-0.3</v>
      </c>
      <c r="F161">
        <v>-0.1</v>
      </c>
    </row>
    <row r="162" spans="1:6" x14ac:dyDescent="0.25">
      <c r="A162" s="215">
        <v>41214</v>
      </c>
      <c r="B162">
        <v>259.7</v>
      </c>
      <c r="C162" t="s">
        <v>484</v>
      </c>
      <c r="D162">
        <v>0</v>
      </c>
      <c r="E162">
        <v>-0.2</v>
      </c>
      <c r="F162">
        <v>-0.1</v>
      </c>
    </row>
    <row r="163" spans="1:6" x14ac:dyDescent="0.25">
      <c r="A163" s="215">
        <v>41244</v>
      </c>
      <c r="B163">
        <v>259.10000000000002</v>
      </c>
      <c r="C163" t="s">
        <v>484</v>
      </c>
      <c r="D163">
        <v>-0.1</v>
      </c>
      <c r="E163">
        <v>-0.5</v>
      </c>
      <c r="F163">
        <v>-0.2</v>
      </c>
    </row>
    <row r="164" spans="1:6" x14ac:dyDescent="0.25">
      <c r="A164" s="215">
        <v>41275</v>
      </c>
      <c r="B164">
        <v>259.39999999999998</v>
      </c>
      <c r="C164" t="s">
        <v>484</v>
      </c>
      <c r="D164">
        <v>0.4</v>
      </c>
      <c r="E164">
        <v>-0.2</v>
      </c>
      <c r="F164">
        <v>0.1</v>
      </c>
    </row>
    <row r="165" spans="1:6" x14ac:dyDescent="0.25">
      <c r="A165" s="215">
        <v>41306</v>
      </c>
      <c r="B165">
        <v>260.5</v>
      </c>
      <c r="C165" t="s">
        <v>484</v>
      </c>
      <c r="D165">
        <v>0.2</v>
      </c>
      <c r="E165">
        <v>0.3</v>
      </c>
      <c r="F165">
        <v>0.4</v>
      </c>
    </row>
    <row r="166" spans="1:6" x14ac:dyDescent="0.25">
      <c r="A166" s="215">
        <v>41334</v>
      </c>
      <c r="B166">
        <v>261</v>
      </c>
      <c r="C166" t="s">
        <v>484</v>
      </c>
      <c r="D166">
        <v>-0.2</v>
      </c>
      <c r="E166">
        <v>0.7</v>
      </c>
      <c r="F166">
        <v>0.2</v>
      </c>
    </row>
    <row r="167" spans="1:6" x14ac:dyDescent="0.25">
      <c r="A167" s="215">
        <v>41365</v>
      </c>
      <c r="B167">
        <v>261.8</v>
      </c>
      <c r="C167" t="s">
        <v>484</v>
      </c>
      <c r="D167">
        <v>-0.2</v>
      </c>
      <c r="E167">
        <v>0.9</v>
      </c>
      <c r="F167">
        <v>0.3</v>
      </c>
    </row>
    <row r="168" spans="1:6" x14ac:dyDescent="0.25">
      <c r="A168" s="215">
        <v>41395</v>
      </c>
      <c r="B168">
        <v>261.89999999999998</v>
      </c>
      <c r="C168" t="s">
        <v>484</v>
      </c>
      <c r="D168">
        <v>-0.3</v>
      </c>
      <c r="E168">
        <v>0.5</v>
      </c>
      <c r="F168">
        <v>0</v>
      </c>
    </row>
    <row r="169" spans="1:6" x14ac:dyDescent="0.25">
      <c r="A169" s="215">
        <v>41426</v>
      </c>
      <c r="B169">
        <v>261.60000000000002</v>
      </c>
      <c r="C169" t="s">
        <v>484</v>
      </c>
      <c r="D169">
        <v>0</v>
      </c>
      <c r="E169">
        <v>0.2</v>
      </c>
      <c r="F169">
        <v>-0.1</v>
      </c>
    </row>
    <row r="170" spans="1:6" x14ac:dyDescent="0.25">
      <c r="A170" s="215">
        <v>41456</v>
      </c>
      <c r="B170">
        <v>260.8</v>
      </c>
      <c r="C170" t="s">
        <v>484</v>
      </c>
      <c r="D170">
        <v>0</v>
      </c>
      <c r="E170">
        <v>-0.4</v>
      </c>
      <c r="F170">
        <v>-0.3</v>
      </c>
    </row>
    <row r="171" spans="1:6" x14ac:dyDescent="0.25">
      <c r="A171" s="215">
        <v>41487</v>
      </c>
      <c r="B171">
        <v>260.39999999999998</v>
      </c>
      <c r="C171" t="s">
        <v>484</v>
      </c>
      <c r="D171">
        <v>0.1</v>
      </c>
      <c r="E171">
        <v>-0.6</v>
      </c>
      <c r="F171">
        <v>-0.2</v>
      </c>
    </row>
    <row r="172" spans="1:6" x14ac:dyDescent="0.25">
      <c r="A172" s="215">
        <v>41518</v>
      </c>
      <c r="B172">
        <v>260.10000000000002</v>
      </c>
      <c r="C172" t="s">
        <v>484</v>
      </c>
      <c r="D172">
        <v>-0.1</v>
      </c>
      <c r="E172">
        <v>-0.6</v>
      </c>
      <c r="F172">
        <v>-0.1</v>
      </c>
    </row>
    <row r="173" spans="1:6" x14ac:dyDescent="0.25">
      <c r="A173" s="215">
        <v>41548</v>
      </c>
      <c r="B173">
        <v>260.5</v>
      </c>
      <c r="C173" t="s">
        <v>484</v>
      </c>
      <c r="D173">
        <v>0.2</v>
      </c>
      <c r="E173">
        <v>-0.1</v>
      </c>
      <c r="F173">
        <v>0.2</v>
      </c>
    </row>
    <row r="174" spans="1:6" x14ac:dyDescent="0.25">
      <c r="A174" s="215">
        <v>41579</v>
      </c>
      <c r="B174">
        <v>260.7</v>
      </c>
      <c r="C174" t="s">
        <v>484</v>
      </c>
      <c r="D174">
        <v>0.4</v>
      </c>
      <c r="E174">
        <v>0.1</v>
      </c>
      <c r="F174">
        <v>0.1</v>
      </c>
    </row>
    <row r="175" spans="1:6" x14ac:dyDescent="0.25">
      <c r="A175" s="215">
        <v>41609</v>
      </c>
      <c r="B175">
        <v>260.89999999999998</v>
      </c>
      <c r="C175" t="s">
        <v>484</v>
      </c>
      <c r="D175">
        <v>0.7</v>
      </c>
      <c r="E175">
        <v>0.3</v>
      </c>
      <c r="F175">
        <v>0.1</v>
      </c>
    </row>
    <row r="176" spans="1:6" x14ac:dyDescent="0.25">
      <c r="A176" s="215">
        <v>41640</v>
      </c>
      <c r="B176">
        <v>261.2</v>
      </c>
      <c r="C176" t="s">
        <v>484</v>
      </c>
      <c r="D176">
        <v>0.7</v>
      </c>
      <c r="E176">
        <v>0.3</v>
      </c>
      <c r="F176">
        <v>0.1</v>
      </c>
    </row>
    <row r="177" spans="1:6" x14ac:dyDescent="0.25">
      <c r="A177" s="215">
        <v>41671</v>
      </c>
      <c r="B177">
        <v>262.5</v>
      </c>
      <c r="C177" t="s">
        <v>484</v>
      </c>
      <c r="D177">
        <v>0.8</v>
      </c>
      <c r="E177">
        <v>0.7</v>
      </c>
      <c r="F177">
        <v>0.5</v>
      </c>
    </row>
    <row r="178" spans="1:6" x14ac:dyDescent="0.25">
      <c r="A178" s="215">
        <v>41699</v>
      </c>
      <c r="B178">
        <v>263.39999999999998</v>
      </c>
      <c r="C178" t="s">
        <v>484</v>
      </c>
      <c r="D178">
        <v>0.9</v>
      </c>
      <c r="E178">
        <v>1</v>
      </c>
      <c r="F178">
        <v>0.3</v>
      </c>
    </row>
    <row r="179" spans="1:6" x14ac:dyDescent="0.25">
      <c r="A179" s="215">
        <v>41730</v>
      </c>
      <c r="B179">
        <v>263.10000000000002</v>
      </c>
      <c r="C179" t="s">
        <v>484</v>
      </c>
      <c r="D179">
        <v>0.5</v>
      </c>
      <c r="E179">
        <v>0.7</v>
      </c>
      <c r="F179">
        <v>-0.1</v>
      </c>
    </row>
    <row r="180" spans="1:6" x14ac:dyDescent="0.25">
      <c r="A180" s="215">
        <v>41760</v>
      </c>
      <c r="B180">
        <v>263.39999999999998</v>
      </c>
      <c r="C180" t="s">
        <v>484</v>
      </c>
      <c r="D180">
        <v>0.6</v>
      </c>
      <c r="E180">
        <v>0.3</v>
      </c>
      <c r="F180">
        <v>0.1</v>
      </c>
    </row>
    <row r="181" spans="1:6" x14ac:dyDescent="0.25">
      <c r="A181" s="215">
        <v>41791</v>
      </c>
      <c r="B181">
        <v>263.60000000000002</v>
      </c>
      <c r="C181" t="s">
        <v>484</v>
      </c>
      <c r="D181">
        <v>0.8</v>
      </c>
      <c r="E181">
        <v>0.1</v>
      </c>
      <c r="F181">
        <v>0.1</v>
      </c>
    </row>
    <row r="182" spans="1:6" x14ac:dyDescent="0.25">
      <c r="A182" s="215">
        <v>41821</v>
      </c>
      <c r="B182">
        <v>263.60000000000002</v>
      </c>
      <c r="C182" t="s">
        <v>485</v>
      </c>
      <c r="D182">
        <v>1.1000000000000001</v>
      </c>
      <c r="E182">
        <v>0.2</v>
      </c>
      <c r="F182">
        <v>0</v>
      </c>
    </row>
    <row r="183" spans="1:6" x14ac:dyDescent="0.25">
      <c r="A183" s="215">
        <v>41852</v>
      </c>
      <c r="B183">
        <v>263.60000000000002</v>
      </c>
      <c r="C183" t="s">
        <v>484</v>
      </c>
      <c r="D183">
        <v>1.2</v>
      </c>
      <c r="E183">
        <v>0.1</v>
      </c>
      <c r="F183">
        <v>0</v>
      </c>
    </row>
    <row r="184" spans="1:6" x14ac:dyDescent="0.25">
      <c r="A184" s="215">
        <v>41883</v>
      </c>
      <c r="B184">
        <v>263.8</v>
      </c>
      <c r="C184" t="s">
        <v>484</v>
      </c>
      <c r="D184">
        <v>1.4</v>
      </c>
      <c r="E184">
        <v>0.1</v>
      </c>
      <c r="F184">
        <v>0.1</v>
      </c>
    </row>
    <row r="185" spans="1:6" x14ac:dyDescent="0.25">
      <c r="A185" s="215">
        <v>41913</v>
      </c>
      <c r="B185">
        <v>263.5</v>
      </c>
      <c r="C185" t="s">
        <v>484</v>
      </c>
      <c r="D185">
        <v>1.2</v>
      </c>
      <c r="E185">
        <v>0</v>
      </c>
      <c r="F185">
        <v>-0.1</v>
      </c>
    </row>
    <row r="186" spans="1:6" x14ac:dyDescent="0.25">
      <c r="A186" s="215">
        <v>41944</v>
      </c>
      <c r="B186">
        <v>263.60000000000002</v>
      </c>
      <c r="C186" t="s">
        <v>484</v>
      </c>
      <c r="D186">
        <v>1.1000000000000001</v>
      </c>
      <c r="E186">
        <v>0</v>
      </c>
      <c r="F186">
        <v>0</v>
      </c>
    </row>
    <row r="187" spans="1:6" x14ac:dyDescent="0.25">
      <c r="A187" s="215">
        <v>41974</v>
      </c>
      <c r="B187">
        <v>263.2</v>
      </c>
      <c r="C187" t="s">
        <v>484</v>
      </c>
      <c r="D187">
        <v>0.9</v>
      </c>
      <c r="E187">
        <v>-0.2</v>
      </c>
      <c r="F187">
        <v>-0.2</v>
      </c>
    </row>
    <row r="188" spans="1:6" x14ac:dyDescent="0.25">
      <c r="A188" s="215">
        <v>42005</v>
      </c>
      <c r="B188">
        <v>262.2</v>
      </c>
      <c r="C188" t="s">
        <v>484</v>
      </c>
      <c r="D188">
        <v>0.4</v>
      </c>
      <c r="E188">
        <v>-0.5</v>
      </c>
      <c r="F188">
        <v>-0.4</v>
      </c>
    </row>
    <row r="189" spans="1:6" x14ac:dyDescent="0.25">
      <c r="A189" s="215">
        <v>42036</v>
      </c>
      <c r="B189">
        <v>262.2</v>
      </c>
      <c r="C189" t="s">
        <v>484</v>
      </c>
      <c r="D189">
        <v>-0.1</v>
      </c>
      <c r="E189">
        <v>-0.5</v>
      </c>
      <c r="F189">
        <v>0</v>
      </c>
    </row>
    <row r="190" spans="1:6" x14ac:dyDescent="0.25">
      <c r="A190" s="215">
        <v>42064</v>
      </c>
      <c r="B190">
        <v>261.60000000000002</v>
      </c>
      <c r="C190" t="s">
        <v>484</v>
      </c>
      <c r="D190">
        <v>-0.7</v>
      </c>
      <c r="E190">
        <v>-0.6</v>
      </c>
      <c r="F190">
        <v>-0.2</v>
      </c>
    </row>
    <row r="191" spans="1:6" x14ac:dyDescent="0.25">
      <c r="A191" s="215">
        <v>42095</v>
      </c>
      <c r="B191">
        <v>261.60000000000002</v>
      </c>
      <c r="C191" t="s">
        <v>484</v>
      </c>
      <c r="D191">
        <v>-0.6</v>
      </c>
      <c r="E191">
        <v>-0.2</v>
      </c>
      <c r="F191">
        <v>0</v>
      </c>
    </row>
    <row r="192" spans="1:6" x14ac:dyDescent="0.25">
      <c r="A192" s="215">
        <v>42125</v>
      </c>
      <c r="B192">
        <v>261.60000000000002</v>
      </c>
      <c r="C192" t="s">
        <v>484</v>
      </c>
      <c r="D192">
        <v>-0.7</v>
      </c>
      <c r="E192">
        <v>-0.2</v>
      </c>
      <c r="F192">
        <v>0</v>
      </c>
    </row>
    <row r="193" spans="1:6" x14ac:dyDescent="0.25">
      <c r="A193" s="215">
        <v>42156</v>
      </c>
      <c r="B193">
        <v>260.60000000000002</v>
      </c>
      <c r="C193" t="s">
        <v>484</v>
      </c>
      <c r="D193">
        <v>-1.1000000000000001</v>
      </c>
      <c r="E193">
        <v>-0.4</v>
      </c>
      <c r="F193">
        <v>-0.4</v>
      </c>
    </row>
    <row r="194" spans="1:6" x14ac:dyDescent="0.25">
      <c r="A194" s="215">
        <v>42186</v>
      </c>
      <c r="B194">
        <v>259.39999999999998</v>
      </c>
      <c r="C194" t="s">
        <v>484</v>
      </c>
      <c r="D194">
        <v>-1.6</v>
      </c>
      <c r="E194">
        <v>-0.8</v>
      </c>
      <c r="F194">
        <v>-0.5</v>
      </c>
    </row>
    <row r="195" spans="1:6" x14ac:dyDescent="0.25">
      <c r="A195" s="215">
        <v>42217</v>
      </c>
      <c r="B195">
        <v>258.3</v>
      </c>
      <c r="C195" t="s">
        <v>484</v>
      </c>
      <c r="D195">
        <v>-2</v>
      </c>
      <c r="E195">
        <v>-1.3</v>
      </c>
      <c r="F195">
        <v>-0.4</v>
      </c>
    </row>
    <row r="196" spans="1:6" x14ac:dyDescent="0.25">
      <c r="A196" s="215">
        <v>42248</v>
      </c>
      <c r="B196">
        <v>257.39999999999998</v>
      </c>
      <c r="C196" t="s">
        <v>484</v>
      </c>
      <c r="D196">
        <v>-2.4</v>
      </c>
      <c r="E196">
        <v>-1.2</v>
      </c>
      <c r="F196">
        <v>-0.3</v>
      </c>
    </row>
    <row r="197" spans="1:6" x14ac:dyDescent="0.25">
      <c r="A197" s="215">
        <v>42278</v>
      </c>
      <c r="B197">
        <v>256.89999999999998</v>
      </c>
      <c r="C197" t="s">
        <v>484</v>
      </c>
      <c r="D197">
        <v>-2.5</v>
      </c>
      <c r="E197">
        <v>-1</v>
      </c>
      <c r="F197">
        <v>-0.2</v>
      </c>
    </row>
    <row r="198" spans="1:6" x14ac:dyDescent="0.25">
      <c r="A198" s="215">
        <v>42309</v>
      </c>
      <c r="B198">
        <v>256</v>
      </c>
      <c r="C198" t="s">
        <v>484</v>
      </c>
      <c r="D198">
        <v>-2.9</v>
      </c>
      <c r="E198">
        <v>-0.9</v>
      </c>
      <c r="F198">
        <v>-0.4</v>
      </c>
    </row>
    <row r="199" spans="1:6" x14ac:dyDescent="0.25">
      <c r="A199" s="215">
        <v>42339</v>
      </c>
      <c r="B199">
        <v>255</v>
      </c>
      <c r="C199" t="s">
        <v>484</v>
      </c>
      <c r="D199">
        <v>-3.1</v>
      </c>
      <c r="E199">
        <v>-0.9</v>
      </c>
      <c r="F199">
        <v>-0.4</v>
      </c>
    </row>
    <row r="200" spans="1:6" x14ac:dyDescent="0.25">
      <c r="A200" s="215">
        <v>42370</v>
      </c>
      <c r="B200">
        <v>254.5</v>
      </c>
      <c r="C200" t="s">
        <v>484</v>
      </c>
      <c r="D200">
        <v>-2.9</v>
      </c>
      <c r="E200">
        <v>-0.9</v>
      </c>
      <c r="F200">
        <v>-0.2</v>
      </c>
    </row>
    <row r="201" spans="1:6" x14ac:dyDescent="0.25">
      <c r="A201" s="215">
        <v>42401</v>
      </c>
      <c r="B201">
        <v>255.7</v>
      </c>
      <c r="C201" t="s">
        <v>484</v>
      </c>
      <c r="D201">
        <v>-2.5</v>
      </c>
      <c r="E201">
        <v>-0.1</v>
      </c>
      <c r="F201">
        <v>0.5</v>
      </c>
    </row>
    <row r="202" spans="1:6" x14ac:dyDescent="0.25">
      <c r="A202" s="215">
        <v>42430</v>
      </c>
      <c r="B202">
        <v>255.5</v>
      </c>
      <c r="C202" t="s">
        <v>484</v>
      </c>
      <c r="D202">
        <v>-2.2999999999999998</v>
      </c>
      <c r="E202">
        <v>0.2</v>
      </c>
      <c r="F202">
        <v>-0.1</v>
      </c>
    </row>
    <row r="203" spans="1:6" x14ac:dyDescent="0.25">
      <c r="A203" s="215">
        <v>42461</v>
      </c>
      <c r="B203">
        <v>256.39999999999998</v>
      </c>
      <c r="C203" t="s">
        <v>484</v>
      </c>
      <c r="D203">
        <v>-2</v>
      </c>
      <c r="E203">
        <v>0.7</v>
      </c>
      <c r="F203">
        <v>0.4</v>
      </c>
    </row>
    <row r="204" spans="1:6" x14ac:dyDescent="0.25">
      <c r="A204" s="215">
        <v>42491</v>
      </c>
      <c r="B204">
        <v>258.2</v>
      </c>
      <c r="C204" t="s">
        <v>484</v>
      </c>
      <c r="D204">
        <v>-1.3</v>
      </c>
      <c r="E204">
        <v>1</v>
      </c>
      <c r="F204">
        <v>0.7</v>
      </c>
    </row>
    <row r="205" spans="1:6" x14ac:dyDescent="0.25">
      <c r="A205" s="215">
        <v>42522</v>
      </c>
      <c r="B205">
        <v>260.2</v>
      </c>
      <c r="C205" t="s">
        <v>484</v>
      </c>
      <c r="D205">
        <v>-0.2</v>
      </c>
      <c r="E205">
        <v>1.8</v>
      </c>
      <c r="F205">
        <v>0.8</v>
      </c>
    </row>
    <row r="206" spans="1:6" x14ac:dyDescent="0.25">
      <c r="A206" s="215">
        <v>42552</v>
      </c>
      <c r="B206">
        <v>260.39999999999998</v>
      </c>
      <c r="C206" t="s">
        <v>484</v>
      </c>
      <c r="D206">
        <v>0.4</v>
      </c>
      <c r="E206">
        <v>1.6</v>
      </c>
      <c r="F206">
        <v>0.1</v>
      </c>
    </row>
    <row r="207" spans="1:6" x14ac:dyDescent="0.25">
      <c r="A207" s="215">
        <v>42583</v>
      </c>
      <c r="B207">
        <v>261.7</v>
      </c>
      <c r="C207" t="s">
        <v>484</v>
      </c>
      <c r="D207">
        <v>1.3</v>
      </c>
      <c r="E207">
        <v>1.4</v>
      </c>
      <c r="F207">
        <v>0.5</v>
      </c>
    </row>
    <row r="208" spans="1:6" x14ac:dyDescent="0.25">
      <c r="A208" s="215">
        <v>42614</v>
      </c>
      <c r="B208">
        <v>262.5</v>
      </c>
      <c r="C208" t="s">
        <v>484</v>
      </c>
      <c r="D208">
        <v>2</v>
      </c>
      <c r="E208">
        <v>0.9</v>
      </c>
      <c r="F208">
        <v>0.3</v>
      </c>
    </row>
    <row r="209" spans="1:6" x14ac:dyDescent="0.25">
      <c r="A209" s="215">
        <v>42644</v>
      </c>
      <c r="B209">
        <v>262.60000000000002</v>
      </c>
      <c r="C209" t="s">
        <v>484</v>
      </c>
      <c r="D209">
        <v>2.2000000000000002</v>
      </c>
      <c r="E209">
        <v>0.8</v>
      </c>
      <c r="F209">
        <v>0</v>
      </c>
    </row>
    <row r="210" spans="1:6" x14ac:dyDescent="0.25">
      <c r="A210" s="215">
        <v>42675</v>
      </c>
      <c r="B210">
        <v>264.10000000000002</v>
      </c>
      <c r="C210" t="s">
        <v>484</v>
      </c>
      <c r="D210">
        <v>3.2</v>
      </c>
      <c r="E210">
        <v>0.9</v>
      </c>
      <c r="F210">
        <v>0.6</v>
      </c>
    </row>
    <row r="211" spans="1:6" x14ac:dyDescent="0.25">
      <c r="A211" s="215">
        <v>42705</v>
      </c>
      <c r="B211">
        <v>264.89999999999998</v>
      </c>
      <c r="C211" t="s">
        <v>484</v>
      </c>
      <c r="D211">
        <v>3.9</v>
      </c>
      <c r="E211">
        <v>0.9</v>
      </c>
      <c r="F211">
        <v>0.3</v>
      </c>
    </row>
    <row r="212" spans="1:6" x14ac:dyDescent="0.25">
      <c r="A212" s="215">
        <v>42736</v>
      </c>
      <c r="B212">
        <v>267.2</v>
      </c>
      <c r="C212" t="s">
        <v>484</v>
      </c>
      <c r="D212">
        <v>5</v>
      </c>
      <c r="E212">
        <v>1.8</v>
      </c>
      <c r="F212">
        <v>0.9</v>
      </c>
    </row>
    <row r="213" spans="1:6" x14ac:dyDescent="0.25">
      <c r="A213" s="215">
        <v>42767</v>
      </c>
      <c r="B213">
        <v>269.7</v>
      </c>
      <c r="C213" t="s">
        <v>484</v>
      </c>
      <c r="D213">
        <v>5.5</v>
      </c>
      <c r="E213">
        <v>2.1</v>
      </c>
      <c r="F213">
        <v>0.9</v>
      </c>
    </row>
    <row r="214" spans="1:6" x14ac:dyDescent="0.25">
      <c r="A214" s="215">
        <v>42795</v>
      </c>
      <c r="B214">
        <v>270.60000000000002</v>
      </c>
      <c r="C214" t="s">
        <v>484</v>
      </c>
      <c r="D214">
        <v>5.9</v>
      </c>
      <c r="E214">
        <v>2.2000000000000002</v>
      </c>
      <c r="F214">
        <v>0.3</v>
      </c>
    </row>
    <row r="215" spans="1:6" x14ac:dyDescent="0.25">
      <c r="A215" s="215">
        <v>42826</v>
      </c>
      <c r="B215">
        <v>271.3</v>
      </c>
      <c r="C215" t="s">
        <v>484</v>
      </c>
      <c r="D215">
        <v>5.8</v>
      </c>
      <c r="E215">
        <v>1.5</v>
      </c>
      <c r="F215">
        <v>0.3</v>
      </c>
    </row>
    <row r="216" spans="1:6" x14ac:dyDescent="0.25">
      <c r="A216" s="215">
        <v>42856</v>
      </c>
      <c r="B216">
        <v>272</v>
      </c>
      <c r="C216" t="s">
        <v>484</v>
      </c>
      <c r="D216">
        <v>5.3</v>
      </c>
      <c r="E216">
        <v>0.9</v>
      </c>
      <c r="F216">
        <v>0.3</v>
      </c>
    </row>
    <row r="217" spans="1:6" x14ac:dyDescent="0.25">
      <c r="A217" s="215">
        <v>42887</v>
      </c>
      <c r="B217">
        <v>272.2</v>
      </c>
      <c r="C217" t="s">
        <v>484</v>
      </c>
      <c r="D217">
        <v>4.5999999999999996</v>
      </c>
      <c r="E217">
        <v>0.6</v>
      </c>
      <c r="F217">
        <v>0.1</v>
      </c>
    </row>
    <row r="218" spans="1:6" x14ac:dyDescent="0.25">
      <c r="A218" s="215">
        <v>42917</v>
      </c>
      <c r="B218">
        <v>272.7</v>
      </c>
      <c r="C218" t="s">
        <v>484</v>
      </c>
      <c r="D218">
        <v>4.7</v>
      </c>
      <c r="E218">
        <v>0.5</v>
      </c>
      <c r="F218">
        <v>0.2</v>
      </c>
    </row>
    <row r="219" spans="1:6" x14ac:dyDescent="0.25">
      <c r="A219" s="215">
        <v>42948</v>
      </c>
      <c r="B219">
        <v>273.60000000000002</v>
      </c>
      <c r="C219" t="s">
        <v>484</v>
      </c>
      <c r="D219">
        <v>4.5</v>
      </c>
      <c r="E219">
        <v>0.6</v>
      </c>
      <c r="F219">
        <v>0.3</v>
      </c>
    </row>
    <row r="220" spans="1:6" x14ac:dyDescent="0.25">
      <c r="A220" s="215">
        <v>42979</v>
      </c>
      <c r="B220">
        <v>275.3</v>
      </c>
      <c r="C220" t="s">
        <v>484</v>
      </c>
      <c r="D220">
        <v>4.9000000000000004</v>
      </c>
      <c r="E220">
        <v>1.1000000000000001</v>
      </c>
      <c r="F220">
        <v>0.6</v>
      </c>
    </row>
    <row r="221" spans="1:6" x14ac:dyDescent="0.25">
      <c r="A221" s="215">
        <v>43009</v>
      </c>
      <c r="B221">
        <v>276.8</v>
      </c>
      <c r="C221" t="s">
        <v>484</v>
      </c>
      <c r="D221">
        <v>5.4</v>
      </c>
      <c r="E221">
        <v>1.5</v>
      </c>
      <c r="F221">
        <v>0.5</v>
      </c>
    </row>
    <row r="222" spans="1:6" x14ac:dyDescent="0.25">
      <c r="A222" s="215">
        <v>43040</v>
      </c>
      <c r="B222">
        <v>278.2</v>
      </c>
      <c r="C222" t="s">
        <v>484</v>
      </c>
      <c r="D222">
        <v>5.3</v>
      </c>
      <c r="E222">
        <v>1.7</v>
      </c>
      <c r="F222">
        <v>0.5</v>
      </c>
    </row>
    <row r="223" spans="1:6" x14ac:dyDescent="0.25">
      <c r="A223" s="215">
        <v>43070</v>
      </c>
      <c r="B223">
        <v>279.39999999999998</v>
      </c>
      <c r="C223" t="s">
        <v>484</v>
      </c>
      <c r="D223">
        <v>5.5</v>
      </c>
      <c r="E223">
        <v>1.5</v>
      </c>
      <c r="F223">
        <v>0.4</v>
      </c>
    </row>
    <row r="224" spans="1:6" x14ac:dyDescent="0.25">
      <c r="A224" s="215">
        <v>43101</v>
      </c>
      <c r="B224">
        <v>280.10000000000002</v>
      </c>
      <c r="C224" t="s">
        <v>484</v>
      </c>
      <c r="D224">
        <v>4.8</v>
      </c>
      <c r="E224">
        <v>1.2</v>
      </c>
      <c r="F224">
        <v>0.3</v>
      </c>
    </row>
    <row r="225" spans="1:6" x14ac:dyDescent="0.25">
      <c r="A225" s="215">
        <v>43132</v>
      </c>
      <c r="B225">
        <v>283.3</v>
      </c>
      <c r="C225" t="s">
        <v>484</v>
      </c>
      <c r="D225">
        <v>5</v>
      </c>
      <c r="E225">
        <v>1.8</v>
      </c>
      <c r="F225">
        <v>1.1000000000000001</v>
      </c>
    </row>
    <row r="226" spans="1:6" x14ac:dyDescent="0.25">
      <c r="A226" s="215">
        <v>43160</v>
      </c>
      <c r="B226">
        <v>283.39999999999998</v>
      </c>
      <c r="C226" t="s">
        <v>484</v>
      </c>
      <c r="D226">
        <v>4.7</v>
      </c>
      <c r="E226">
        <v>1.4</v>
      </c>
      <c r="F226">
        <v>0</v>
      </c>
    </row>
    <row r="227" spans="1:6" x14ac:dyDescent="0.25">
      <c r="A227" s="215">
        <v>43191</v>
      </c>
      <c r="B227">
        <v>283.8</v>
      </c>
      <c r="C227" t="s">
        <v>484</v>
      </c>
      <c r="D227">
        <v>4.5999999999999996</v>
      </c>
      <c r="E227">
        <v>1.3</v>
      </c>
      <c r="F227">
        <v>0.1</v>
      </c>
    </row>
    <row r="228" spans="1:6" x14ac:dyDescent="0.25">
      <c r="A228" s="215">
        <v>43221</v>
      </c>
      <c r="B228">
        <v>285.3</v>
      </c>
      <c r="C228" t="s">
        <v>484</v>
      </c>
      <c r="D228">
        <v>4.9000000000000004</v>
      </c>
      <c r="E228">
        <v>0.7</v>
      </c>
      <c r="F228">
        <v>0.5</v>
      </c>
    </row>
    <row r="229" spans="1:6" x14ac:dyDescent="0.25">
      <c r="A229" s="215">
        <v>43252</v>
      </c>
      <c r="B229">
        <v>286.39999999999998</v>
      </c>
      <c r="C229" t="s">
        <v>484</v>
      </c>
      <c r="D229">
        <v>5.2</v>
      </c>
      <c r="E229">
        <v>1.1000000000000001</v>
      </c>
      <c r="F229">
        <v>0.4</v>
      </c>
    </row>
    <row r="230" spans="1:6" x14ac:dyDescent="0.25">
      <c r="A230" s="215">
        <v>43282</v>
      </c>
      <c r="B230">
        <v>287.3</v>
      </c>
      <c r="C230" t="s">
        <v>484</v>
      </c>
      <c r="D230">
        <v>5.4</v>
      </c>
      <c r="E230">
        <v>1.2</v>
      </c>
      <c r="F230">
        <v>0.3</v>
      </c>
    </row>
    <row r="231" spans="1:6" x14ac:dyDescent="0.25">
      <c r="A231" s="215">
        <v>43313</v>
      </c>
      <c r="B231">
        <v>287.39999999999998</v>
      </c>
      <c r="C231" t="s">
        <v>484</v>
      </c>
      <c r="D231">
        <v>5</v>
      </c>
      <c r="E231">
        <v>0.7</v>
      </c>
      <c r="F231">
        <v>0</v>
      </c>
    </row>
    <row r="232" spans="1:6" x14ac:dyDescent="0.25">
      <c r="A232" s="215">
        <v>43344</v>
      </c>
      <c r="B232">
        <v>288.60000000000002</v>
      </c>
      <c r="C232" t="s">
        <v>484</v>
      </c>
      <c r="D232">
        <v>4.8</v>
      </c>
      <c r="E232">
        <v>0.8</v>
      </c>
      <c r="F232">
        <v>0.4</v>
      </c>
    </row>
    <row r="233" spans="1:6" x14ac:dyDescent="0.25">
      <c r="A233" s="215">
        <v>43374</v>
      </c>
      <c r="B233">
        <v>287.8</v>
      </c>
      <c r="C233" t="s">
        <v>484</v>
      </c>
      <c r="D233">
        <v>4</v>
      </c>
      <c r="E233">
        <v>0.2</v>
      </c>
      <c r="F233">
        <v>-0.3</v>
      </c>
    </row>
    <row r="234" spans="1:6" x14ac:dyDescent="0.25">
      <c r="A234" s="215">
        <v>43405</v>
      </c>
      <c r="B234">
        <v>288.39999999999998</v>
      </c>
      <c r="C234" t="s">
        <v>484</v>
      </c>
      <c r="D234">
        <v>3.7</v>
      </c>
      <c r="E234">
        <v>0.3</v>
      </c>
      <c r="F234">
        <v>0.2</v>
      </c>
    </row>
    <row r="235" spans="1:6" x14ac:dyDescent="0.25">
      <c r="A235" s="215">
        <v>43435</v>
      </c>
      <c r="B235">
        <v>289.2</v>
      </c>
      <c r="C235" t="s">
        <v>484</v>
      </c>
      <c r="D235">
        <v>3.5</v>
      </c>
      <c r="E235">
        <v>0.2</v>
      </c>
      <c r="F235">
        <v>0.3</v>
      </c>
    </row>
    <row r="236" spans="1:6" x14ac:dyDescent="0.25">
      <c r="A236" s="215">
        <v>43466</v>
      </c>
      <c r="B236">
        <v>288.39999999999998</v>
      </c>
      <c r="C236" t="s">
        <v>484</v>
      </c>
      <c r="D236">
        <v>3</v>
      </c>
      <c r="E236">
        <v>0.2</v>
      </c>
      <c r="F236">
        <v>-0.3</v>
      </c>
    </row>
    <row r="237" spans="1:6" x14ac:dyDescent="0.25">
      <c r="A237" s="215">
        <v>43497</v>
      </c>
      <c r="B237">
        <v>289.7</v>
      </c>
      <c r="C237" t="s">
        <v>484</v>
      </c>
      <c r="D237">
        <v>2.2999999999999998</v>
      </c>
      <c r="E237">
        <v>0.5</v>
      </c>
      <c r="F237">
        <v>0.5</v>
      </c>
    </row>
    <row r="238" spans="1:6" x14ac:dyDescent="0.25">
      <c r="A238" s="215">
        <v>43525</v>
      </c>
      <c r="B238">
        <v>292.10000000000002</v>
      </c>
      <c r="C238" t="s">
        <v>484</v>
      </c>
      <c r="D238">
        <v>3.1</v>
      </c>
      <c r="E238">
        <v>1</v>
      </c>
      <c r="F238">
        <v>0.8</v>
      </c>
    </row>
    <row r="239" spans="1:6" x14ac:dyDescent="0.25">
      <c r="A239" s="215">
        <v>43556</v>
      </c>
      <c r="B239">
        <v>292.10000000000002</v>
      </c>
      <c r="C239" t="s">
        <v>484</v>
      </c>
      <c r="D239">
        <v>2.9</v>
      </c>
      <c r="E239">
        <v>1.3</v>
      </c>
      <c r="F239">
        <v>0</v>
      </c>
    </row>
    <row r="240" spans="1:6" x14ac:dyDescent="0.25">
      <c r="A240" s="215">
        <v>43586</v>
      </c>
      <c r="B240">
        <v>291.39999999999998</v>
      </c>
      <c r="C240" t="s">
        <v>484</v>
      </c>
      <c r="D240">
        <v>2.1</v>
      </c>
      <c r="E240">
        <v>0.6</v>
      </c>
      <c r="F240">
        <v>-0.2</v>
      </c>
    </row>
    <row r="241" spans="1:6" x14ac:dyDescent="0.25">
      <c r="A241" s="215">
        <v>43617</v>
      </c>
      <c r="B241">
        <v>292.5</v>
      </c>
      <c r="C241" t="s">
        <v>484</v>
      </c>
      <c r="D241">
        <v>2.1</v>
      </c>
      <c r="E241">
        <v>0.1</v>
      </c>
      <c r="F241">
        <v>0.4</v>
      </c>
    </row>
    <row r="242" spans="1:6" x14ac:dyDescent="0.25">
      <c r="A242" s="215">
        <v>43647</v>
      </c>
      <c r="B242">
        <v>292.3</v>
      </c>
      <c r="C242" t="s">
        <v>484</v>
      </c>
      <c r="D242">
        <v>1.7</v>
      </c>
      <c r="E242">
        <v>0.1</v>
      </c>
      <c r="F242">
        <v>-0.1</v>
      </c>
    </row>
    <row r="243" spans="1:6" x14ac:dyDescent="0.25">
      <c r="A243" s="215">
        <v>43678</v>
      </c>
      <c r="B243">
        <v>291.89999999999998</v>
      </c>
      <c r="C243" t="s">
        <v>484</v>
      </c>
      <c r="D243">
        <v>1.6</v>
      </c>
      <c r="E243">
        <v>0.2</v>
      </c>
      <c r="F243">
        <v>-0.1</v>
      </c>
    </row>
    <row r="244" spans="1:6" x14ac:dyDescent="0.25">
      <c r="A244" s="215">
        <v>43709</v>
      </c>
      <c r="B244">
        <v>291.3</v>
      </c>
      <c r="C244" t="s">
        <v>484</v>
      </c>
      <c r="D244">
        <v>0.9</v>
      </c>
      <c r="E244">
        <v>-0.4</v>
      </c>
      <c r="F244">
        <v>-0.2</v>
      </c>
    </row>
    <row r="245" spans="1:6" x14ac:dyDescent="0.25">
      <c r="A245" s="215">
        <v>43739</v>
      </c>
      <c r="B245">
        <v>291.60000000000002</v>
      </c>
      <c r="C245" t="s">
        <v>484</v>
      </c>
      <c r="D245">
        <v>1.3</v>
      </c>
      <c r="E245">
        <v>-0.2</v>
      </c>
      <c r="F245">
        <v>0.1</v>
      </c>
    </row>
    <row r="246" spans="1:6" x14ac:dyDescent="0.25">
      <c r="A246" s="215">
        <v>43770</v>
      </c>
      <c r="B246">
        <v>289.10000000000002</v>
      </c>
      <c r="C246" t="s">
        <v>484</v>
      </c>
      <c r="D246">
        <v>0.2</v>
      </c>
      <c r="E246">
        <v>-1</v>
      </c>
      <c r="F246">
        <v>-0.9</v>
      </c>
    </row>
    <row r="247" spans="1:6" x14ac:dyDescent="0.25">
      <c r="A247" s="215">
        <v>43800</v>
      </c>
      <c r="B247">
        <v>287.2</v>
      </c>
      <c r="C247" t="s">
        <v>484</v>
      </c>
      <c r="D247">
        <v>-0.7</v>
      </c>
      <c r="E247">
        <v>-1.4</v>
      </c>
      <c r="F247">
        <v>-0.7</v>
      </c>
    </row>
    <row r="248" spans="1:6" x14ac:dyDescent="0.25">
      <c r="A248" s="215">
        <v>43831</v>
      </c>
      <c r="B248">
        <v>285.8</v>
      </c>
      <c r="C248" t="s">
        <v>484</v>
      </c>
      <c r="D248">
        <v>-0.9</v>
      </c>
      <c r="E248">
        <v>-2</v>
      </c>
      <c r="F248">
        <v>-0.5</v>
      </c>
    </row>
    <row r="249" spans="1:6" x14ac:dyDescent="0.25">
      <c r="A249" s="215">
        <v>43862</v>
      </c>
      <c r="B249">
        <v>287.3</v>
      </c>
      <c r="C249" t="s">
        <v>484</v>
      </c>
      <c r="D249">
        <v>-0.8</v>
      </c>
      <c r="E249">
        <v>-0.6</v>
      </c>
      <c r="F249">
        <v>0.5</v>
      </c>
    </row>
    <row r="250" spans="1:6" x14ac:dyDescent="0.25">
      <c r="A250" s="215">
        <v>43891</v>
      </c>
      <c r="B250">
        <v>288.89999999999998</v>
      </c>
      <c r="C250" t="s">
        <v>484</v>
      </c>
      <c r="D250">
        <v>-1.1000000000000001</v>
      </c>
      <c r="E250">
        <v>0.6</v>
      </c>
      <c r="F250">
        <v>0.6</v>
      </c>
    </row>
    <row r="251" spans="1:6" x14ac:dyDescent="0.25">
      <c r="A251" s="215">
        <v>43922</v>
      </c>
      <c r="B251">
        <v>288.8</v>
      </c>
      <c r="C251" t="s">
        <v>484</v>
      </c>
      <c r="D251">
        <v>-1.1000000000000001</v>
      </c>
      <c r="E251">
        <v>1</v>
      </c>
      <c r="F251">
        <v>0</v>
      </c>
    </row>
    <row r="252" spans="1:6" x14ac:dyDescent="0.25">
      <c r="A252" s="215">
        <v>43952</v>
      </c>
      <c r="B252">
        <v>291.2</v>
      </c>
      <c r="C252" t="s">
        <v>484</v>
      </c>
      <c r="D252">
        <v>-0.1</v>
      </c>
      <c r="E252">
        <v>1.4</v>
      </c>
      <c r="F252">
        <v>0.8</v>
      </c>
    </row>
    <row r="253" spans="1:6" x14ac:dyDescent="0.25">
      <c r="A253" s="215">
        <v>43983</v>
      </c>
      <c r="B253">
        <v>289.3</v>
      </c>
      <c r="C253" t="s">
        <v>484</v>
      </c>
      <c r="D253">
        <v>-1.1000000000000001</v>
      </c>
      <c r="E253">
        <v>0.1</v>
      </c>
      <c r="F253">
        <v>-0.7</v>
      </c>
    </row>
    <row r="254" spans="1:6" x14ac:dyDescent="0.25">
      <c r="A254" s="215">
        <v>44013</v>
      </c>
      <c r="B254">
        <v>289.89999999999998</v>
      </c>
      <c r="C254" t="s">
        <v>484</v>
      </c>
      <c r="D254">
        <v>-0.8</v>
      </c>
      <c r="E254">
        <v>0.4</v>
      </c>
      <c r="F254">
        <v>0.2</v>
      </c>
    </row>
    <row r="255" spans="1:6" x14ac:dyDescent="0.25">
      <c r="A255" s="215">
        <v>44044</v>
      </c>
      <c r="B255">
        <v>289.89999999999998</v>
      </c>
      <c r="C255" t="s">
        <v>484</v>
      </c>
      <c r="D255">
        <v>-0.7</v>
      </c>
      <c r="E255">
        <v>-0.4</v>
      </c>
      <c r="F255">
        <v>0</v>
      </c>
    </row>
    <row r="256" spans="1:6" x14ac:dyDescent="0.25">
      <c r="A256" s="215">
        <v>44075</v>
      </c>
      <c r="B256">
        <v>291.10000000000002</v>
      </c>
      <c r="C256" t="s">
        <v>484</v>
      </c>
      <c r="D256">
        <v>-0.1</v>
      </c>
      <c r="E256">
        <v>0.6</v>
      </c>
      <c r="F256">
        <v>0.4</v>
      </c>
    </row>
    <row r="257" spans="1:6" x14ac:dyDescent="0.25">
      <c r="A257" s="215">
        <v>44105</v>
      </c>
      <c r="B257">
        <v>292.39999999999998</v>
      </c>
      <c r="C257" t="s">
        <v>484</v>
      </c>
      <c r="D257">
        <v>0.3</v>
      </c>
      <c r="E257">
        <v>0.9</v>
      </c>
      <c r="F257">
        <v>0.4</v>
      </c>
    </row>
    <row r="258" spans="1:6" x14ac:dyDescent="0.25">
      <c r="A258" s="215">
        <v>44136</v>
      </c>
      <c r="B258">
        <v>294.2</v>
      </c>
      <c r="C258" t="s">
        <v>484</v>
      </c>
      <c r="D258">
        <v>1.8</v>
      </c>
      <c r="E258">
        <v>1.5</v>
      </c>
      <c r="F258">
        <v>0.6</v>
      </c>
    </row>
    <row r="259" spans="1:6" x14ac:dyDescent="0.25">
      <c r="A259" s="215">
        <v>44166</v>
      </c>
      <c r="B259">
        <v>298.2</v>
      </c>
      <c r="C259" t="s">
        <v>484</v>
      </c>
      <c r="D259">
        <v>3.8</v>
      </c>
      <c r="E259">
        <v>2.4</v>
      </c>
      <c r="F259">
        <v>1.4</v>
      </c>
    </row>
    <row r="260" spans="1:6" x14ac:dyDescent="0.25">
      <c r="A260" s="215">
        <v>44197</v>
      </c>
      <c r="B260">
        <v>299.60000000000002</v>
      </c>
      <c r="C260" t="s">
        <v>484</v>
      </c>
      <c r="D260">
        <v>4.8</v>
      </c>
      <c r="E260">
        <v>2.5</v>
      </c>
      <c r="F260">
        <v>0.5</v>
      </c>
    </row>
    <row r="261" spans="1:6" x14ac:dyDescent="0.25">
      <c r="A261" s="215">
        <v>44228</v>
      </c>
      <c r="B261">
        <v>305.10000000000002</v>
      </c>
      <c r="C261" t="s">
        <v>484</v>
      </c>
      <c r="D261">
        <v>6.2</v>
      </c>
      <c r="E261">
        <v>3.7</v>
      </c>
      <c r="F261">
        <v>1.8</v>
      </c>
    </row>
    <row r="262" spans="1:6" x14ac:dyDescent="0.25">
      <c r="A262" s="215">
        <v>44256</v>
      </c>
      <c r="B262">
        <v>310.2</v>
      </c>
      <c r="C262" t="s">
        <v>484</v>
      </c>
      <c r="D262">
        <v>7.4</v>
      </c>
      <c r="E262">
        <v>4</v>
      </c>
      <c r="F262">
        <v>1.7</v>
      </c>
    </row>
    <row r="263" spans="1:6" x14ac:dyDescent="0.25">
      <c r="A263" s="215">
        <v>44287</v>
      </c>
      <c r="B263">
        <v>314.3</v>
      </c>
      <c r="C263" t="s">
        <v>484</v>
      </c>
      <c r="D263">
        <v>8.8000000000000007</v>
      </c>
      <c r="E263">
        <v>4.9000000000000004</v>
      </c>
      <c r="F263">
        <v>1.3</v>
      </c>
    </row>
    <row r="264" spans="1:6" x14ac:dyDescent="0.25">
      <c r="A264" s="215">
        <v>44317</v>
      </c>
      <c r="B264">
        <v>318.89999999999998</v>
      </c>
      <c r="C264" t="s">
        <v>484</v>
      </c>
      <c r="D264">
        <v>9.5</v>
      </c>
      <c r="E264">
        <v>4.5</v>
      </c>
      <c r="F264">
        <v>1.5</v>
      </c>
    </row>
    <row r="265" spans="1:6" x14ac:dyDescent="0.25">
      <c r="A265" s="215">
        <v>44348</v>
      </c>
      <c r="B265">
        <v>323.89999999999998</v>
      </c>
      <c r="C265" t="s">
        <v>484</v>
      </c>
      <c r="D265">
        <v>12</v>
      </c>
      <c r="E265">
        <v>4.4000000000000004</v>
      </c>
      <c r="F265">
        <v>1.6</v>
      </c>
    </row>
    <row r="266" spans="1:6" x14ac:dyDescent="0.25">
      <c r="A266" s="215">
        <v>44378</v>
      </c>
      <c r="B266">
        <v>329.7</v>
      </c>
      <c r="C266" t="s">
        <v>484</v>
      </c>
      <c r="D266">
        <v>13.7</v>
      </c>
      <c r="E266">
        <v>4.9000000000000004</v>
      </c>
      <c r="F266">
        <v>1.8</v>
      </c>
    </row>
    <row r="267" spans="1:6" x14ac:dyDescent="0.25">
      <c r="A267" s="215">
        <v>44409</v>
      </c>
      <c r="B267">
        <v>342.8</v>
      </c>
      <c r="C267" t="s">
        <v>484</v>
      </c>
      <c r="D267">
        <v>18.2</v>
      </c>
      <c r="E267">
        <v>7.5</v>
      </c>
      <c r="F267">
        <v>4</v>
      </c>
    </row>
    <row r="268" spans="1:6" x14ac:dyDescent="0.25">
      <c r="A268" s="215">
        <v>44440</v>
      </c>
      <c r="B268">
        <v>349.3</v>
      </c>
      <c r="C268" t="s">
        <v>484</v>
      </c>
      <c r="D268">
        <v>20</v>
      </c>
      <c r="E268">
        <v>7.8</v>
      </c>
      <c r="F268">
        <v>1.9</v>
      </c>
    </row>
    <row r="269" spans="1:6" x14ac:dyDescent="0.25">
      <c r="A269" s="215">
        <v>44470</v>
      </c>
      <c r="B269">
        <v>351.8</v>
      </c>
      <c r="C269" t="s">
        <v>486</v>
      </c>
      <c r="D269">
        <v>20.3</v>
      </c>
      <c r="E269">
        <v>6.7</v>
      </c>
      <c r="F269">
        <v>0.7</v>
      </c>
    </row>
    <row r="270" spans="1:6" x14ac:dyDescent="0.25">
      <c r="A270" s="215">
        <v>44501</v>
      </c>
      <c r="B270">
        <v>354.1</v>
      </c>
      <c r="C270" t="s">
        <v>486</v>
      </c>
      <c r="D270">
        <v>20.399999999999999</v>
      </c>
      <c r="E270">
        <v>3.3</v>
      </c>
      <c r="F270">
        <v>0.7</v>
      </c>
    </row>
    <row r="271" spans="1:6" x14ac:dyDescent="0.25">
      <c r="A271" s="215">
        <v>44531</v>
      </c>
      <c r="B271">
        <v>354.7</v>
      </c>
      <c r="C271" t="s">
        <v>486</v>
      </c>
      <c r="D271">
        <v>18.899999999999999</v>
      </c>
      <c r="E271">
        <v>1.5</v>
      </c>
      <c r="F271">
        <v>0.2</v>
      </c>
    </row>
    <row r="272" spans="1:6" x14ac:dyDescent="0.25">
      <c r="A272" s="215">
        <v>44562</v>
      </c>
      <c r="B272">
        <v>356.4</v>
      </c>
      <c r="C272" t="s">
        <v>487</v>
      </c>
      <c r="D272">
        <v>19</v>
      </c>
      <c r="E272">
        <v>1.3</v>
      </c>
      <c r="F272">
        <v>0.5</v>
      </c>
    </row>
    <row r="273" spans="1:6" x14ac:dyDescent="0.25">
      <c r="A273" s="215">
        <v>44593</v>
      </c>
      <c r="B273">
        <v>357.9</v>
      </c>
      <c r="C273" t="s">
        <v>487</v>
      </c>
      <c r="D273">
        <v>17.3</v>
      </c>
      <c r="E273">
        <v>1.1000000000000001</v>
      </c>
      <c r="F273">
        <v>0.4</v>
      </c>
    </row>
    <row r="274" spans="1:6" x14ac:dyDescent="0.25">
      <c r="A274" s="215">
        <v>44621</v>
      </c>
      <c r="B274">
        <v>358.5</v>
      </c>
      <c r="C274" t="s">
        <v>487</v>
      </c>
      <c r="D274">
        <v>15.6</v>
      </c>
      <c r="E274">
        <v>1.1000000000000001</v>
      </c>
      <c r="F274">
        <v>0.2</v>
      </c>
    </row>
    <row r="275" spans="1:6" x14ac:dyDescent="0.25">
      <c r="A275" s="215">
        <v>44652</v>
      </c>
      <c r="B275">
        <v>360.9</v>
      </c>
      <c r="C275" t="s">
        <v>487</v>
      </c>
      <c r="D275">
        <v>14.8</v>
      </c>
      <c r="E275">
        <v>1.3</v>
      </c>
      <c r="F275">
        <v>0.7</v>
      </c>
    </row>
    <row r="276" spans="1:6" x14ac:dyDescent="0.25">
      <c r="A276" s="215">
        <v>44682</v>
      </c>
      <c r="B276">
        <v>362</v>
      </c>
      <c r="C276" t="s">
        <v>487</v>
      </c>
      <c r="D276">
        <v>13.5</v>
      </c>
      <c r="E276">
        <v>1.1000000000000001</v>
      </c>
      <c r="F276">
        <v>0.3</v>
      </c>
    </row>
    <row r="277" spans="1:6" x14ac:dyDescent="0.25">
      <c r="A277" s="215">
        <v>44713</v>
      </c>
      <c r="B277">
        <v>361.2</v>
      </c>
      <c r="C277" t="s">
        <v>487</v>
      </c>
      <c r="D277">
        <v>11.5</v>
      </c>
      <c r="E277">
        <v>0.8</v>
      </c>
      <c r="F277">
        <v>-0.2</v>
      </c>
    </row>
    <row r="278" spans="1:6" x14ac:dyDescent="0.25">
      <c r="A278" s="215">
        <v>44743</v>
      </c>
      <c r="B278">
        <v>358.8</v>
      </c>
      <c r="C278" t="s">
        <v>487</v>
      </c>
      <c r="D278">
        <v>8.8000000000000007</v>
      </c>
      <c r="E278">
        <v>-0.6</v>
      </c>
      <c r="F278">
        <v>-0.7</v>
      </c>
    </row>
    <row r="279" spans="1:6" x14ac:dyDescent="0.25">
      <c r="A279" s="215">
        <v>44774</v>
      </c>
      <c r="B279">
        <v>357.1</v>
      </c>
      <c r="C279" t="s">
        <v>487</v>
      </c>
      <c r="D279">
        <v>4.2</v>
      </c>
      <c r="E279">
        <v>-1.4</v>
      </c>
      <c r="F279">
        <v>-0.5</v>
      </c>
    </row>
    <row r="280" spans="1:6" x14ac:dyDescent="0.25">
      <c r="A280" s="215">
        <v>44805</v>
      </c>
      <c r="B280">
        <v>355</v>
      </c>
      <c r="C280" t="s">
        <v>487</v>
      </c>
      <c r="D280">
        <v>1.6</v>
      </c>
      <c r="E280">
        <v>-1.7</v>
      </c>
      <c r="F280">
        <v>-0.6</v>
      </c>
    </row>
    <row r="281" spans="1:6" x14ac:dyDescent="0.25">
      <c r="A281" s="215">
        <v>44835</v>
      </c>
      <c r="B281">
        <v>354.6</v>
      </c>
      <c r="C281" t="s">
        <v>487</v>
      </c>
      <c r="D281">
        <v>0.8</v>
      </c>
      <c r="E281">
        <v>-1.2</v>
      </c>
      <c r="F281">
        <v>-0.1</v>
      </c>
    </row>
    <row r="282" spans="1:6" x14ac:dyDescent="0.25">
      <c r="A282" s="215">
        <v>44866</v>
      </c>
      <c r="B282">
        <v>354.2</v>
      </c>
      <c r="C282" t="s">
        <v>487</v>
      </c>
      <c r="D282">
        <v>0</v>
      </c>
      <c r="E282">
        <v>-0.8</v>
      </c>
      <c r="F282">
        <v>-0.1</v>
      </c>
    </row>
    <row r="283" spans="1:6" x14ac:dyDescent="0.25">
      <c r="A283" s="215">
        <v>44896</v>
      </c>
      <c r="B283">
        <v>353.5</v>
      </c>
      <c r="C283" t="s">
        <v>487</v>
      </c>
      <c r="D283">
        <v>-0.3</v>
      </c>
      <c r="E283">
        <v>-0.4</v>
      </c>
      <c r="F283">
        <v>-0.2</v>
      </c>
    </row>
    <row r="284" spans="1:6" x14ac:dyDescent="0.25">
      <c r="A284" s="215">
        <v>44927</v>
      </c>
      <c r="B284">
        <v>353.6</v>
      </c>
      <c r="C284" t="s">
        <v>487</v>
      </c>
      <c r="D284">
        <v>-0.8</v>
      </c>
      <c r="E284">
        <v>-0.3</v>
      </c>
      <c r="F284">
        <v>0</v>
      </c>
    </row>
    <row r="285" spans="1:6" x14ac:dyDescent="0.25">
      <c r="A285" s="215">
        <v>44958</v>
      </c>
      <c r="B285">
        <v>355.1</v>
      </c>
      <c r="C285" t="s">
        <v>487</v>
      </c>
      <c r="D285">
        <v>-0.8</v>
      </c>
      <c r="E285">
        <v>0.3</v>
      </c>
      <c r="F285">
        <v>0.4</v>
      </c>
    </row>
    <row r="286" spans="1:6" x14ac:dyDescent="0.25">
      <c r="A286" s="215">
        <v>44986</v>
      </c>
      <c r="B286">
        <v>355.7</v>
      </c>
      <c r="C286" t="s">
        <v>487</v>
      </c>
      <c r="D286">
        <v>-0.8</v>
      </c>
      <c r="E286">
        <v>0.6</v>
      </c>
      <c r="F286">
        <v>0.2</v>
      </c>
    </row>
    <row r="287" spans="1:6" x14ac:dyDescent="0.25">
      <c r="A287" s="215">
        <v>45017</v>
      </c>
      <c r="B287">
        <v>358.4</v>
      </c>
      <c r="C287" t="s">
        <v>487</v>
      </c>
      <c r="D287">
        <v>-0.7</v>
      </c>
      <c r="E287">
        <v>1.4</v>
      </c>
      <c r="F287">
        <v>0.8</v>
      </c>
    </row>
    <row r="288" spans="1:6" x14ac:dyDescent="0.25">
      <c r="A288" s="215">
        <v>45047</v>
      </c>
      <c r="B288">
        <v>359.8</v>
      </c>
      <c r="C288" t="s">
        <v>487</v>
      </c>
      <c r="D288">
        <v>-0.6</v>
      </c>
      <c r="E288">
        <v>1.3</v>
      </c>
      <c r="F288">
        <v>0.4</v>
      </c>
    </row>
    <row r="289" spans="1:6" x14ac:dyDescent="0.25">
      <c r="A289" s="215">
        <v>45078</v>
      </c>
      <c r="B289">
        <v>359.2</v>
      </c>
      <c r="C289" t="s">
        <v>487</v>
      </c>
      <c r="D289">
        <v>-0.6</v>
      </c>
      <c r="E289">
        <v>1</v>
      </c>
      <c r="F289">
        <v>-0.2</v>
      </c>
    </row>
    <row r="290" spans="1:6" x14ac:dyDescent="0.25">
      <c r="A290" s="215">
        <v>45108</v>
      </c>
      <c r="B290">
        <v>359.3</v>
      </c>
      <c r="C290" t="s">
        <v>487</v>
      </c>
      <c r="D290">
        <v>0.1</v>
      </c>
      <c r="E290">
        <v>0.3</v>
      </c>
      <c r="F290">
        <v>0</v>
      </c>
    </row>
    <row r="291" spans="1:6" x14ac:dyDescent="0.25">
      <c r="A291" s="215">
        <v>45139</v>
      </c>
      <c r="B291">
        <v>360</v>
      </c>
      <c r="C291" t="s">
        <v>487</v>
      </c>
      <c r="D291">
        <v>0.8</v>
      </c>
      <c r="E291">
        <v>0.1</v>
      </c>
      <c r="F291">
        <v>0.2</v>
      </c>
    </row>
    <row r="292" spans="1:6" x14ac:dyDescent="0.25">
      <c r="A292" s="215">
        <v>45170</v>
      </c>
      <c r="B292">
        <v>360.3</v>
      </c>
      <c r="C292" t="s">
        <v>487</v>
      </c>
      <c r="D292">
        <v>1.5</v>
      </c>
      <c r="E292">
        <v>0.3</v>
      </c>
      <c r="F292">
        <v>0.1</v>
      </c>
    </row>
    <row r="293" spans="1:6" x14ac:dyDescent="0.25">
      <c r="A293" s="215">
        <v>45200</v>
      </c>
      <c r="B293">
        <v>361.7</v>
      </c>
      <c r="C293" t="s">
        <v>487</v>
      </c>
      <c r="D293">
        <v>2</v>
      </c>
      <c r="E293">
        <v>0.7</v>
      </c>
      <c r="F293">
        <v>0.4</v>
      </c>
    </row>
    <row r="294" spans="1:6" x14ac:dyDescent="0.25">
      <c r="A294" s="215">
        <v>45231</v>
      </c>
      <c r="B294">
        <v>363</v>
      </c>
      <c r="C294" t="s">
        <v>487</v>
      </c>
      <c r="D294">
        <v>2.5</v>
      </c>
      <c r="E294">
        <v>0.8</v>
      </c>
      <c r="F294">
        <v>0.4</v>
      </c>
    </row>
    <row r="295" spans="1:6" x14ac:dyDescent="0.25">
      <c r="A295" s="215">
        <v>45261</v>
      </c>
      <c r="B295">
        <v>364</v>
      </c>
      <c r="C295" t="s">
        <v>487</v>
      </c>
      <c r="D295">
        <v>3</v>
      </c>
      <c r="E295">
        <v>1</v>
      </c>
      <c r="F295">
        <v>0.3</v>
      </c>
    </row>
    <row r="296" spans="1:6" x14ac:dyDescent="0.25">
      <c r="A296" s="215">
        <v>45292</v>
      </c>
      <c r="B296">
        <v>364.2</v>
      </c>
      <c r="C296" t="s">
        <v>487</v>
      </c>
      <c r="D296">
        <v>3</v>
      </c>
      <c r="E296">
        <v>0.7</v>
      </c>
      <c r="F296">
        <v>0.1</v>
      </c>
    </row>
    <row r="297" spans="1:6" x14ac:dyDescent="0.25">
      <c r="A297" s="215">
        <v>45323</v>
      </c>
      <c r="B297">
        <v>365.6</v>
      </c>
      <c r="C297" t="s">
        <v>487</v>
      </c>
      <c r="D297">
        <v>3</v>
      </c>
      <c r="E297">
        <v>0.7</v>
      </c>
      <c r="F297">
        <v>0.4</v>
      </c>
    </row>
    <row r="298" spans="1:6" x14ac:dyDescent="0.25">
      <c r="A298" s="215">
        <v>45352</v>
      </c>
      <c r="B298">
        <v>366.3</v>
      </c>
      <c r="C298" t="s">
        <v>487</v>
      </c>
      <c r="D298">
        <v>3</v>
      </c>
      <c r="E298">
        <v>0.6</v>
      </c>
      <c r="F298">
        <v>0.2</v>
      </c>
    </row>
    <row r="299" spans="1:6" x14ac:dyDescent="0.25">
      <c r="A299" s="215">
        <v>45383</v>
      </c>
      <c r="B299">
        <v>369.4</v>
      </c>
      <c r="C299" t="s">
        <v>487</v>
      </c>
      <c r="D299">
        <v>3.1</v>
      </c>
      <c r="E299">
        <v>1.4</v>
      </c>
      <c r="F299">
        <v>0.8</v>
      </c>
    </row>
    <row r="300" spans="1:6" x14ac:dyDescent="0.25">
      <c r="A300" s="215">
        <v>45413</v>
      </c>
      <c r="B300">
        <v>371.1</v>
      </c>
      <c r="C300" t="s">
        <v>487</v>
      </c>
      <c r="D300">
        <v>3.1</v>
      </c>
      <c r="E300">
        <v>1.5</v>
      </c>
      <c r="F300">
        <v>0.5</v>
      </c>
    </row>
    <row r="301" spans="1:6" x14ac:dyDescent="0.25">
      <c r="A301" s="215">
        <v>45444</v>
      </c>
      <c r="B301">
        <v>370.8</v>
      </c>
      <c r="C301" t="s">
        <v>487</v>
      </c>
      <c r="D301">
        <v>3.2</v>
      </c>
      <c r="E301">
        <v>1.2</v>
      </c>
      <c r="F301">
        <v>-0.1</v>
      </c>
    </row>
    <row r="302" spans="1:6" x14ac:dyDescent="0.25">
      <c r="A302" s="215">
        <v>45474</v>
      </c>
      <c r="B302">
        <v>371.2</v>
      </c>
      <c r="C302" t="s">
        <v>487</v>
      </c>
      <c r="D302">
        <v>3.3</v>
      </c>
      <c r="E302">
        <v>0.5</v>
      </c>
      <c r="F302">
        <v>0.1</v>
      </c>
    </row>
    <row r="303" spans="1:6" x14ac:dyDescent="0.25">
      <c r="A303" s="215">
        <v>45505</v>
      </c>
      <c r="B303">
        <v>372.2</v>
      </c>
      <c r="C303" t="s">
        <v>487</v>
      </c>
      <c r="D303">
        <v>3.4</v>
      </c>
      <c r="E303">
        <v>0.3</v>
      </c>
      <c r="F303">
        <v>0.3</v>
      </c>
    </row>
    <row r="304" spans="1:6" x14ac:dyDescent="0.25">
      <c r="A304" s="215">
        <v>45536</v>
      </c>
      <c r="B304">
        <v>372.8</v>
      </c>
      <c r="C304" t="s">
        <v>487</v>
      </c>
      <c r="D304">
        <v>3.5</v>
      </c>
      <c r="E304">
        <v>0.5</v>
      </c>
      <c r="F304">
        <v>0.2</v>
      </c>
    </row>
    <row r="305" spans="1:6" x14ac:dyDescent="0.25">
      <c r="A305" s="215">
        <v>45566</v>
      </c>
      <c r="B305">
        <v>373.7</v>
      </c>
      <c r="C305" t="s">
        <v>487</v>
      </c>
      <c r="D305">
        <v>3.3</v>
      </c>
      <c r="E305">
        <v>0.7</v>
      </c>
      <c r="F305">
        <v>0.2</v>
      </c>
    </row>
    <row r="306" spans="1:6" x14ac:dyDescent="0.25">
      <c r="A306" s="215">
        <v>45597</v>
      </c>
      <c r="B306">
        <v>374.4</v>
      </c>
      <c r="C306" t="s">
        <v>487</v>
      </c>
      <c r="D306">
        <v>3.1</v>
      </c>
      <c r="E306">
        <v>0.6</v>
      </c>
      <c r="F306">
        <v>0.2</v>
      </c>
    </row>
    <row r="307" spans="1:6" x14ac:dyDescent="0.25">
      <c r="A307" s="215">
        <v>45627</v>
      </c>
      <c r="B307">
        <v>374.6</v>
      </c>
      <c r="C307" t="s">
        <v>487</v>
      </c>
      <c r="D307">
        <v>2.9</v>
      </c>
      <c r="E307">
        <v>0.5</v>
      </c>
      <c r="F307">
        <v>0.1</v>
      </c>
    </row>
    <row r="308" spans="1:6" x14ac:dyDescent="0.25">
      <c r="A308" s="215">
        <v>45658</v>
      </c>
      <c r="B308">
        <v>375.4</v>
      </c>
      <c r="C308" t="s">
        <v>487</v>
      </c>
      <c r="D308">
        <v>3.1</v>
      </c>
      <c r="E308">
        <v>0.5</v>
      </c>
      <c r="F308">
        <v>0.2</v>
      </c>
    </row>
    <row r="309" spans="1:6" x14ac:dyDescent="0.25">
      <c r="A309" s="215">
        <v>45689</v>
      </c>
      <c r="B309">
        <v>377.5</v>
      </c>
      <c r="C309" t="s">
        <v>487</v>
      </c>
      <c r="D309">
        <v>3.3</v>
      </c>
      <c r="E309">
        <v>0.8</v>
      </c>
      <c r="F309">
        <v>0.6</v>
      </c>
    </row>
    <row r="310" spans="1:6" x14ac:dyDescent="0.25">
      <c r="A310" s="215">
        <v>45717</v>
      </c>
      <c r="B310">
        <v>378.8</v>
      </c>
      <c r="C310" t="s">
        <v>487</v>
      </c>
      <c r="D310">
        <v>3.4</v>
      </c>
      <c r="E310">
        <v>1.1000000000000001</v>
      </c>
      <c r="F310">
        <v>0.3</v>
      </c>
    </row>
    <row r="311" spans="1:6" x14ac:dyDescent="0.25">
      <c r="A311" s="215">
        <v>45748</v>
      </c>
      <c r="B311">
        <v>381.7</v>
      </c>
      <c r="C311" t="s">
        <v>487</v>
      </c>
      <c r="D311">
        <v>3.3</v>
      </c>
      <c r="E311">
        <v>1.7</v>
      </c>
      <c r="F311">
        <v>0.8</v>
      </c>
    </row>
    <row r="312" spans="1:6" x14ac:dyDescent="0.25">
      <c r="A312" s="215">
        <v>45778</v>
      </c>
      <c r="B312">
        <v>383.5</v>
      </c>
      <c r="C312" t="s">
        <v>487</v>
      </c>
      <c r="D312">
        <v>3.3</v>
      </c>
      <c r="E312">
        <v>1.6</v>
      </c>
      <c r="F312">
        <v>0.5</v>
      </c>
    </row>
    <row r="313" spans="1:6" x14ac:dyDescent="0.25">
      <c r="A313" s="215">
        <v>45809</v>
      </c>
      <c r="B313">
        <v>383.5</v>
      </c>
      <c r="C313" t="s">
        <v>487</v>
      </c>
      <c r="D313">
        <v>3.4</v>
      </c>
      <c r="E313">
        <v>1.2</v>
      </c>
      <c r="F313">
        <v>0</v>
      </c>
    </row>
    <row r="314" spans="1:6" x14ac:dyDescent="0.25">
      <c r="A314" s="215">
        <v>45839</v>
      </c>
      <c r="B314">
        <v>383.9</v>
      </c>
      <c r="C314" t="s">
        <v>487</v>
      </c>
      <c r="D314">
        <v>3.4</v>
      </c>
      <c r="E314">
        <v>0.6</v>
      </c>
      <c r="F314">
        <v>0.1</v>
      </c>
    </row>
    <row r="315" spans="1:6" x14ac:dyDescent="0.25">
      <c r="A315" s="215">
        <v>45870</v>
      </c>
      <c r="B315">
        <v>385</v>
      </c>
      <c r="C315" t="s">
        <v>487</v>
      </c>
      <c r="D315">
        <v>3.4</v>
      </c>
      <c r="E315">
        <v>0.4</v>
      </c>
      <c r="F315">
        <v>0.3</v>
      </c>
    </row>
    <row r="316" spans="1:6" x14ac:dyDescent="0.25">
      <c r="A316" s="215">
        <v>45901</v>
      </c>
      <c r="B316">
        <v>385.4</v>
      </c>
      <c r="C316" t="s">
        <v>487</v>
      </c>
      <c r="D316">
        <v>3.4</v>
      </c>
      <c r="E316">
        <v>0.5</v>
      </c>
      <c r="F316">
        <v>0.1</v>
      </c>
    </row>
    <row r="317" spans="1:6" x14ac:dyDescent="0.25">
      <c r="A317" s="215">
        <v>45931</v>
      </c>
      <c r="B317">
        <v>386.1</v>
      </c>
      <c r="C317" t="s">
        <v>487</v>
      </c>
      <c r="D317">
        <v>3.3</v>
      </c>
      <c r="E317">
        <v>0.6</v>
      </c>
      <c r="F317">
        <v>0.2</v>
      </c>
    </row>
    <row r="318" spans="1:6" x14ac:dyDescent="0.25">
      <c r="A318" s="215">
        <v>45962</v>
      </c>
      <c r="B318">
        <v>386.7</v>
      </c>
      <c r="C318" t="s">
        <v>487</v>
      </c>
      <c r="D318">
        <v>3.3</v>
      </c>
      <c r="E318">
        <v>0.4</v>
      </c>
      <c r="F318">
        <v>0.2</v>
      </c>
    </row>
    <row r="319" spans="1:6" x14ac:dyDescent="0.25">
      <c r="A319" s="215">
        <v>45992</v>
      </c>
      <c r="B319">
        <v>387.1</v>
      </c>
      <c r="C319" t="s">
        <v>487</v>
      </c>
      <c r="D319">
        <v>3.3</v>
      </c>
      <c r="E319">
        <v>0.4</v>
      </c>
      <c r="F319">
        <v>0.1</v>
      </c>
    </row>
    <row r="320" spans="1:6" x14ac:dyDescent="0.25">
      <c r="A320" s="215">
        <v>46023</v>
      </c>
      <c r="B320">
        <v>388</v>
      </c>
      <c r="C320" t="s">
        <v>487</v>
      </c>
      <c r="D320">
        <v>3.4</v>
      </c>
      <c r="E320">
        <v>0.5</v>
      </c>
      <c r="F320">
        <v>0.2</v>
      </c>
    </row>
    <row r="321" spans="1:6" x14ac:dyDescent="0.25">
      <c r="A321" s="215">
        <v>46054</v>
      </c>
      <c r="B321">
        <v>390.2</v>
      </c>
      <c r="C321" t="s">
        <v>487</v>
      </c>
      <c r="D321">
        <v>3.4</v>
      </c>
      <c r="E321">
        <v>0.9</v>
      </c>
      <c r="F321">
        <v>0.6</v>
      </c>
    </row>
    <row r="322" spans="1:6" x14ac:dyDescent="0.25">
      <c r="A322" s="215">
        <v>46082</v>
      </c>
      <c r="B322">
        <v>391.6</v>
      </c>
      <c r="C322" t="s">
        <v>487</v>
      </c>
      <c r="D322">
        <v>3.4</v>
      </c>
      <c r="E322">
        <v>1.2</v>
      </c>
      <c r="F322">
        <v>0.4</v>
      </c>
    </row>
    <row r="323" spans="1:6" x14ac:dyDescent="0.25">
      <c r="A323" s="215">
        <v>46113</v>
      </c>
      <c r="B323">
        <v>394.7</v>
      </c>
      <c r="C323" t="s">
        <v>487</v>
      </c>
      <c r="D323">
        <v>3.4</v>
      </c>
      <c r="E323">
        <v>1.7</v>
      </c>
      <c r="F323">
        <v>0.8</v>
      </c>
    </row>
    <row r="324" spans="1:6" x14ac:dyDescent="0.25">
      <c r="A324" s="215">
        <v>46143</v>
      </c>
      <c r="B324">
        <v>396.4</v>
      </c>
      <c r="C324" t="s">
        <v>487</v>
      </c>
      <c r="D324">
        <v>3.4</v>
      </c>
      <c r="E324">
        <v>1.6</v>
      </c>
      <c r="F324">
        <v>0.4</v>
      </c>
    </row>
    <row r="325" spans="1:6" x14ac:dyDescent="0.25">
      <c r="A325" s="215">
        <v>46174</v>
      </c>
      <c r="B325">
        <v>395.9</v>
      </c>
      <c r="C325" t="s">
        <v>487</v>
      </c>
      <c r="D325">
        <v>3.2</v>
      </c>
      <c r="E325">
        <v>1.1000000000000001</v>
      </c>
      <c r="F325">
        <v>-0.1</v>
      </c>
    </row>
    <row r="326" spans="1:6" x14ac:dyDescent="0.25">
      <c r="A326" s="215">
        <v>46204</v>
      </c>
      <c r="B326">
        <v>395.8</v>
      </c>
      <c r="C326" t="s">
        <v>487</v>
      </c>
      <c r="D326">
        <v>3.1</v>
      </c>
      <c r="E326">
        <v>0.3</v>
      </c>
      <c r="F326">
        <v>0</v>
      </c>
    </row>
    <row r="327" spans="1:6" x14ac:dyDescent="0.25">
      <c r="A327" s="215">
        <v>46235</v>
      </c>
      <c r="B327">
        <v>396.5</v>
      </c>
      <c r="C327" t="s">
        <v>487</v>
      </c>
      <c r="D327">
        <v>3</v>
      </c>
      <c r="E327">
        <v>0</v>
      </c>
      <c r="F327">
        <v>0.2</v>
      </c>
    </row>
    <row r="328" spans="1:6" x14ac:dyDescent="0.25">
      <c r="A328" s="215">
        <v>46266</v>
      </c>
      <c r="B328">
        <v>396.6</v>
      </c>
      <c r="C328" t="s">
        <v>487</v>
      </c>
      <c r="D328">
        <v>2.9</v>
      </c>
      <c r="E328">
        <v>0.2</v>
      </c>
      <c r="F328">
        <v>0</v>
      </c>
    </row>
    <row r="329" spans="1:6" x14ac:dyDescent="0.25">
      <c r="A329" s="215">
        <v>46296</v>
      </c>
      <c r="B329">
        <v>397.3</v>
      </c>
      <c r="C329" t="s">
        <v>487</v>
      </c>
      <c r="D329">
        <v>2.9</v>
      </c>
      <c r="E329">
        <v>0.4</v>
      </c>
      <c r="F329">
        <v>0.2</v>
      </c>
    </row>
    <row r="330" spans="1:6" x14ac:dyDescent="0.25">
      <c r="A330" s="215">
        <v>46327</v>
      </c>
      <c r="B330">
        <v>398</v>
      </c>
      <c r="C330" t="s">
        <v>487</v>
      </c>
      <c r="D330">
        <v>2.9</v>
      </c>
      <c r="E330">
        <v>0.4</v>
      </c>
      <c r="F330">
        <v>0.2</v>
      </c>
    </row>
    <row r="331" spans="1:6" x14ac:dyDescent="0.25">
      <c r="A331" s="215">
        <v>46357</v>
      </c>
      <c r="B331">
        <v>398.3</v>
      </c>
      <c r="C331" t="s">
        <v>487</v>
      </c>
      <c r="D331">
        <v>2.9</v>
      </c>
      <c r="E331">
        <v>0.4</v>
      </c>
      <c r="F331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Front</vt:lpstr>
      <vt:lpstr>Assumptions</vt:lpstr>
      <vt:lpstr>Summary Page</vt:lpstr>
      <vt:lpstr>Elemental Cost Plan</vt:lpstr>
      <vt:lpstr>SPONS Regional Variations</vt:lpstr>
      <vt:lpstr>BCIS 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Weaver</dc:creator>
  <cp:lastModifiedBy>Jay Weaver</cp:lastModifiedBy>
  <dcterms:created xsi:type="dcterms:W3CDTF">2021-02-21T12:24:42Z</dcterms:created>
  <dcterms:modified xsi:type="dcterms:W3CDTF">2022-05-04T11:40:48Z</dcterms:modified>
</cp:coreProperties>
</file>