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104531_student_uwtsd_ac_uk/Documents/UWTSD/First Year 22-23/Vehicle Tech/"/>
    </mc:Choice>
  </mc:AlternateContent>
  <xr:revisionPtr revIDLastSave="0" documentId="8_{21FD1BC3-3ED0-48EC-9BA5-A143D90E237C}" xr6:coauthVersionLast="47" xr6:coauthVersionMax="47" xr10:uidLastSave="{00000000-0000-0000-0000-000000000000}"/>
  <bookViews>
    <workbookView xWindow="-108" yWindow="-108" windowWidth="23256" windowHeight="12576" firstSheet="4" activeTab="6" xr2:uid="{FFBD0501-DFF4-4C96-BE10-5421536D3AF1}"/>
  </bookViews>
  <sheets>
    <sheet name="Torque vs rpm" sheetId="3" r:id="rId1"/>
    <sheet name="Power (Corrected) vs rpm" sheetId="4" r:id="rId2"/>
    <sheet name="SFC vs rpm" sheetId="7" r:id="rId3"/>
    <sheet name="Torque vs rpm vs Power" sheetId="9" r:id="rId4"/>
    <sheet name="Efficiency vs rpm vs SFC" sheetId="10" r:id="rId5"/>
    <sheet name="BMEP vs rpm vs Torque" sheetId="11" r:id="rId6"/>
    <sheet name="Sheet1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8" i="1"/>
  <c r="N18" i="1"/>
  <c r="H18" i="1" s="1"/>
  <c r="J18" i="1" s="1"/>
  <c r="N19" i="1"/>
  <c r="H19" i="1" s="1"/>
  <c r="J19" i="1" s="1"/>
  <c r="T19" i="1" s="1"/>
  <c r="N20" i="1"/>
  <c r="H20" i="1" s="1"/>
  <c r="J20" i="1" s="1"/>
  <c r="L20" i="1" s="1"/>
  <c r="N21" i="1"/>
  <c r="H21" i="1" s="1"/>
  <c r="J21" i="1" s="1"/>
  <c r="L21" i="1" s="1"/>
  <c r="N22" i="1"/>
  <c r="H22" i="1" s="1"/>
  <c r="P22" i="1" s="1"/>
  <c r="N23" i="1"/>
  <c r="H23" i="1" s="1"/>
  <c r="J23" i="1" s="1"/>
  <c r="L23" i="1" s="1"/>
  <c r="N24" i="1"/>
  <c r="H24" i="1" s="1"/>
  <c r="J24" i="1" s="1"/>
  <c r="L24" i="1" s="1"/>
  <c r="N25" i="1"/>
  <c r="H25" i="1" s="1"/>
  <c r="J25" i="1" s="1"/>
  <c r="L25" i="1" s="1"/>
  <c r="N26" i="1"/>
  <c r="H26" i="1" s="1"/>
  <c r="P26" i="1" s="1"/>
  <c r="N27" i="1"/>
  <c r="H27" i="1" s="1"/>
  <c r="J27" i="1" s="1"/>
  <c r="L27" i="1" s="1"/>
  <c r="N28" i="1"/>
  <c r="H28" i="1" s="1"/>
  <c r="J28" i="1" s="1"/>
  <c r="L28" i="1" s="1"/>
  <c r="N29" i="1"/>
  <c r="H29" i="1" s="1"/>
  <c r="J29" i="1" s="1"/>
  <c r="L29" i="1" s="1"/>
  <c r="N30" i="1"/>
  <c r="H30" i="1" s="1"/>
  <c r="P30" i="1" s="1"/>
  <c r="N31" i="1"/>
  <c r="H31" i="1" s="1"/>
  <c r="J31" i="1" s="1"/>
  <c r="L31" i="1" s="1"/>
  <c r="N32" i="1"/>
  <c r="H32" i="1" s="1"/>
  <c r="J32" i="1" s="1"/>
  <c r="L32" i="1" s="1"/>
  <c r="N33" i="1"/>
  <c r="H33" i="1" s="1"/>
  <c r="J33" i="1" s="1"/>
  <c r="L33" i="1" s="1"/>
  <c r="N34" i="1"/>
  <c r="H34" i="1" s="1"/>
  <c r="P34" i="1" s="1"/>
  <c r="N35" i="1"/>
  <c r="H35" i="1" s="1"/>
  <c r="J35" i="1" s="1"/>
  <c r="L35" i="1" s="1"/>
  <c r="N36" i="1"/>
  <c r="H36" i="1" s="1"/>
  <c r="J36" i="1" s="1"/>
  <c r="L36" i="1" s="1"/>
  <c r="N37" i="1"/>
  <c r="H37" i="1" s="1"/>
  <c r="N38" i="1"/>
  <c r="H38" i="1" s="1"/>
  <c r="P38" i="1" s="1"/>
  <c r="N39" i="1"/>
  <c r="H39" i="1" s="1"/>
  <c r="J39" i="1" s="1"/>
  <c r="L39" i="1" s="1"/>
  <c r="N40" i="1"/>
  <c r="H40" i="1" s="1"/>
  <c r="J40" i="1" s="1"/>
  <c r="L40" i="1" s="1"/>
  <c r="N41" i="1"/>
  <c r="H41" i="1" s="1"/>
  <c r="J41" i="1" s="1"/>
  <c r="L41" i="1" s="1"/>
  <c r="N42" i="1"/>
  <c r="H42" i="1" s="1"/>
  <c r="P42" i="1" s="1"/>
  <c r="N43" i="1"/>
  <c r="H43" i="1" s="1"/>
  <c r="J43" i="1" s="1"/>
  <c r="T43" i="1" s="1"/>
  <c r="N44" i="1"/>
  <c r="H44" i="1" s="1"/>
  <c r="J44" i="1" s="1"/>
  <c r="L44" i="1" s="1"/>
  <c r="N45" i="1"/>
  <c r="H45" i="1" s="1"/>
  <c r="J45" i="1" s="1"/>
  <c r="L45" i="1" s="1"/>
  <c r="N46" i="1"/>
  <c r="H46" i="1" s="1"/>
  <c r="P46" i="1" s="1"/>
  <c r="N47" i="1"/>
  <c r="H47" i="1" s="1"/>
  <c r="J47" i="1" s="1"/>
  <c r="L47" i="1" s="1"/>
  <c r="N48" i="1"/>
  <c r="H48" i="1" s="1"/>
  <c r="J48" i="1" s="1"/>
  <c r="L48" i="1" s="1"/>
  <c r="N49" i="1"/>
  <c r="H49" i="1" s="1"/>
  <c r="N50" i="1"/>
  <c r="H50" i="1" s="1"/>
  <c r="P50" i="1" s="1"/>
  <c r="N51" i="1"/>
  <c r="H51" i="1" s="1"/>
  <c r="J51" i="1" s="1"/>
  <c r="T51" i="1" s="1"/>
  <c r="N52" i="1"/>
  <c r="H52" i="1" s="1"/>
  <c r="J52" i="1" s="1"/>
  <c r="L52" i="1" s="1"/>
  <c r="N53" i="1"/>
  <c r="H53" i="1" s="1"/>
  <c r="J53" i="1" s="1"/>
  <c r="L53" i="1" s="1"/>
  <c r="N54" i="1"/>
  <c r="H54" i="1" s="1"/>
  <c r="P54" i="1" s="1"/>
  <c r="N55" i="1"/>
  <c r="H55" i="1" s="1"/>
  <c r="J55" i="1" s="1"/>
  <c r="T55" i="1" s="1"/>
  <c r="N56" i="1"/>
  <c r="H56" i="1" s="1"/>
  <c r="J56" i="1" s="1"/>
  <c r="L56" i="1" s="1"/>
  <c r="N57" i="1"/>
  <c r="H57" i="1" s="1"/>
  <c r="J57" i="1" s="1"/>
  <c r="L57" i="1" s="1"/>
  <c r="N58" i="1"/>
  <c r="H58" i="1" s="1"/>
  <c r="P58" i="1" s="1"/>
  <c r="N59" i="1"/>
  <c r="H59" i="1" s="1"/>
  <c r="J59" i="1" s="1"/>
  <c r="T59" i="1" s="1"/>
  <c r="N60" i="1"/>
  <c r="H60" i="1" s="1"/>
  <c r="J60" i="1" s="1"/>
  <c r="L60" i="1" s="1"/>
  <c r="N61" i="1"/>
  <c r="H61" i="1" s="1"/>
  <c r="N62" i="1"/>
  <c r="H62" i="1" s="1"/>
  <c r="P62" i="1" s="1"/>
  <c r="N63" i="1"/>
  <c r="H63" i="1" s="1"/>
  <c r="J63" i="1" s="1"/>
  <c r="T63" i="1" s="1"/>
  <c r="N64" i="1"/>
  <c r="H64" i="1" s="1"/>
  <c r="J64" i="1" s="1"/>
  <c r="L64" i="1" s="1"/>
  <c r="N65" i="1"/>
  <c r="H65" i="1" s="1"/>
  <c r="N66" i="1"/>
  <c r="H66" i="1" s="1"/>
  <c r="P66" i="1" s="1"/>
  <c r="N67" i="1"/>
  <c r="H67" i="1" s="1"/>
  <c r="J67" i="1" s="1"/>
  <c r="T67" i="1" s="1"/>
  <c r="N68" i="1"/>
  <c r="H68" i="1" s="1"/>
  <c r="J68" i="1" s="1"/>
  <c r="L68" i="1" s="1"/>
  <c r="N69" i="1"/>
  <c r="H69" i="1" s="1"/>
  <c r="J69" i="1" s="1"/>
  <c r="L69" i="1" s="1"/>
  <c r="N70" i="1"/>
  <c r="H70" i="1" s="1"/>
  <c r="P70" i="1" s="1"/>
  <c r="N71" i="1"/>
  <c r="H71" i="1" s="1"/>
  <c r="J71" i="1" s="1"/>
  <c r="T71" i="1" s="1"/>
  <c r="N72" i="1"/>
  <c r="H72" i="1" s="1"/>
  <c r="J72" i="1" s="1"/>
  <c r="L72" i="1" s="1"/>
  <c r="N73" i="1"/>
  <c r="H73" i="1" s="1"/>
  <c r="J73" i="1" s="1"/>
  <c r="L73" i="1" s="1"/>
  <c r="N74" i="1"/>
  <c r="H74" i="1" s="1"/>
  <c r="P74" i="1" s="1"/>
  <c r="N75" i="1"/>
  <c r="H75" i="1" s="1"/>
  <c r="J75" i="1" s="1"/>
  <c r="T75" i="1" s="1"/>
  <c r="N76" i="1"/>
  <c r="H76" i="1" s="1"/>
  <c r="J76" i="1" s="1"/>
  <c r="L76" i="1" s="1"/>
  <c r="N77" i="1"/>
  <c r="H77" i="1" s="1"/>
  <c r="N78" i="1"/>
  <c r="H78" i="1" s="1"/>
  <c r="P78" i="1" s="1"/>
  <c r="N79" i="1"/>
  <c r="H79" i="1" s="1"/>
  <c r="J79" i="1" s="1"/>
  <c r="T79" i="1" s="1"/>
  <c r="N80" i="1"/>
  <c r="H80" i="1" s="1"/>
  <c r="J80" i="1" s="1"/>
  <c r="L80" i="1" s="1"/>
  <c r="N81" i="1"/>
  <c r="H81" i="1" s="1"/>
  <c r="J81" i="1" s="1"/>
  <c r="L81" i="1" s="1"/>
  <c r="N82" i="1"/>
  <c r="H82" i="1" s="1"/>
  <c r="P82" i="1" s="1"/>
  <c r="N83" i="1"/>
  <c r="H83" i="1" s="1"/>
  <c r="J83" i="1" s="1"/>
  <c r="T83" i="1" s="1"/>
  <c r="N84" i="1"/>
  <c r="H84" i="1" s="1"/>
  <c r="J84" i="1" s="1"/>
  <c r="L84" i="1" s="1"/>
  <c r="N85" i="1"/>
  <c r="H85" i="1" s="1"/>
  <c r="J85" i="1" s="1"/>
  <c r="L85" i="1" s="1"/>
  <c r="N86" i="1"/>
  <c r="H86" i="1" s="1"/>
  <c r="P86" i="1" s="1"/>
  <c r="N87" i="1"/>
  <c r="H87" i="1" s="1"/>
  <c r="J87" i="1" s="1"/>
  <c r="T87" i="1" s="1"/>
  <c r="N88" i="1"/>
  <c r="H88" i="1" s="1"/>
  <c r="J88" i="1" s="1"/>
  <c r="L88" i="1" s="1"/>
  <c r="N89" i="1"/>
  <c r="H89" i="1" s="1"/>
  <c r="J89" i="1" s="1"/>
  <c r="L89" i="1" s="1"/>
  <c r="N90" i="1"/>
  <c r="H90" i="1" s="1"/>
  <c r="P90" i="1" s="1"/>
  <c r="N91" i="1"/>
  <c r="H91" i="1" s="1"/>
  <c r="J91" i="1" s="1"/>
  <c r="T91" i="1" s="1"/>
  <c r="N92" i="1"/>
  <c r="H92" i="1" s="1"/>
  <c r="J92" i="1" s="1"/>
  <c r="L92" i="1" s="1"/>
  <c r="N93" i="1"/>
  <c r="H93" i="1" s="1"/>
  <c r="N94" i="1"/>
  <c r="H94" i="1" s="1"/>
  <c r="P94" i="1" s="1"/>
  <c r="N95" i="1"/>
  <c r="H95" i="1" s="1"/>
  <c r="J95" i="1" s="1"/>
  <c r="T95" i="1" s="1"/>
  <c r="N96" i="1"/>
  <c r="H96" i="1" s="1"/>
  <c r="J96" i="1" s="1"/>
  <c r="L96" i="1" s="1"/>
  <c r="N97" i="1"/>
  <c r="H97" i="1" s="1"/>
  <c r="N98" i="1"/>
  <c r="H98" i="1" s="1"/>
  <c r="P98" i="1" s="1"/>
  <c r="N99" i="1"/>
  <c r="H99" i="1" s="1"/>
  <c r="J99" i="1" s="1"/>
  <c r="T99" i="1" s="1"/>
  <c r="N100" i="1"/>
  <c r="H100" i="1" s="1"/>
  <c r="J100" i="1" s="1"/>
  <c r="L100" i="1" s="1"/>
  <c r="N101" i="1"/>
  <c r="H101" i="1" s="1"/>
  <c r="N102" i="1"/>
  <c r="H102" i="1" s="1"/>
  <c r="P102" i="1" s="1"/>
  <c r="N103" i="1"/>
  <c r="H103" i="1" s="1"/>
  <c r="J103" i="1" s="1"/>
  <c r="T103" i="1" s="1"/>
  <c r="N104" i="1"/>
  <c r="H104" i="1" s="1"/>
  <c r="J104" i="1" s="1"/>
  <c r="L104" i="1" s="1"/>
  <c r="N105" i="1"/>
  <c r="H105" i="1" s="1"/>
  <c r="J105" i="1" s="1"/>
  <c r="L105" i="1" s="1"/>
  <c r="N106" i="1"/>
  <c r="H106" i="1" s="1"/>
  <c r="P106" i="1" s="1"/>
  <c r="N107" i="1"/>
  <c r="H107" i="1" s="1"/>
  <c r="J107" i="1" s="1"/>
  <c r="T107" i="1" s="1"/>
  <c r="N108" i="1"/>
  <c r="H108" i="1" s="1"/>
  <c r="J108" i="1" s="1"/>
  <c r="L108" i="1" s="1"/>
  <c r="T18" i="1" l="1"/>
  <c r="L18" i="1"/>
  <c r="L107" i="1"/>
  <c r="L103" i="1"/>
  <c r="L99" i="1"/>
  <c r="L95" i="1"/>
  <c r="L91" i="1"/>
  <c r="L87" i="1"/>
  <c r="L83" i="1"/>
  <c r="L79" i="1"/>
  <c r="L75" i="1"/>
  <c r="L71" i="1"/>
  <c r="L67" i="1"/>
  <c r="L63" i="1"/>
  <c r="L59" i="1"/>
  <c r="L55" i="1"/>
  <c r="L51" i="1"/>
  <c r="L43" i="1"/>
  <c r="L19" i="1"/>
  <c r="T47" i="1"/>
  <c r="R47" i="1"/>
  <c r="T39" i="1"/>
  <c r="R39" i="1"/>
  <c r="T35" i="1"/>
  <c r="R35" i="1"/>
  <c r="T31" i="1"/>
  <c r="R31" i="1"/>
  <c r="T27" i="1"/>
  <c r="R27" i="1"/>
  <c r="T23" i="1"/>
  <c r="R23" i="1"/>
  <c r="R19" i="1"/>
  <c r="R18" i="1"/>
  <c r="R100" i="1"/>
  <c r="T100" i="1"/>
  <c r="R84" i="1"/>
  <c r="T84" i="1"/>
  <c r="R68" i="1"/>
  <c r="T68" i="1"/>
  <c r="R52" i="1"/>
  <c r="T52" i="1"/>
  <c r="R36" i="1"/>
  <c r="T36" i="1"/>
  <c r="R20" i="1"/>
  <c r="T20" i="1"/>
  <c r="R95" i="1"/>
  <c r="R79" i="1"/>
  <c r="R63" i="1"/>
  <c r="R43" i="1"/>
  <c r="R53" i="1"/>
  <c r="T53" i="1"/>
  <c r="R96" i="1"/>
  <c r="T96" i="1"/>
  <c r="R80" i="1"/>
  <c r="T80" i="1"/>
  <c r="R64" i="1"/>
  <c r="T64" i="1"/>
  <c r="R48" i="1"/>
  <c r="T48" i="1"/>
  <c r="R32" i="1"/>
  <c r="T32" i="1"/>
  <c r="R107" i="1"/>
  <c r="R91" i="1"/>
  <c r="R75" i="1"/>
  <c r="R59" i="1"/>
  <c r="R105" i="1"/>
  <c r="T105" i="1"/>
  <c r="J101" i="1"/>
  <c r="L101" i="1" s="1"/>
  <c r="P101" i="1"/>
  <c r="J97" i="1"/>
  <c r="L97" i="1" s="1"/>
  <c r="P97" i="1"/>
  <c r="P93" i="1"/>
  <c r="J93" i="1"/>
  <c r="L93" i="1" s="1"/>
  <c r="R89" i="1"/>
  <c r="T89" i="1"/>
  <c r="R85" i="1"/>
  <c r="T85" i="1"/>
  <c r="R81" i="1"/>
  <c r="T81" i="1"/>
  <c r="P77" i="1"/>
  <c r="J77" i="1"/>
  <c r="L77" i="1" s="1"/>
  <c r="R73" i="1"/>
  <c r="T73" i="1"/>
  <c r="R69" i="1"/>
  <c r="T69" i="1"/>
  <c r="J65" i="1"/>
  <c r="L65" i="1" s="1"/>
  <c r="P65" i="1"/>
  <c r="P61" i="1"/>
  <c r="J61" i="1"/>
  <c r="L61" i="1" s="1"/>
  <c r="R57" i="1"/>
  <c r="T57" i="1"/>
  <c r="J49" i="1"/>
  <c r="L49" i="1" s="1"/>
  <c r="P49" i="1"/>
  <c r="R45" i="1"/>
  <c r="T45" i="1"/>
  <c r="R41" i="1"/>
  <c r="T41" i="1"/>
  <c r="J37" i="1"/>
  <c r="L37" i="1" s="1"/>
  <c r="P37" i="1"/>
  <c r="R33" i="1"/>
  <c r="T33" i="1"/>
  <c r="R29" i="1"/>
  <c r="T29" i="1"/>
  <c r="R25" i="1"/>
  <c r="T25" i="1"/>
  <c r="R21" i="1"/>
  <c r="T21" i="1"/>
  <c r="P81" i="1"/>
  <c r="R108" i="1"/>
  <c r="T108" i="1"/>
  <c r="R92" i="1"/>
  <c r="T92" i="1"/>
  <c r="R76" i="1"/>
  <c r="T76" i="1"/>
  <c r="R60" i="1"/>
  <c r="T60" i="1"/>
  <c r="R44" i="1"/>
  <c r="T44" i="1"/>
  <c r="R28" i="1"/>
  <c r="T28" i="1"/>
  <c r="R103" i="1"/>
  <c r="R87" i="1"/>
  <c r="R71" i="1"/>
  <c r="R55" i="1"/>
  <c r="P33" i="1"/>
  <c r="R104" i="1"/>
  <c r="T104" i="1"/>
  <c r="R88" i="1"/>
  <c r="T88" i="1"/>
  <c r="R72" i="1"/>
  <c r="T72" i="1"/>
  <c r="R56" i="1"/>
  <c r="T56" i="1"/>
  <c r="R40" i="1"/>
  <c r="T40" i="1"/>
  <c r="R24" i="1"/>
  <c r="T24" i="1"/>
  <c r="R99" i="1"/>
  <c r="R83" i="1"/>
  <c r="R67" i="1"/>
  <c r="R51" i="1"/>
  <c r="J106" i="1"/>
  <c r="L106" i="1" s="1"/>
  <c r="J102" i="1"/>
  <c r="L102" i="1" s="1"/>
  <c r="J98" i="1"/>
  <c r="L98" i="1" s="1"/>
  <c r="J94" i="1"/>
  <c r="L94" i="1" s="1"/>
  <c r="J90" i="1"/>
  <c r="L90" i="1" s="1"/>
  <c r="J86" i="1"/>
  <c r="L86" i="1" s="1"/>
  <c r="J82" i="1"/>
  <c r="L82" i="1" s="1"/>
  <c r="J78" i="1"/>
  <c r="L78" i="1" s="1"/>
  <c r="J74" i="1"/>
  <c r="L74" i="1" s="1"/>
  <c r="J70" i="1"/>
  <c r="L70" i="1" s="1"/>
  <c r="J66" i="1"/>
  <c r="L66" i="1" s="1"/>
  <c r="J62" i="1"/>
  <c r="L62" i="1" s="1"/>
  <c r="J58" i="1"/>
  <c r="L58" i="1" s="1"/>
  <c r="J54" i="1"/>
  <c r="L54" i="1" s="1"/>
  <c r="J50" i="1"/>
  <c r="L50" i="1" s="1"/>
  <c r="J46" i="1"/>
  <c r="L46" i="1" s="1"/>
  <c r="J42" i="1"/>
  <c r="L42" i="1" s="1"/>
  <c r="J38" i="1"/>
  <c r="L38" i="1" s="1"/>
  <c r="J34" i="1"/>
  <c r="L34" i="1" s="1"/>
  <c r="J30" i="1"/>
  <c r="L30" i="1" s="1"/>
  <c r="J26" i="1"/>
  <c r="L26" i="1" s="1"/>
  <c r="J22" i="1"/>
  <c r="L22" i="1" s="1"/>
  <c r="P18" i="1"/>
  <c r="P85" i="1"/>
  <c r="P69" i="1"/>
  <c r="P21" i="1"/>
  <c r="P107" i="1"/>
  <c r="P99" i="1"/>
  <c r="P91" i="1"/>
  <c r="P83" i="1"/>
  <c r="P79" i="1"/>
  <c r="P71" i="1"/>
  <c r="P63" i="1"/>
  <c r="P55" i="1"/>
  <c r="P45" i="1"/>
  <c r="P29" i="1"/>
  <c r="P103" i="1"/>
  <c r="P95" i="1"/>
  <c r="P87" i="1"/>
  <c r="P75" i="1"/>
  <c r="P67" i="1"/>
  <c r="P59" i="1"/>
  <c r="P51" i="1"/>
  <c r="P53" i="1"/>
  <c r="P105" i="1"/>
  <c r="P89" i="1"/>
  <c r="P73" i="1"/>
  <c r="P57" i="1"/>
  <c r="P41" i="1"/>
  <c r="P25" i="1"/>
  <c r="P108" i="1"/>
  <c r="P104" i="1"/>
  <c r="P100" i="1"/>
  <c r="P96" i="1"/>
  <c r="P92" i="1"/>
  <c r="P88" i="1"/>
  <c r="P84" i="1"/>
  <c r="P80" i="1"/>
  <c r="P76" i="1"/>
  <c r="P72" i="1"/>
  <c r="P68" i="1"/>
  <c r="P64" i="1"/>
  <c r="P60" i="1"/>
  <c r="P56" i="1"/>
  <c r="P52" i="1"/>
  <c r="P48" i="1"/>
  <c r="P44" i="1"/>
  <c r="P40" i="1"/>
  <c r="P36" i="1"/>
  <c r="P32" i="1"/>
  <c r="P28" i="1"/>
  <c r="P24" i="1"/>
  <c r="P20" i="1"/>
  <c r="P47" i="1"/>
  <c r="P43" i="1"/>
  <c r="P39" i="1"/>
  <c r="P35" i="1"/>
  <c r="P31" i="1"/>
  <c r="P27" i="1"/>
  <c r="P23" i="1"/>
  <c r="P19" i="1"/>
  <c r="R30" i="1" l="1"/>
  <c r="T30" i="1"/>
  <c r="T62" i="1"/>
  <c r="R62" i="1"/>
  <c r="T78" i="1"/>
  <c r="R78" i="1"/>
  <c r="R61" i="1"/>
  <c r="T61" i="1"/>
  <c r="R34" i="1"/>
  <c r="T34" i="1"/>
  <c r="R66" i="1"/>
  <c r="T66" i="1"/>
  <c r="R82" i="1"/>
  <c r="T82" i="1"/>
  <c r="R101" i="1"/>
  <c r="T101" i="1"/>
  <c r="R22" i="1"/>
  <c r="T22" i="1"/>
  <c r="T38" i="1"/>
  <c r="R38" i="1"/>
  <c r="T54" i="1"/>
  <c r="R54" i="1"/>
  <c r="T70" i="1"/>
  <c r="R70" i="1"/>
  <c r="T86" i="1"/>
  <c r="R86" i="1"/>
  <c r="T102" i="1"/>
  <c r="R102" i="1"/>
  <c r="T46" i="1"/>
  <c r="R46" i="1"/>
  <c r="T94" i="1"/>
  <c r="R94" i="1"/>
  <c r="R77" i="1"/>
  <c r="T77" i="1"/>
  <c r="R93" i="1"/>
  <c r="T93" i="1"/>
  <c r="R50" i="1"/>
  <c r="T50" i="1"/>
  <c r="R98" i="1"/>
  <c r="T98" i="1"/>
  <c r="R49" i="1"/>
  <c r="T49" i="1"/>
  <c r="T26" i="1"/>
  <c r="R26" i="1"/>
  <c r="R42" i="1"/>
  <c r="T42" i="1"/>
  <c r="R58" i="1"/>
  <c r="T58" i="1"/>
  <c r="R74" i="1"/>
  <c r="T74" i="1"/>
  <c r="R90" i="1"/>
  <c r="T90" i="1"/>
  <c r="R106" i="1"/>
  <c r="T106" i="1"/>
  <c r="R37" i="1"/>
  <c r="T37" i="1"/>
  <c r="R65" i="1"/>
  <c r="T65" i="1"/>
  <c r="R97" i="1"/>
  <c r="T97" i="1"/>
</calcChain>
</file>

<file path=xl/sharedStrings.xml><?xml version="1.0" encoding="utf-8"?>
<sst xmlns="http://schemas.openxmlformats.org/spreadsheetml/2006/main" count="53" uniqueCount="48">
  <si>
    <t>Length of arm</t>
  </si>
  <si>
    <t>Engine Dyno Raw Data</t>
  </si>
  <si>
    <t>Load</t>
  </si>
  <si>
    <t>Newtons</t>
  </si>
  <si>
    <t>Dyno Speed</t>
  </si>
  <si>
    <t>Lambda</t>
  </si>
  <si>
    <t>Baro</t>
  </si>
  <si>
    <t>Humidity</t>
  </si>
  <si>
    <t>Ambient temp</t>
  </si>
  <si>
    <t>mBar</t>
  </si>
  <si>
    <t>%</t>
  </si>
  <si>
    <t>Deg C</t>
  </si>
  <si>
    <t>Engine Dyno Calculated Results</t>
  </si>
  <si>
    <t>Power</t>
  </si>
  <si>
    <t>Torque</t>
  </si>
  <si>
    <t>BMEP</t>
  </si>
  <si>
    <t>Overall Thermal Efficiency</t>
  </si>
  <si>
    <t>N/M</t>
  </si>
  <si>
    <t>T=W*R</t>
  </si>
  <si>
    <t>P=(2*PI*N*T)/60</t>
  </si>
  <si>
    <t>MEP=(P*60*2)/(LANn)</t>
  </si>
  <si>
    <t>0.09m</t>
  </si>
  <si>
    <t>0.075m</t>
  </si>
  <si>
    <t>Stroke Length</t>
  </si>
  <si>
    <t>Bore Diameter</t>
  </si>
  <si>
    <t>l</t>
  </si>
  <si>
    <t>Bore/Piston Area</t>
  </si>
  <si>
    <t>n</t>
  </si>
  <si>
    <t>no. of cylinders</t>
  </si>
  <si>
    <t>A</t>
  </si>
  <si>
    <t>Rpm</t>
  </si>
  <si>
    <t>N</t>
  </si>
  <si>
    <t xml:space="preserve">rpm </t>
  </si>
  <si>
    <t>Engine cc</t>
  </si>
  <si>
    <t>r</t>
  </si>
  <si>
    <t>L/min</t>
  </si>
  <si>
    <t>Corrected Power</t>
  </si>
  <si>
    <t>Pc</t>
  </si>
  <si>
    <t>Brake SFC</t>
  </si>
  <si>
    <t>kg/kWh</t>
  </si>
  <si>
    <t>kg/h</t>
  </si>
  <si>
    <t>Kelvin</t>
  </si>
  <si>
    <t>W</t>
  </si>
  <si>
    <t>kW</t>
  </si>
  <si>
    <t>Fuel Flow Rate (FFR)</t>
  </si>
  <si>
    <t>Fuel Flow Rate (ffr)</t>
  </si>
  <si>
    <t>SFC=(ffr*0.75*60)/(Pc/1000)</t>
  </si>
  <si>
    <t>(P/1000)/((ffr/3600)*4500)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</si>
</sst>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 style="thick">
        <color rgb="FF0070C0"/>
      </left>
      <right style="thick">
        <color rgb="FF0070C0"/>
      </right>
      <top/>
      <bottom style="thin">
        <color indexed="64"/>
      </bottom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n">
        <color indexed="64"/>
      </bottom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 style="thick">
        <color rgb="FF7030A0"/>
      </right>
      <top/>
      <bottom/>
      <diagonal/>
    </border>
    <border>
      <left style="thick">
        <color rgb="FF7030A0"/>
      </left>
      <right style="thick">
        <color rgb="FF7030A0"/>
      </right>
      <top/>
      <bottom style="thin">
        <color indexed="64"/>
      </bottom>
      <diagonal/>
    </border>
    <border>
      <left style="thick">
        <color rgb="FF7030A0"/>
      </left>
      <right style="thick">
        <color rgb="FF7030A0"/>
      </right>
      <top/>
      <bottom style="thick">
        <color rgb="FF7030A0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 style="thick">
        <color rgb="FFFFC000"/>
      </right>
      <top/>
      <bottom/>
      <diagonal/>
    </border>
    <border>
      <left style="thick">
        <color rgb="FFFFC000"/>
      </left>
      <right style="thick">
        <color rgb="FFFFC000"/>
      </right>
      <top/>
      <bottom style="thin">
        <color indexed="64"/>
      </bottom>
      <diagonal/>
    </border>
    <border>
      <left style="thick">
        <color rgb="FFFFC000"/>
      </left>
      <right style="thick">
        <color rgb="FFFFC000"/>
      </right>
      <top/>
      <bottom style="thick">
        <color rgb="FFFFC000"/>
      </bottom>
      <diagonal/>
    </border>
    <border>
      <left style="medium">
        <color auto="1"/>
      </left>
      <right style="thick">
        <color rgb="FF00B050"/>
      </right>
      <top/>
      <bottom/>
      <diagonal/>
    </border>
    <border>
      <left style="medium">
        <color auto="1"/>
      </left>
      <right style="thick">
        <color rgb="FF00B050"/>
      </right>
      <top/>
      <bottom style="medium">
        <color auto="1"/>
      </bottom>
      <diagonal/>
    </border>
    <border>
      <left style="thick">
        <color rgb="FF00B050"/>
      </left>
      <right style="medium">
        <color auto="1"/>
      </right>
      <top/>
      <bottom/>
      <diagonal/>
    </border>
    <border>
      <left style="thick">
        <color rgb="FF00B05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rgb="FF0070C0"/>
      </right>
      <top/>
      <bottom/>
      <diagonal/>
    </border>
    <border>
      <left style="medium">
        <color auto="1"/>
      </left>
      <right style="thick">
        <color rgb="FF0070C0"/>
      </right>
      <top/>
      <bottom style="medium">
        <color auto="1"/>
      </bottom>
      <diagonal/>
    </border>
    <border>
      <left style="thick">
        <color rgb="FF0070C0"/>
      </left>
      <right style="thick">
        <color rgb="FFFFC000"/>
      </right>
      <top/>
      <bottom/>
      <diagonal/>
    </border>
    <border>
      <left style="thick">
        <color rgb="FF0070C0"/>
      </left>
      <right style="thick">
        <color rgb="FFFFC000"/>
      </right>
      <top/>
      <bottom style="medium">
        <color auto="1"/>
      </bottom>
      <diagonal/>
    </border>
    <border>
      <left style="thick">
        <color rgb="FFFFC000"/>
      </left>
      <right style="thick">
        <color rgb="FFFF0000"/>
      </right>
      <top/>
      <bottom/>
      <diagonal/>
    </border>
    <border>
      <left style="thick">
        <color rgb="FFFFC000"/>
      </left>
      <right style="thick">
        <color rgb="FFFF0000"/>
      </right>
      <top/>
      <bottom style="medium">
        <color auto="1"/>
      </bottom>
      <diagonal/>
    </border>
    <border>
      <left style="thick">
        <color rgb="FFFF0000"/>
      </left>
      <right style="thick">
        <color rgb="FF7030A0"/>
      </right>
      <top/>
      <bottom/>
      <diagonal/>
    </border>
    <border>
      <left style="thick">
        <color rgb="FFFF0000"/>
      </left>
      <right style="thick">
        <color rgb="FF7030A0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2" fontId="2" fillId="4" borderId="7" xfId="0" applyNumberFormat="1" applyFont="1" applyFill="1" applyBorder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  <xf numFmtId="2" fontId="2" fillId="4" borderId="6" xfId="0" applyNumberFormat="1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2" fontId="2" fillId="6" borderId="17" xfId="0" applyNumberFormat="1" applyFont="1" applyFill="1" applyBorder="1" applyAlignment="1">
      <alignment horizontal="center" vertical="center"/>
    </xf>
    <xf numFmtId="2" fontId="2" fillId="6" borderId="19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2" fontId="2" fillId="6" borderId="0" xfId="0" applyNumberFormat="1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2" fontId="2" fillId="6" borderId="13" xfId="0" applyNumberFormat="1" applyFont="1" applyFill="1" applyBorder="1" applyAlignment="1">
      <alignment horizontal="center" vertical="center"/>
    </xf>
    <xf numFmtId="2" fontId="2" fillId="6" borderId="15" xfId="0" applyNumberFormat="1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2" fontId="2" fillId="6" borderId="25" xfId="0" applyNumberFormat="1" applyFont="1" applyFill="1" applyBorder="1" applyAlignment="1">
      <alignment horizontal="center" vertical="center"/>
    </xf>
    <xf numFmtId="2" fontId="2" fillId="6" borderId="27" xfId="0" applyNumberFormat="1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2" fontId="2" fillId="6" borderId="9" xfId="0" applyNumberFormat="1" applyFont="1" applyFill="1" applyBorder="1" applyAlignment="1">
      <alignment horizontal="center" vertical="center"/>
    </xf>
    <xf numFmtId="2" fontId="2" fillId="6" borderId="11" xfId="0" applyNumberFormat="1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2" fontId="2" fillId="6" borderId="21" xfId="1" applyNumberFormat="1" applyFont="1" applyFill="1" applyBorder="1" applyAlignment="1">
      <alignment horizontal="center" vertical="center"/>
    </xf>
    <xf numFmtId="2" fontId="2" fillId="6" borderId="23" xfId="1" applyNumberFormat="1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2" fontId="2" fillId="7" borderId="28" xfId="0" applyNumberFormat="1" applyFont="1" applyFill="1" applyBorder="1" applyAlignment="1">
      <alignment horizontal="center" vertical="center"/>
    </xf>
    <xf numFmtId="2" fontId="2" fillId="7" borderId="29" xfId="0" applyNumberFormat="1" applyFont="1" applyFill="1" applyBorder="1" applyAlignment="1">
      <alignment horizontal="center" vertical="center"/>
    </xf>
    <xf numFmtId="0" fontId="3" fillId="7" borderId="30" xfId="0" applyFont="1" applyFill="1" applyBorder="1" applyAlignment="1">
      <alignment horizontal="center" vertical="center"/>
    </xf>
    <xf numFmtId="2" fontId="2" fillId="7" borderId="30" xfId="0" applyNumberFormat="1" applyFont="1" applyFill="1" applyBorder="1" applyAlignment="1">
      <alignment horizontal="center" vertical="center"/>
    </xf>
    <xf numFmtId="2" fontId="2" fillId="7" borderId="31" xfId="0" applyNumberFormat="1" applyFont="1" applyFill="1" applyBorder="1" applyAlignment="1">
      <alignment horizontal="center" vertical="center"/>
    </xf>
    <xf numFmtId="0" fontId="3" fillId="7" borderId="32" xfId="0" applyFont="1" applyFill="1" applyBorder="1" applyAlignment="1">
      <alignment horizontal="center" vertical="center"/>
    </xf>
    <xf numFmtId="2" fontId="2" fillId="7" borderId="32" xfId="0" applyNumberFormat="1" applyFont="1" applyFill="1" applyBorder="1" applyAlignment="1">
      <alignment horizontal="center" vertical="center"/>
    </xf>
    <xf numFmtId="2" fontId="2" fillId="7" borderId="33" xfId="0" applyNumberFormat="1" applyFont="1" applyFill="1" applyBorder="1" applyAlignment="1">
      <alignment horizontal="center" vertical="center"/>
    </xf>
    <xf numFmtId="0" fontId="3" fillId="7" borderId="34" xfId="0" applyFont="1" applyFill="1" applyBorder="1" applyAlignment="1">
      <alignment horizontal="center" vertical="center"/>
    </xf>
    <xf numFmtId="2" fontId="2" fillId="7" borderId="34" xfId="0" applyNumberFormat="1" applyFont="1" applyFill="1" applyBorder="1" applyAlignment="1">
      <alignment horizontal="center" vertical="center"/>
    </xf>
    <xf numFmtId="2" fontId="2" fillId="7" borderId="35" xfId="0" applyNumberFormat="1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/>
    </xf>
    <xf numFmtId="2" fontId="2" fillId="7" borderId="36" xfId="0" applyNumberFormat="1" applyFont="1" applyFill="1" applyBorder="1" applyAlignment="1">
      <alignment horizontal="center" vertical="center"/>
    </xf>
    <xf numFmtId="2" fontId="2" fillId="7" borderId="37" xfId="0" applyNumberFormat="1" applyFont="1" applyFill="1" applyBorder="1" applyAlignment="1">
      <alignment horizontal="center" vertical="center"/>
    </xf>
    <xf numFmtId="0" fontId="3" fillId="7" borderId="38" xfId="0" applyFont="1" applyFill="1" applyBorder="1" applyAlignment="1">
      <alignment horizontal="center" vertical="center"/>
    </xf>
    <xf numFmtId="2" fontId="2" fillId="7" borderId="38" xfId="0" applyNumberFormat="1" applyFont="1" applyFill="1" applyBorder="1" applyAlignment="1">
      <alignment horizontal="center" vertical="center"/>
    </xf>
    <xf numFmtId="2" fontId="2" fillId="7" borderId="39" xfId="0" applyNumberFormat="1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/>
    </xf>
    <xf numFmtId="0" fontId="4" fillId="7" borderId="32" xfId="0" applyFont="1" applyFill="1" applyBorder="1" applyAlignment="1">
      <alignment horizontal="center" vertical="center"/>
    </xf>
    <xf numFmtId="0" fontId="4" fillId="7" borderId="34" xfId="0" applyFont="1" applyFill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2" fontId="2" fillId="6" borderId="41" xfId="0" applyNumberFormat="1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4" fillId="6" borderId="43" xfId="0" applyFont="1" applyFill="1" applyBorder="1" applyAlignment="1">
      <alignment horizontal="center" vertical="center"/>
    </xf>
    <xf numFmtId="2" fontId="2" fillId="6" borderId="42" xfId="0" applyNumberFormat="1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66FF"/>
      <color rgb="FFFF8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chartsheet" Target="chartsheets/sheet3.xml"/><Relationship Id="rId7" Type="http://schemas.openxmlformats.org/officeDocument/2006/relationships/worksheet" Target="worksheets/sheet1.xml"/><Relationship Id="rId12" Type="http://schemas.openxmlformats.org/officeDocument/2006/relationships/customXml" Target="../customXml/item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6.xml"/><Relationship Id="rId11" Type="http://schemas.openxmlformats.org/officeDocument/2006/relationships/calcChain" Target="calcChain.xml"/><Relationship Id="rId5" Type="http://schemas.openxmlformats.org/officeDocument/2006/relationships/chartsheet" Target="chartsheets/sheet5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Torque vs Engine Rotations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AEE1-4D79-A84A-142EF334CF0C}"/>
              </c:ext>
            </c:extLst>
          </c:dPt>
          <c:dPt>
            <c:idx val="1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>
                  <a:outerShdw blurRad="50800" dist="50800" dir="5400000" algn="ctr" rotWithShape="0">
                    <a:schemeClr val="bg1"/>
                  </a:outerShdw>
                </a:effectLst>
              </c:spPr>
            </c:marker>
            <c:bubble3D val="0"/>
            <c:spPr>
              <a:ln w="28575" cap="rnd">
                <a:solidFill>
                  <a:schemeClr val="accent1"/>
                </a:solidFill>
                <a:round/>
              </a:ln>
              <a:effectLst>
                <a:outerShdw blurRad="50800" dist="50800" dir="5400000" algn="ctr" rotWithShape="0">
                  <a:schemeClr val="bg1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AEE1-4D79-A84A-142EF334CF0C}"/>
              </c:ext>
            </c:extLst>
          </c:dPt>
          <c:dPt>
            <c:idx val="2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7-AEE1-4D79-A84A-142EF334CF0C}"/>
              </c:ext>
            </c:extLst>
          </c:dPt>
          <c:dPt>
            <c:idx val="3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1-AEE1-4D79-A84A-142EF334CF0C}"/>
              </c:ext>
            </c:extLst>
          </c:dPt>
          <c:dPt>
            <c:idx val="4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B-AEE1-4D79-A84A-142EF334CF0C}"/>
              </c:ext>
            </c:extLst>
          </c:dPt>
          <c:dPt>
            <c:idx val="5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5-AEE1-4D79-A84A-142EF334CF0C}"/>
              </c:ext>
            </c:extLst>
          </c:dPt>
          <c:dPt>
            <c:idx val="6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F-AEE1-4D79-A84A-142EF334CF0C}"/>
              </c:ext>
            </c:extLst>
          </c:dPt>
          <c:dPt>
            <c:idx val="7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9-AEE1-4D79-A84A-142EF334CF0C}"/>
              </c:ext>
            </c:extLst>
          </c:dPt>
          <c:dPt>
            <c:idx val="8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3-AEE1-4D79-A84A-142EF334CF0C}"/>
              </c:ext>
            </c:extLst>
          </c:dPt>
          <c:dPt>
            <c:idx val="9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D-AEE1-4D79-A84A-142EF334CF0C}"/>
              </c:ext>
            </c:extLst>
          </c:dPt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Sheet1!$C$18:$C$108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Sheet1!$N$18:$N$108</c:f>
              <c:numCache>
                <c:formatCode>0.00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E1-4D79-A84A-142EF334CF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529824"/>
        <c:axId val="46532320"/>
      </c:lineChart>
      <c:catAx>
        <c:axId val="465298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Rotations (Rotations per Minute)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32320"/>
        <c:crosses val="autoZero"/>
        <c:auto val="1"/>
        <c:lblAlgn val="ctr"/>
        <c:lblOffset val="100"/>
        <c:noMultiLvlLbl val="0"/>
      </c:catAx>
      <c:valAx>
        <c:axId val="4653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Produced</a:t>
                </a:r>
                <a:r>
                  <a:rPr lang="en-GB" baseline="0"/>
                  <a:t> Engine Torque (Newton-meters)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29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Corrceted Engine</a:t>
            </a:r>
            <a:r>
              <a:rPr lang="en-GB" baseline="0"/>
              <a:t> Power Output vs Engine Rotations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dLbls>
            <c:delete val="1"/>
          </c:dLbls>
          <c:trendline>
            <c:spPr>
              <a:ln w="19050" cap="rnd">
                <a:solidFill>
                  <a:srgbClr val="00B05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Sheet1!$C$18:$C$108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Sheet1!$J$18:$J$108</c:f>
              <c:numCache>
                <c:formatCode>0.00</c:formatCode>
                <c:ptCount val="91"/>
                <c:pt idx="0">
                  <c:v>8791.8519344276392</c:v>
                </c:pt>
                <c:pt idx="1">
                  <c:v>9274.8600757051954</c:v>
                </c:pt>
                <c:pt idx="2">
                  <c:v>9804.7437668223356</c:v>
                </c:pt>
                <c:pt idx="3">
                  <c:v>10301.819730823616</c:v>
                </c:pt>
                <c:pt idx="4">
                  <c:v>10914.979946619093</c:v>
                </c:pt>
                <c:pt idx="5">
                  <c:v>11552.334410539181</c:v>
                </c:pt>
                <c:pt idx="6">
                  <c:v>12235.472695923709</c:v>
                </c:pt>
                <c:pt idx="7">
                  <c:v>12974.026941704517</c:v>
                </c:pt>
                <c:pt idx="8">
                  <c:v>13751.926390422377</c:v>
                </c:pt>
                <c:pt idx="9">
                  <c:v>14431.905540548145</c:v>
                </c:pt>
                <c:pt idx="10">
                  <c:v>15084.548499863371</c:v>
                </c:pt>
                <c:pt idx="11">
                  <c:v>15694.360462098875</c:v>
                </c:pt>
                <c:pt idx="12">
                  <c:v>16294.570372405018</c:v>
                </c:pt>
                <c:pt idx="13">
                  <c:v>16846.469153039707</c:v>
                </c:pt>
                <c:pt idx="14">
                  <c:v>17340.016341466227</c:v>
                </c:pt>
                <c:pt idx="15">
                  <c:v>17880.855999623629</c:v>
                </c:pt>
                <c:pt idx="16">
                  <c:v>18503.609671062048</c:v>
                </c:pt>
                <c:pt idx="17">
                  <c:v>19073.259783150745</c:v>
                </c:pt>
                <c:pt idx="18">
                  <c:v>19628.27901575531</c:v>
                </c:pt>
                <c:pt idx="19">
                  <c:v>20274.221169807388</c:v>
                </c:pt>
                <c:pt idx="20">
                  <c:v>21001.931200271374</c:v>
                </c:pt>
                <c:pt idx="21">
                  <c:v>21648.221503923392</c:v>
                </c:pt>
                <c:pt idx="22">
                  <c:v>22347.903342520156</c:v>
                </c:pt>
                <c:pt idx="23">
                  <c:v>23064.446796926622</c:v>
                </c:pt>
                <c:pt idx="24">
                  <c:v>23665.69685788939</c:v>
                </c:pt>
                <c:pt idx="25">
                  <c:v>24375.887656632658</c:v>
                </c:pt>
                <c:pt idx="26">
                  <c:v>25042.529668380259</c:v>
                </c:pt>
                <c:pt idx="27">
                  <c:v>25619.658549652977</c:v>
                </c:pt>
                <c:pt idx="28">
                  <c:v>26137.524632357181</c:v>
                </c:pt>
                <c:pt idx="29">
                  <c:v>26652.992351150646</c:v>
                </c:pt>
                <c:pt idx="30">
                  <c:v>27172.43155426942</c:v>
                </c:pt>
                <c:pt idx="31">
                  <c:v>27672.258329924593</c:v>
                </c:pt>
                <c:pt idx="32">
                  <c:v>28197.418361654814</c:v>
                </c:pt>
                <c:pt idx="33">
                  <c:v>28668.146707783675</c:v>
                </c:pt>
                <c:pt idx="34">
                  <c:v>28991.809785866397</c:v>
                </c:pt>
                <c:pt idx="35">
                  <c:v>29296.079641789187</c:v>
                </c:pt>
                <c:pt idx="36">
                  <c:v>29771.449982583981</c:v>
                </c:pt>
                <c:pt idx="37">
                  <c:v>30229.584769109872</c:v>
                </c:pt>
                <c:pt idx="38">
                  <c:v>30543.044055213944</c:v>
                </c:pt>
                <c:pt idx="39">
                  <c:v>30896.699576610496</c:v>
                </c:pt>
                <c:pt idx="40">
                  <c:v>31387.362710943642</c:v>
                </c:pt>
                <c:pt idx="41">
                  <c:v>31756.843995636482</c:v>
                </c:pt>
                <c:pt idx="42">
                  <c:v>32277.714480443916</c:v>
                </c:pt>
                <c:pt idx="43">
                  <c:v>32724.399013460486</c:v>
                </c:pt>
                <c:pt idx="44">
                  <c:v>33173.688221261837</c:v>
                </c:pt>
                <c:pt idx="45">
                  <c:v>33760.195651017035</c:v>
                </c:pt>
                <c:pt idx="46">
                  <c:v>34504.539495700636</c:v>
                </c:pt>
                <c:pt idx="47">
                  <c:v>35185.146174734946</c:v>
                </c:pt>
                <c:pt idx="48">
                  <c:v>35930.087461324627</c:v>
                </c:pt>
                <c:pt idx="49">
                  <c:v>36619.213060199574</c:v>
                </c:pt>
                <c:pt idx="50">
                  <c:v>37135.785401797817</c:v>
                </c:pt>
                <c:pt idx="51">
                  <c:v>37903.41228824568</c:v>
                </c:pt>
                <c:pt idx="52">
                  <c:v>38394.247348307203</c:v>
                </c:pt>
                <c:pt idx="53">
                  <c:v>38896.438102727428</c:v>
                </c:pt>
                <c:pt idx="54">
                  <c:v>39380.920507125746</c:v>
                </c:pt>
                <c:pt idx="55">
                  <c:v>39897.621793020255</c:v>
                </c:pt>
                <c:pt idx="56">
                  <c:v>40345.312091547778</c:v>
                </c:pt>
                <c:pt idx="57">
                  <c:v>40599.160429483389</c:v>
                </c:pt>
                <c:pt idx="58">
                  <c:v>40953.765840529173</c:v>
                </c:pt>
                <c:pt idx="59">
                  <c:v>41148.428746474048</c:v>
                </c:pt>
                <c:pt idx="60">
                  <c:v>41263.550214189374</c:v>
                </c:pt>
                <c:pt idx="61">
                  <c:v>41337.19459993588</c:v>
                </c:pt>
                <c:pt idx="62">
                  <c:v>41392.167851581609</c:v>
                </c:pt>
                <c:pt idx="63">
                  <c:v>41560.895761402135</c:v>
                </c:pt>
                <c:pt idx="64">
                  <c:v>41856.195392447313</c:v>
                </c:pt>
                <c:pt idx="65">
                  <c:v>42026.771503847805</c:v>
                </c:pt>
                <c:pt idx="66">
                  <c:v>42283.525386592839</c:v>
                </c:pt>
                <c:pt idx="67">
                  <c:v>42634.967364236647</c:v>
                </c:pt>
                <c:pt idx="68">
                  <c:v>43070.180153027854</c:v>
                </c:pt>
                <c:pt idx="69">
                  <c:v>43603.222979403748</c:v>
                </c:pt>
                <c:pt idx="70">
                  <c:v>43830.48730159043</c:v>
                </c:pt>
                <c:pt idx="71">
                  <c:v>44226.750316619837</c:v>
                </c:pt>
                <c:pt idx="72">
                  <c:v>44365.176316815465</c:v>
                </c:pt>
                <c:pt idx="73">
                  <c:v>44394.115715043044</c:v>
                </c:pt>
                <c:pt idx="74">
                  <c:v>44431.892095708739</c:v>
                </c:pt>
                <c:pt idx="75">
                  <c:v>44365.992964025216</c:v>
                </c:pt>
                <c:pt idx="76">
                  <c:v>44181.88629780215</c:v>
                </c:pt>
                <c:pt idx="77">
                  <c:v>43876.649359657284</c:v>
                </c:pt>
                <c:pt idx="78">
                  <c:v>43651.667351514698</c:v>
                </c:pt>
                <c:pt idx="79">
                  <c:v>43545.198046079488</c:v>
                </c:pt>
                <c:pt idx="80">
                  <c:v>43456.8067309822</c:v>
                </c:pt>
                <c:pt idx="81">
                  <c:v>43113.835963789417</c:v>
                </c:pt>
                <c:pt idx="82">
                  <c:v>42780.764680036074</c:v>
                </c:pt>
                <c:pt idx="83">
                  <c:v>42433.013947780331</c:v>
                </c:pt>
                <c:pt idx="84">
                  <c:v>42377.728650937606</c:v>
                </c:pt>
                <c:pt idx="85">
                  <c:v>42015.415809489088</c:v>
                </c:pt>
                <c:pt idx="86">
                  <c:v>41819.178063872372</c:v>
                </c:pt>
                <c:pt idx="87">
                  <c:v>41664.208510464501</c:v>
                </c:pt>
                <c:pt idx="88">
                  <c:v>41609.633266879944</c:v>
                </c:pt>
                <c:pt idx="89">
                  <c:v>41661.43105032271</c:v>
                </c:pt>
                <c:pt idx="90">
                  <c:v>41912.114235599067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C3-434C-8532-EFB45239B43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09190304"/>
        <c:axId val="309192800"/>
      </c:lineChart>
      <c:catAx>
        <c:axId val="3091903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Rotations (Rotations per Minute)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192800"/>
        <c:crosses val="autoZero"/>
        <c:auto val="1"/>
        <c:lblAlgn val="ctr"/>
        <c:lblOffset val="100"/>
        <c:noMultiLvlLbl val="0"/>
      </c:catAx>
      <c:valAx>
        <c:axId val="30919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</a:t>
                </a:r>
                <a:r>
                  <a:rPr lang="en-GB" baseline="0"/>
                  <a:t> Engine Power Output (watts)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190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Specific</a:t>
            </a:r>
            <a:r>
              <a:rPr lang="en-GB" baseline="0"/>
              <a:t> Fuel Consumption vs Engine Rotations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Sheet1!$C$18:$C$108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Sheet1!$R$18:$R$108</c:f>
              <c:numCache>
                <c:formatCode>0.00</c:formatCode>
                <c:ptCount val="91"/>
                <c:pt idx="0">
                  <c:v>0.36033363887698833</c:v>
                </c:pt>
                <c:pt idx="1">
                  <c:v>0.35127214571506993</c:v>
                </c:pt>
                <c:pt idx="2">
                  <c:v>0.33825463254047489</c:v>
                </c:pt>
                <c:pt idx="3">
                  <c:v>0.31800207008068943</c:v>
                </c:pt>
                <c:pt idx="4">
                  <c:v>0.30673441603866991</c:v>
                </c:pt>
                <c:pt idx="5">
                  <c:v>0.30753524558281747</c:v>
                </c:pt>
                <c:pt idx="6">
                  <c:v>0.29054864395916313</c:v>
                </c:pt>
                <c:pt idx="7">
                  <c:v>0.27609006949768211</c:v>
                </c:pt>
                <c:pt idx="8">
                  <c:v>0.27323444682026049</c:v>
                </c:pt>
                <c:pt idx="9">
                  <c:v>0.26410233834271846</c:v>
                </c:pt>
                <c:pt idx="10">
                  <c:v>0.2644593572048996</c:v>
                </c:pt>
                <c:pt idx="11">
                  <c:v>0.2672297485538393</c:v>
                </c:pt>
                <c:pt idx="12">
                  <c:v>0.26484282195671344</c:v>
                </c:pt>
                <c:pt idx="13">
                  <c:v>0.26377930945833766</c:v>
                </c:pt>
                <c:pt idx="14">
                  <c:v>0.25964508402644915</c:v>
                </c:pt>
                <c:pt idx="15">
                  <c:v>0.2593416109439956</c:v>
                </c:pt>
                <c:pt idx="16">
                  <c:v>0.26581300013543213</c:v>
                </c:pt>
                <c:pt idx="17">
                  <c:v>0.26931683720565625</c:v>
                </c:pt>
                <c:pt idx="18">
                  <c:v>0.26926711179098345</c:v>
                </c:pt>
                <c:pt idx="19">
                  <c:v>0.26756884787656371</c:v>
                </c:pt>
                <c:pt idx="20">
                  <c:v>0.26901097552052722</c:v>
                </c:pt>
                <c:pt idx="21">
                  <c:v>0.26576086164663992</c:v>
                </c:pt>
                <c:pt idx="22">
                  <c:v>0.26358177363298602</c:v>
                </c:pt>
                <c:pt idx="23">
                  <c:v>0.26212421452074919</c:v>
                </c:pt>
                <c:pt idx="24">
                  <c:v>0.26183467308017527</c:v>
                </c:pt>
                <c:pt idx="25">
                  <c:v>0.26039051744123543</c:v>
                </c:pt>
                <c:pt idx="26">
                  <c:v>0.26046689716957372</c:v>
                </c:pt>
                <c:pt idx="27">
                  <c:v>0.26320608398941125</c:v>
                </c:pt>
                <c:pt idx="28">
                  <c:v>0.26461954975788554</c:v>
                </c:pt>
                <c:pt idx="29">
                  <c:v>0.26279413237056731</c:v>
                </c:pt>
                <c:pt idx="30">
                  <c:v>0.26431200997437204</c:v>
                </c:pt>
                <c:pt idx="31">
                  <c:v>0.26441643875835918</c:v>
                </c:pt>
                <c:pt idx="32">
                  <c:v>0.26818944567931702</c:v>
                </c:pt>
                <c:pt idx="33">
                  <c:v>0.26912273327753117</c:v>
                </c:pt>
                <c:pt idx="34">
                  <c:v>0.27108518088551375</c:v>
                </c:pt>
                <c:pt idx="35">
                  <c:v>0.27402983942426606</c:v>
                </c:pt>
                <c:pt idx="36">
                  <c:v>0.27214831675110679</c:v>
                </c:pt>
                <c:pt idx="37">
                  <c:v>0.27256411435791672</c:v>
                </c:pt>
                <c:pt idx="38">
                  <c:v>0.27683881098146729</c:v>
                </c:pt>
                <c:pt idx="39">
                  <c:v>0.28044257537977979</c:v>
                </c:pt>
                <c:pt idx="40">
                  <c:v>0.285305907427441</c:v>
                </c:pt>
                <c:pt idx="41">
                  <c:v>0.2919764319550785</c:v>
                </c:pt>
                <c:pt idx="42">
                  <c:v>0.29284136600584992</c:v>
                </c:pt>
                <c:pt idx="43">
                  <c:v>0.29709483728031066</c:v>
                </c:pt>
                <c:pt idx="44">
                  <c:v>0.2956484649697157</c:v>
                </c:pt>
                <c:pt idx="45">
                  <c:v>0.29731018456635117</c:v>
                </c:pt>
                <c:pt idx="46">
                  <c:v>0.29409173831357488</c:v>
                </c:pt>
                <c:pt idx="47">
                  <c:v>0.29223979769575192</c:v>
                </c:pt>
                <c:pt idx="48">
                  <c:v>0.29331963111262244</c:v>
                </c:pt>
                <c:pt idx="49">
                  <c:v>0.2900731368131183</c:v>
                </c:pt>
                <c:pt idx="50">
                  <c:v>0.29318755163511101</c:v>
                </c:pt>
                <c:pt idx="51">
                  <c:v>0.29140516204725109</c:v>
                </c:pt>
                <c:pt idx="52">
                  <c:v>0.29893150127101087</c:v>
                </c:pt>
                <c:pt idx="53">
                  <c:v>0.29796430123989487</c:v>
                </c:pt>
                <c:pt idx="54">
                  <c:v>0.30218313454218826</c:v>
                </c:pt>
                <c:pt idx="55">
                  <c:v>0.29900278422326826</c:v>
                </c:pt>
                <c:pt idx="56">
                  <c:v>0.30036946975405326</c:v>
                </c:pt>
                <c:pt idx="57">
                  <c:v>0.30342376220799977</c:v>
                </c:pt>
                <c:pt idx="58">
                  <c:v>0.30315893410986927</c:v>
                </c:pt>
                <c:pt idx="59">
                  <c:v>0.30932529838312883</c:v>
                </c:pt>
                <c:pt idx="60">
                  <c:v>0.31031624602181729</c:v>
                </c:pt>
                <c:pt idx="61">
                  <c:v>0.31253935166708297</c:v>
                </c:pt>
                <c:pt idx="62">
                  <c:v>0.31413551584501409</c:v>
                </c:pt>
                <c:pt idx="63">
                  <c:v>0.31729946524028196</c:v>
                </c:pt>
                <c:pt idx="64">
                  <c:v>0.31704983875325132</c:v>
                </c:pt>
                <c:pt idx="65">
                  <c:v>0.31817219171298317</c:v>
                </c:pt>
                <c:pt idx="66">
                  <c:v>0.32161462119504203</c:v>
                </c:pt>
                <c:pt idx="67">
                  <c:v>0.3230271031367678</c:v>
                </c:pt>
                <c:pt idx="68">
                  <c:v>0.32305413979146863</c:v>
                </c:pt>
                <c:pt idx="69">
                  <c:v>0.31982727530456273</c:v>
                </c:pt>
                <c:pt idx="70">
                  <c:v>0.32284035316866178</c:v>
                </c:pt>
                <c:pt idx="71">
                  <c:v>0.32264409882807304</c:v>
                </c:pt>
                <c:pt idx="72">
                  <c:v>0.32397031170035695</c:v>
                </c:pt>
                <c:pt idx="73">
                  <c:v>0.32492481869871193</c:v>
                </c:pt>
                <c:pt idx="74">
                  <c:v>0.32480048270088868</c:v>
                </c:pt>
                <c:pt idx="75">
                  <c:v>0.32949223094935376</c:v>
                </c:pt>
                <c:pt idx="76">
                  <c:v>0.33055967555478771</c:v>
                </c:pt>
                <c:pt idx="77">
                  <c:v>0.33403872478640151</c:v>
                </c:pt>
                <c:pt idx="78">
                  <c:v>0.33782214734778743</c:v>
                </c:pt>
                <c:pt idx="79">
                  <c:v>0.33942318931147253</c:v>
                </c:pt>
                <c:pt idx="80">
                  <c:v>0.34037245514992043</c:v>
                </c:pt>
                <c:pt idx="81">
                  <c:v>0.34428043035805472</c:v>
                </c:pt>
                <c:pt idx="82">
                  <c:v>0.34680305765837677</c:v>
                </c:pt>
                <c:pt idx="83">
                  <c:v>0.35097082706233357</c:v>
                </c:pt>
                <c:pt idx="84">
                  <c:v>0.35445505170243846</c:v>
                </c:pt>
                <c:pt idx="85">
                  <c:v>0.3548340463319406</c:v>
                </c:pt>
                <c:pt idx="86">
                  <c:v>0.35768278317555524</c:v>
                </c:pt>
                <c:pt idx="87">
                  <c:v>0.35728507830074802</c:v>
                </c:pt>
                <c:pt idx="88">
                  <c:v>0.36640553648271085</c:v>
                </c:pt>
                <c:pt idx="89">
                  <c:v>0.37135066199028616</c:v>
                </c:pt>
                <c:pt idx="90">
                  <c:v>0.37449792944752525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85-4D41-8BCD-C42E42B1F2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698816"/>
        <c:axId val="299706720"/>
      </c:lineChart>
      <c:catAx>
        <c:axId val="2996988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baseline="0">
                    <a:effectLst/>
                  </a:rPr>
                  <a:t>Engine Rotations (Rotations per Minute)</a:t>
                </a:r>
                <a:endParaRPr lang="en-GB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706720"/>
        <c:crosses val="autoZero"/>
        <c:auto val="1"/>
        <c:lblAlgn val="ctr"/>
        <c:lblOffset val="100"/>
        <c:noMultiLvlLbl val="0"/>
      </c:catAx>
      <c:valAx>
        <c:axId val="299706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</a:t>
                </a:r>
                <a:r>
                  <a:rPr lang="en-GB" baseline="0"/>
                  <a:t> Fuel Consumption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698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Torque vs Engine Rotations vs Corrected Engine Power Output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Corrected Engine Power Output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cat>
            <c:numRef>
              <c:f>Sheet1!$C$18:$C$108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Sheet1!$J$18:$J$108</c:f>
              <c:numCache>
                <c:formatCode>0.00</c:formatCode>
                <c:ptCount val="91"/>
                <c:pt idx="0">
                  <c:v>8791.8519344276392</c:v>
                </c:pt>
                <c:pt idx="1">
                  <c:v>9274.8600757051954</c:v>
                </c:pt>
                <c:pt idx="2">
                  <c:v>9804.7437668223356</c:v>
                </c:pt>
                <c:pt idx="3">
                  <c:v>10301.819730823616</c:v>
                </c:pt>
                <c:pt idx="4">
                  <c:v>10914.979946619093</c:v>
                </c:pt>
                <c:pt idx="5">
                  <c:v>11552.334410539181</c:v>
                </c:pt>
                <c:pt idx="6">
                  <c:v>12235.472695923709</c:v>
                </c:pt>
                <c:pt idx="7">
                  <c:v>12974.026941704517</c:v>
                </c:pt>
                <c:pt idx="8">
                  <c:v>13751.926390422377</c:v>
                </c:pt>
                <c:pt idx="9">
                  <c:v>14431.905540548145</c:v>
                </c:pt>
                <c:pt idx="10">
                  <c:v>15084.548499863371</c:v>
                </c:pt>
                <c:pt idx="11">
                  <c:v>15694.360462098875</c:v>
                </c:pt>
                <c:pt idx="12">
                  <c:v>16294.570372405018</c:v>
                </c:pt>
                <c:pt idx="13">
                  <c:v>16846.469153039707</c:v>
                </c:pt>
                <c:pt idx="14">
                  <c:v>17340.016341466227</c:v>
                </c:pt>
                <c:pt idx="15">
                  <c:v>17880.855999623629</c:v>
                </c:pt>
                <c:pt idx="16">
                  <c:v>18503.609671062048</c:v>
                </c:pt>
                <c:pt idx="17">
                  <c:v>19073.259783150745</c:v>
                </c:pt>
                <c:pt idx="18">
                  <c:v>19628.27901575531</c:v>
                </c:pt>
                <c:pt idx="19">
                  <c:v>20274.221169807388</c:v>
                </c:pt>
                <c:pt idx="20">
                  <c:v>21001.931200271374</c:v>
                </c:pt>
                <c:pt idx="21">
                  <c:v>21648.221503923392</c:v>
                </c:pt>
                <c:pt idx="22">
                  <c:v>22347.903342520156</c:v>
                </c:pt>
                <c:pt idx="23">
                  <c:v>23064.446796926622</c:v>
                </c:pt>
                <c:pt idx="24">
                  <c:v>23665.69685788939</c:v>
                </c:pt>
                <c:pt idx="25">
                  <c:v>24375.887656632658</c:v>
                </c:pt>
                <c:pt idx="26">
                  <c:v>25042.529668380259</c:v>
                </c:pt>
                <c:pt idx="27">
                  <c:v>25619.658549652977</c:v>
                </c:pt>
                <c:pt idx="28">
                  <c:v>26137.524632357181</c:v>
                </c:pt>
                <c:pt idx="29">
                  <c:v>26652.992351150646</c:v>
                </c:pt>
                <c:pt idx="30">
                  <c:v>27172.43155426942</c:v>
                </c:pt>
                <c:pt idx="31">
                  <c:v>27672.258329924593</c:v>
                </c:pt>
                <c:pt idx="32">
                  <c:v>28197.418361654814</c:v>
                </c:pt>
                <c:pt idx="33">
                  <c:v>28668.146707783675</c:v>
                </c:pt>
                <c:pt idx="34">
                  <c:v>28991.809785866397</c:v>
                </c:pt>
                <c:pt idx="35">
                  <c:v>29296.079641789187</c:v>
                </c:pt>
                <c:pt idx="36">
                  <c:v>29771.449982583981</c:v>
                </c:pt>
                <c:pt idx="37">
                  <c:v>30229.584769109872</c:v>
                </c:pt>
                <c:pt idx="38">
                  <c:v>30543.044055213944</c:v>
                </c:pt>
                <c:pt idx="39">
                  <c:v>30896.699576610496</c:v>
                </c:pt>
                <c:pt idx="40">
                  <c:v>31387.362710943642</c:v>
                </c:pt>
                <c:pt idx="41">
                  <c:v>31756.843995636482</c:v>
                </c:pt>
                <c:pt idx="42">
                  <c:v>32277.714480443916</c:v>
                </c:pt>
                <c:pt idx="43">
                  <c:v>32724.399013460486</c:v>
                </c:pt>
                <c:pt idx="44">
                  <c:v>33173.688221261837</c:v>
                </c:pt>
                <c:pt idx="45">
                  <c:v>33760.195651017035</c:v>
                </c:pt>
                <c:pt idx="46">
                  <c:v>34504.539495700636</c:v>
                </c:pt>
                <c:pt idx="47">
                  <c:v>35185.146174734946</c:v>
                </c:pt>
                <c:pt idx="48">
                  <c:v>35930.087461324627</c:v>
                </c:pt>
                <c:pt idx="49">
                  <c:v>36619.213060199574</c:v>
                </c:pt>
                <c:pt idx="50">
                  <c:v>37135.785401797817</c:v>
                </c:pt>
                <c:pt idx="51">
                  <c:v>37903.41228824568</c:v>
                </c:pt>
                <c:pt idx="52">
                  <c:v>38394.247348307203</c:v>
                </c:pt>
                <c:pt idx="53">
                  <c:v>38896.438102727428</c:v>
                </c:pt>
                <c:pt idx="54">
                  <c:v>39380.920507125746</c:v>
                </c:pt>
                <c:pt idx="55">
                  <c:v>39897.621793020255</c:v>
                </c:pt>
                <c:pt idx="56">
                  <c:v>40345.312091547778</c:v>
                </c:pt>
                <c:pt idx="57">
                  <c:v>40599.160429483389</c:v>
                </c:pt>
                <c:pt idx="58">
                  <c:v>40953.765840529173</c:v>
                </c:pt>
                <c:pt idx="59">
                  <c:v>41148.428746474048</c:v>
                </c:pt>
                <c:pt idx="60">
                  <c:v>41263.550214189374</c:v>
                </c:pt>
                <c:pt idx="61">
                  <c:v>41337.19459993588</c:v>
                </c:pt>
                <c:pt idx="62">
                  <c:v>41392.167851581609</c:v>
                </c:pt>
                <c:pt idx="63">
                  <c:v>41560.895761402135</c:v>
                </c:pt>
                <c:pt idx="64">
                  <c:v>41856.195392447313</c:v>
                </c:pt>
                <c:pt idx="65">
                  <c:v>42026.771503847805</c:v>
                </c:pt>
                <c:pt idx="66">
                  <c:v>42283.525386592839</c:v>
                </c:pt>
                <c:pt idx="67">
                  <c:v>42634.967364236647</c:v>
                </c:pt>
                <c:pt idx="68">
                  <c:v>43070.180153027854</c:v>
                </c:pt>
                <c:pt idx="69">
                  <c:v>43603.222979403748</c:v>
                </c:pt>
                <c:pt idx="70">
                  <c:v>43830.48730159043</c:v>
                </c:pt>
                <c:pt idx="71">
                  <c:v>44226.750316619837</c:v>
                </c:pt>
                <c:pt idx="72">
                  <c:v>44365.176316815465</c:v>
                </c:pt>
                <c:pt idx="73">
                  <c:v>44394.115715043044</c:v>
                </c:pt>
                <c:pt idx="74">
                  <c:v>44431.892095708739</c:v>
                </c:pt>
                <c:pt idx="75">
                  <c:v>44365.992964025216</c:v>
                </c:pt>
                <c:pt idx="76">
                  <c:v>44181.88629780215</c:v>
                </c:pt>
                <c:pt idx="77">
                  <c:v>43876.649359657284</c:v>
                </c:pt>
                <c:pt idx="78">
                  <c:v>43651.667351514698</c:v>
                </c:pt>
                <c:pt idx="79">
                  <c:v>43545.198046079488</c:v>
                </c:pt>
                <c:pt idx="80">
                  <c:v>43456.8067309822</c:v>
                </c:pt>
                <c:pt idx="81">
                  <c:v>43113.835963789417</c:v>
                </c:pt>
                <c:pt idx="82">
                  <c:v>42780.764680036074</c:v>
                </c:pt>
                <c:pt idx="83">
                  <c:v>42433.013947780331</c:v>
                </c:pt>
                <c:pt idx="84">
                  <c:v>42377.728650937606</c:v>
                </c:pt>
                <c:pt idx="85">
                  <c:v>42015.415809489088</c:v>
                </c:pt>
                <c:pt idx="86">
                  <c:v>41819.178063872372</c:v>
                </c:pt>
                <c:pt idx="87">
                  <c:v>41664.208510464501</c:v>
                </c:pt>
                <c:pt idx="88">
                  <c:v>41609.633266879944</c:v>
                </c:pt>
                <c:pt idx="89">
                  <c:v>41661.43105032271</c:v>
                </c:pt>
                <c:pt idx="90">
                  <c:v>41912.114235599067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E4-4F07-91F3-02CF1EFB02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7924175"/>
        <c:axId val="497936239"/>
      </c:lineChart>
      <c:lineChart>
        <c:grouping val="standard"/>
        <c:varyColors val="0"/>
        <c:ser>
          <c:idx val="1"/>
          <c:order val="1"/>
          <c:tx>
            <c:v>Produced Engine Torque</c:v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val>
            <c:numRef>
              <c:f>Sheet1!$N$18:$N$108</c:f>
              <c:numCache>
                <c:formatCode>0.00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E4-4F07-91F3-02CF1EFB02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6477759"/>
        <c:axId val="586476095"/>
      </c:lineChart>
      <c:catAx>
        <c:axId val="4979241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baseline="0">
                    <a:effectLst/>
                  </a:rPr>
                  <a:t>Engine Rotations (Rotations per Minute)</a:t>
                </a:r>
                <a:endParaRPr lang="en-GB" sz="4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936239"/>
        <c:crosses val="autoZero"/>
        <c:auto val="1"/>
        <c:lblAlgn val="ctr"/>
        <c:lblOffset val="100"/>
        <c:noMultiLvlLbl val="0"/>
      </c:catAx>
      <c:valAx>
        <c:axId val="497936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baseline="0">
                    <a:effectLst/>
                  </a:rPr>
                  <a:t>Corrected Engine Power Output (watts)</a:t>
                </a:r>
                <a:endParaRPr lang="en-GB" sz="4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924175"/>
        <c:crosses val="autoZero"/>
        <c:crossBetween val="between"/>
      </c:valAx>
      <c:valAx>
        <c:axId val="58647609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900" b="0" i="0" baseline="0">
                    <a:effectLst/>
                  </a:rPr>
                  <a:t>Produced Engine Torque (Newton-meters)</a:t>
                </a:r>
                <a:endParaRPr lang="en-GB" sz="3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477759"/>
        <c:crosses val="max"/>
        <c:crossBetween val="between"/>
      </c:valAx>
      <c:catAx>
        <c:axId val="586477759"/>
        <c:scaling>
          <c:orientation val="minMax"/>
        </c:scaling>
        <c:delete val="1"/>
        <c:axPos val="b"/>
        <c:majorTickMark val="none"/>
        <c:minorTickMark val="none"/>
        <c:tickLblPos val="nextTo"/>
        <c:crossAx val="5864760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Overall Thermal Efficiency vs Engine</a:t>
            </a:r>
            <a:r>
              <a:rPr lang="en-GB" baseline="0"/>
              <a:t> Rotations</a:t>
            </a:r>
            <a:r>
              <a:rPr lang="en-GB"/>
              <a:t> vs Specific</a:t>
            </a:r>
            <a:r>
              <a:rPr lang="en-GB" baseline="0"/>
              <a:t> Fuel Consumption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Overall Thermal Efficiency</c:v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cat>
            <c:numRef>
              <c:f>Sheet1!$C$18:$C$108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Sheet1!$T$18:$T$108</c:f>
              <c:numCache>
                <c:formatCode>0.00</c:formatCode>
                <c:ptCount val="91"/>
                <c:pt idx="0">
                  <c:v>0.22201646299059694</c:v>
                </c:pt>
                <c:pt idx="1">
                  <c:v>0.22774364826777643</c:v>
                </c:pt>
                <c:pt idx="2">
                  <c:v>0.23650821689907642</c:v>
                </c:pt>
                <c:pt idx="3">
                  <c:v>0.25157068939740207</c:v>
                </c:pt>
                <c:pt idx="4">
                  <c:v>0.26081194615577286</c:v>
                </c:pt>
                <c:pt idx="5">
                  <c:v>0.26013278526300315</c:v>
                </c:pt>
                <c:pt idx="6">
                  <c:v>0.27534115771417628</c:v>
                </c:pt>
                <c:pt idx="7">
                  <c:v>0.28976051237754369</c:v>
                </c:pt>
                <c:pt idx="8">
                  <c:v>0.29278885195842719</c:v>
                </c:pt>
                <c:pt idx="9">
                  <c:v>0.30291288029485813</c:v>
                </c:pt>
                <c:pt idx="10">
                  <c:v>0.30250394936117553</c:v>
                </c:pt>
                <c:pt idx="11">
                  <c:v>0.29936786766044582</c:v>
                </c:pt>
                <c:pt idx="12">
                  <c:v>0.30206595522938284</c:v>
                </c:pt>
                <c:pt idx="13">
                  <c:v>0.30328383285359806</c:v>
                </c:pt>
                <c:pt idx="14">
                  <c:v>0.30811290073125619</c:v>
                </c:pt>
                <c:pt idx="15">
                  <c:v>0.30847344438404017</c:v>
                </c:pt>
                <c:pt idx="16">
                  <c:v>0.30096345912065953</c:v>
                </c:pt>
                <c:pt idx="17">
                  <c:v>0.29704789655950936</c:v>
                </c:pt>
                <c:pt idx="18">
                  <c:v>0.29710275223696608</c:v>
                </c:pt>
                <c:pt idx="19">
                  <c:v>0.29898846833210579</c:v>
                </c:pt>
                <c:pt idx="20">
                  <c:v>0.29738563582843669</c:v>
                </c:pt>
                <c:pt idx="21">
                  <c:v>0.30102250385675428</c:v>
                </c:pt>
                <c:pt idx="22">
                  <c:v>0.30351112255353746</c:v>
                </c:pt>
                <c:pt idx="23">
                  <c:v>0.30519881631793072</c:v>
                </c:pt>
                <c:pt idx="24">
                  <c:v>0.30553631059971786</c:v>
                </c:pt>
                <c:pt idx="25">
                  <c:v>0.30723084997922129</c:v>
                </c:pt>
                <c:pt idx="26">
                  <c:v>0.3071407571147784</c:v>
                </c:pt>
                <c:pt idx="27">
                  <c:v>0.30394434196748421</c:v>
                </c:pt>
                <c:pt idx="28">
                  <c:v>0.30232082275552297</c:v>
                </c:pt>
                <c:pt idx="29">
                  <c:v>0.30442079995603405</c:v>
                </c:pt>
                <c:pt idx="30">
                  <c:v>0.30267258762761817</c:v>
                </c:pt>
                <c:pt idx="31">
                  <c:v>0.3025530499376749</c:v>
                </c:pt>
                <c:pt idx="32">
                  <c:v>0.29829660073819103</c:v>
                </c:pt>
                <c:pt idx="33">
                  <c:v>0.29726214142415275</c:v>
                </c:pt>
                <c:pt idx="34">
                  <c:v>0.29511019281347611</c:v>
                </c:pt>
                <c:pt idx="35">
                  <c:v>0.29193900988330029</c:v>
                </c:pt>
                <c:pt idx="36">
                  <c:v>0.2939573573521822</c:v>
                </c:pt>
                <c:pt idx="37">
                  <c:v>0.29350892427074332</c:v>
                </c:pt>
                <c:pt idx="38">
                  <c:v>0.28897682270913788</c:v>
                </c:pt>
                <c:pt idx="39">
                  <c:v>0.28526339088015684</c:v>
                </c:pt>
                <c:pt idx="40">
                  <c:v>0.28040078357068571</c:v>
                </c:pt>
                <c:pt idx="41">
                  <c:v>0.27399471753359955</c:v>
                </c:pt>
                <c:pt idx="42">
                  <c:v>0.2731854488016624</c:v>
                </c:pt>
                <c:pt idx="43">
                  <c:v>0.26927428538423093</c:v>
                </c:pt>
                <c:pt idx="44">
                  <c:v>0.27059162985403856</c:v>
                </c:pt>
                <c:pt idx="45">
                  <c:v>0.26907924502043512</c:v>
                </c:pt>
                <c:pt idx="46">
                  <c:v>0.27202396251845784</c:v>
                </c:pt>
                <c:pt idx="47">
                  <c:v>0.27374779421140732</c:v>
                </c:pt>
                <c:pt idx="48">
                  <c:v>0.27274001299041367</c:v>
                </c:pt>
                <c:pt idx="49">
                  <c:v>0.27579251522191306</c:v>
                </c:pt>
                <c:pt idx="50">
                  <c:v>0.2728628809573902</c:v>
                </c:pt>
                <c:pt idx="51">
                  <c:v>0.27453185605211788</c:v>
                </c:pt>
                <c:pt idx="52">
                  <c:v>0.26761983818986046</c:v>
                </c:pt>
                <c:pt idx="53">
                  <c:v>0.26848853928843974</c:v>
                </c:pt>
                <c:pt idx="54">
                  <c:v>0.2647401223142421</c:v>
                </c:pt>
                <c:pt idx="55">
                  <c:v>0.26755603700420139</c:v>
                </c:pt>
                <c:pt idx="56">
                  <c:v>0.26633865307784149</c:v>
                </c:pt>
                <c:pt idx="57">
                  <c:v>0.26365766286016606</c:v>
                </c:pt>
                <c:pt idx="58">
                  <c:v>0.26388798415225595</c:v>
                </c:pt>
                <c:pt idx="59">
                  <c:v>0.25862740751618835</c:v>
                </c:pt>
                <c:pt idx="60">
                  <c:v>0.25780152030575759</c:v>
                </c:pt>
                <c:pt idx="61">
                  <c:v>0.25596776717325509</c:v>
                </c:pt>
                <c:pt idx="62">
                  <c:v>0.25466716103336057</c:v>
                </c:pt>
                <c:pt idx="63">
                  <c:v>0.25212774922081338</c:v>
                </c:pt>
                <c:pt idx="64">
                  <c:v>0.25232625985424706</c:v>
                </c:pt>
                <c:pt idx="65">
                  <c:v>0.25143617853368661</c:v>
                </c:pt>
                <c:pt idx="66">
                  <c:v>0.24874490998804524</c:v>
                </c:pt>
                <c:pt idx="67">
                  <c:v>0.24765723749851562</c:v>
                </c:pt>
                <c:pt idx="68">
                  <c:v>0.24763651086978786</c:v>
                </c:pt>
                <c:pt idx="69">
                  <c:v>0.2501350140441217</c:v>
                </c:pt>
                <c:pt idx="70">
                  <c:v>0.24780049710268259</c:v>
                </c:pt>
                <c:pt idx="71">
                  <c:v>0.24795122641505216</c:v>
                </c:pt>
                <c:pt idx="72">
                  <c:v>0.2469362071484893</c:v>
                </c:pt>
                <c:pt idx="73">
                  <c:v>0.24621080137981202</c:v>
                </c:pt>
                <c:pt idx="74">
                  <c:v>0.24630505267343658</c:v>
                </c:pt>
                <c:pt idx="75">
                  <c:v>0.24279783401720567</c:v>
                </c:pt>
                <c:pt idx="76">
                  <c:v>0.24201379029590869</c:v>
                </c:pt>
                <c:pt idx="77">
                  <c:v>0.23949319065074084</c:v>
                </c:pt>
                <c:pt idx="78">
                  <c:v>0.23681099841461875</c:v>
                </c:pt>
                <c:pt idx="79">
                  <c:v>0.23569397294946695</c:v>
                </c:pt>
                <c:pt idx="80">
                  <c:v>0.23503664526779405</c:v>
                </c:pt>
                <c:pt idx="81">
                  <c:v>0.23236871150881067</c:v>
                </c:pt>
                <c:pt idx="82">
                  <c:v>0.23067847365638028</c:v>
                </c:pt>
                <c:pt idx="83">
                  <c:v>0.22793917280706558</c:v>
                </c:pt>
                <c:pt idx="84">
                  <c:v>0.22569857480028019</c:v>
                </c:pt>
                <c:pt idx="85">
                  <c:v>0.22545750845216669</c:v>
                </c:pt>
                <c:pt idx="86">
                  <c:v>0.22366186957546394</c:v>
                </c:pt>
                <c:pt idx="87">
                  <c:v>0.22391083439722961</c:v>
                </c:pt>
                <c:pt idx="88">
                  <c:v>0.21833731217043131</c:v>
                </c:pt>
                <c:pt idx="89">
                  <c:v>0.21542980311717513</c:v>
                </c:pt>
                <c:pt idx="90">
                  <c:v>0.21361933861161603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50-46AE-A399-62AFECF189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7929167"/>
        <c:axId val="497944143"/>
      </c:lineChart>
      <c:lineChart>
        <c:grouping val="standard"/>
        <c:varyColors val="0"/>
        <c:ser>
          <c:idx val="1"/>
          <c:order val="1"/>
          <c:tx>
            <c:v>Specific Fuel Consumption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>
                    <a:alpha val="98000"/>
                  </a:srgbClr>
                </a:solidFill>
              </a:ln>
              <a:effectLst/>
            </c:spPr>
          </c:marker>
          <c:val>
            <c:numRef>
              <c:f>Sheet1!$R$18:$R$108</c:f>
              <c:numCache>
                <c:formatCode>0.00</c:formatCode>
                <c:ptCount val="91"/>
                <c:pt idx="0">
                  <c:v>0.36033363887698833</c:v>
                </c:pt>
                <c:pt idx="1">
                  <c:v>0.35127214571506993</c:v>
                </c:pt>
                <c:pt idx="2">
                  <c:v>0.33825463254047489</c:v>
                </c:pt>
                <c:pt idx="3">
                  <c:v>0.31800207008068943</c:v>
                </c:pt>
                <c:pt idx="4">
                  <c:v>0.30673441603866991</c:v>
                </c:pt>
                <c:pt idx="5">
                  <c:v>0.30753524558281747</c:v>
                </c:pt>
                <c:pt idx="6">
                  <c:v>0.29054864395916313</c:v>
                </c:pt>
                <c:pt idx="7">
                  <c:v>0.27609006949768211</c:v>
                </c:pt>
                <c:pt idx="8">
                  <c:v>0.27323444682026049</c:v>
                </c:pt>
                <c:pt idx="9">
                  <c:v>0.26410233834271846</c:v>
                </c:pt>
                <c:pt idx="10">
                  <c:v>0.2644593572048996</c:v>
                </c:pt>
                <c:pt idx="11">
                  <c:v>0.2672297485538393</c:v>
                </c:pt>
                <c:pt idx="12">
                  <c:v>0.26484282195671344</c:v>
                </c:pt>
                <c:pt idx="13">
                  <c:v>0.26377930945833766</c:v>
                </c:pt>
                <c:pt idx="14">
                  <c:v>0.25964508402644915</c:v>
                </c:pt>
                <c:pt idx="15">
                  <c:v>0.2593416109439956</c:v>
                </c:pt>
                <c:pt idx="16">
                  <c:v>0.26581300013543213</c:v>
                </c:pt>
                <c:pt idx="17">
                  <c:v>0.26931683720565625</c:v>
                </c:pt>
                <c:pt idx="18">
                  <c:v>0.26926711179098345</c:v>
                </c:pt>
                <c:pt idx="19">
                  <c:v>0.26756884787656371</c:v>
                </c:pt>
                <c:pt idx="20">
                  <c:v>0.26901097552052722</c:v>
                </c:pt>
                <c:pt idx="21">
                  <c:v>0.26576086164663992</c:v>
                </c:pt>
                <c:pt idx="22">
                  <c:v>0.26358177363298602</c:v>
                </c:pt>
                <c:pt idx="23">
                  <c:v>0.26212421452074919</c:v>
                </c:pt>
                <c:pt idx="24">
                  <c:v>0.26183467308017527</c:v>
                </c:pt>
                <c:pt idx="25">
                  <c:v>0.26039051744123543</c:v>
                </c:pt>
                <c:pt idx="26">
                  <c:v>0.26046689716957372</c:v>
                </c:pt>
                <c:pt idx="27">
                  <c:v>0.26320608398941125</c:v>
                </c:pt>
                <c:pt idx="28">
                  <c:v>0.26461954975788554</c:v>
                </c:pt>
                <c:pt idx="29">
                  <c:v>0.26279413237056731</c:v>
                </c:pt>
                <c:pt idx="30">
                  <c:v>0.26431200997437204</c:v>
                </c:pt>
                <c:pt idx="31">
                  <c:v>0.26441643875835918</c:v>
                </c:pt>
                <c:pt idx="32">
                  <c:v>0.26818944567931702</c:v>
                </c:pt>
                <c:pt idx="33">
                  <c:v>0.26912273327753117</c:v>
                </c:pt>
                <c:pt idx="34">
                  <c:v>0.27108518088551375</c:v>
                </c:pt>
                <c:pt idx="35">
                  <c:v>0.27402983942426606</c:v>
                </c:pt>
                <c:pt idx="36">
                  <c:v>0.27214831675110679</c:v>
                </c:pt>
                <c:pt idx="37">
                  <c:v>0.27256411435791672</c:v>
                </c:pt>
                <c:pt idx="38">
                  <c:v>0.27683881098146729</c:v>
                </c:pt>
                <c:pt idx="39">
                  <c:v>0.28044257537977979</c:v>
                </c:pt>
                <c:pt idx="40">
                  <c:v>0.285305907427441</c:v>
                </c:pt>
                <c:pt idx="41">
                  <c:v>0.2919764319550785</c:v>
                </c:pt>
                <c:pt idx="42">
                  <c:v>0.29284136600584992</c:v>
                </c:pt>
                <c:pt idx="43">
                  <c:v>0.29709483728031066</c:v>
                </c:pt>
                <c:pt idx="44">
                  <c:v>0.2956484649697157</c:v>
                </c:pt>
                <c:pt idx="45">
                  <c:v>0.29731018456635117</c:v>
                </c:pt>
                <c:pt idx="46">
                  <c:v>0.29409173831357488</c:v>
                </c:pt>
                <c:pt idx="47">
                  <c:v>0.29223979769575192</c:v>
                </c:pt>
                <c:pt idx="48">
                  <c:v>0.29331963111262244</c:v>
                </c:pt>
                <c:pt idx="49">
                  <c:v>0.2900731368131183</c:v>
                </c:pt>
                <c:pt idx="50">
                  <c:v>0.29318755163511101</c:v>
                </c:pt>
                <c:pt idx="51">
                  <c:v>0.29140516204725109</c:v>
                </c:pt>
                <c:pt idx="52">
                  <c:v>0.29893150127101087</c:v>
                </c:pt>
                <c:pt idx="53">
                  <c:v>0.29796430123989487</c:v>
                </c:pt>
                <c:pt idx="54">
                  <c:v>0.30218313454218826</c:v>
                </c:pt>
                <c:pt idx="55">
                  <c:v>0.29900278422326826</c:v>
                </c:pt>
                <c:pt idx="56">
                  <c:v>0.30036946975405326</c:v>
                </c:pt>
                <c:pt idx="57">
                  <c:v>0.30342376220799977</c:v>
                </c:pt>
                <c:pt idx="58">
                  <c:v>0.30315893410986927</c:v>
                </c:pt>
                <c:pt idx="59">
                  <c:v>0.30932529838312883</c:v>
                </c:pt>
                <c:pt idx="60">
                  <c:v>0.31031624602181729</c:v>
                </c:pt>
                <c:pt idx="61">
                  <c:v>0.31253935166708297</c:v>
                </c:pt>
                <c:pt idx="62">
                  <c:v>0.31413551584501409</c:v>
                </c:pt>
                <c:pt idx="63">
                  <c:v>0.31729946524028196</c:v>
                </c:pt>
                <c:pt idx="64">
                  <c:v>0.31704983875325132</c:v>
                </c:pt>
                <c:pt idx="65">
                  <c:v>0.31817219171298317</c:v>
                </c:pt>
                <c:pt idx="66">
                  <c:v>0.32161462119504203</c:v>
                </c:pt>
                <c:pt idx="67">
                  <c:v>0.3230271031367678</c:v>
                </c:pt>
                <c:pt idx="68">
                  <c:v>0.32305413979146863</c:v>
                </c:pt>
                <c:pt idx="69">
                  <c:v>0.31982727530456273</c:v>
                </c:pt>
                <c:pt idx="70">
                  <c:v>0.32284035316866178</c:v>
                </c:pt>
                <c:pt idx="71">
                  <c:v>0.32264409882807304</c:v>
                </c:pt>
                <c:pt idx="72">
                  <c:v>0.32397031170035695</c:v>
                </c:pt>
                <c:pt idx="73">
                  <c:v>0.32492481869871193</c:v>
                </c:pt>
                <c:pt idx="74">
                  <c:v>0.32480048270088868</c:v>
                </c:pt>
                <c:pt idx="75">
                  <c:v>0.32949223094935376</c:v>
                </c:pt>
                <c:pt idx="76">
                  <c:v>0.33055967555478771</c:v>
                </c:pt>
                <c:pt idx="77">
                  <c:v>0.33403872478640151</c:v>
                </c:pt>
                <c:pt idx="78">
                  <c:v>0.33782214734778743</c:v>
                </c:pt>
                <c:pt idx="79">
                  <c:v>0.33942318931147253</c:v>
                </c:pt>
                <c:pt idx="80">
                  <c:v>0.34037245514992043</c:v>
                </c:pt>
                <c:pt idx="81">
                  <c:v>0.34428043035805472</c:v>
                </c:pt>
                <c:pt idx="82">
                  <c:v>0.34680305765837677</c:v>
                </c:pt>
                <c:pt idx="83">
                  <c:v>0.35097082706233357</c:v>
                </c:pt>
                <c:pt idx="84">
                  <c:v>0.35445505170243846</c:v>
                </c:pt>
                <c:pt idx="85">
                  <c:v>0.3548340463319406</c:v>
                </c:pt>
                <c:pt idx="86">
                  <c:v>0.35768278317555524</c:v>
                </c:pt>
                <c:pt idx="87">
                  <c:v>0.35728507830074802</c:v>
                </c:pt>
                <c:pt idx="88">
                  <c:v>0.36640553648271085</c:v>
                </c:pt>
                <c:pt idx="89">
                  <c:v>0.37135066199028616</c:v>
                </c:pt>
                <c:pt idx="90">
                  <c:v>0.37449792944752525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50-46AE-A399-62AFECF189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7993647"/>
        <c:axId val="497998639"/>
      </c:lineChart>
      <c:catAx>
        <c:axId val="4979291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baseline="0">
                    <a:effectLst/>
                  </a:rPr>
                  <a:t>Engine Rotations (Rotations per Minute)</a:t>
                </a:r>
                <a:endParaRPr lang="en-GB" sz="4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944143"/>
        <c:crosses val="autoZero"/>
        <c:auto val="1"/>
        <c:lblAlgn val="ctr"/>
        <c:lblOffset val="100"/>
        <c:noMultiLvlLbl val="0"/>
      </c:catAx>
      <c:valAx>
        <c:axId val="497944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Overall Thermal Efficiency (%)</a:t>
                </a:r>
              </a:p>
            </c:rich>
          </c:tx>
          <c:layout>
            <c:manualLayout>
              <c:xMode val="edge"/>
              <c:yMode val="edge"/>
              <c:x val="1.3203685387713573E-2"/>
              <c:y val="0.3490266743286846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929167"/>
        <c:crosses val="autoZero"/>
        <c:crossBetween val="between"/>
      </c:valAx>
      <c:valAx>
        <c:axId val="49799863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baseline="0">
                    <a:effectLst/>
                  </a:rPr>
                  <a:t>Specific Fuel Consumption (kg/kWh)</a:t>
                </a:r>
                <a:endParaRPr lang="en-GB" sz="4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993647"/>
        <c:crosses val="max"/>
        <c:crossBetween val="between"/>
      </c:valAx>
      <c:catAx>
        <c:axId val="497993647"/>
        <c:scaling>
          <c:orientation val="minMax"/>
        </c:scaling>
        <c:delete val="1"/>
        <c:axPos val="b"/>
        <c:majorTickMark val="out"/>
        <c:minorTickMark val="none"/>
        <c:tickLblPos val="nextTo"/>
        <c:crossAx val="49799863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9960144046085135"/>
          <c:y val="0.94971179881790546"/>
          <c:w val="0.42194773650942613"/>
          <c:h val="3.41151881465822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Torque vs Engine Rotations vs Brake Mean Effective Pressure</a:t>
            </a:r>
            <a:endParaRPr lang="en-GB"/>
          </a:p>
        </c:rich>
      </c:tx>
      <c:layout>
        <c:manualLayout>
          <c:xMode val="edge"/>
          <c:yMode val="edge"/>
          <c:x val="0.21823173657688852"/>
          <c:y val="1.21297597766341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Brake Mean Effective Pressure</c:v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cat>
            <c:numRef>
              <c:f>Sheet1!$C$18:$C$108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Sheet1!$P$18:$P$108</c:f>
              <c:numCache>
                <c:formatCode>0.00</c:formatCode>
                <c:ptCount val="91"/>
                <c:pt idx="0">
                  <c:v>659206.5771279257</c:v>
                </c:pt>
                <c:pt idx="1">
                  <c:v>662306.83001082519</c:v>
                </c:pt>
                <c:pt idx="2">
                  <c:v>668320.41824314359</c:v>
                </c:pt>
                <c:pt idx="3">
                  <c:v>671672.04298141296</c:v>
                </c:pt>
                <c:pt idx="4">
                  <c:v>681997.62534815911</c:v>
                </c:pt>
                <c:pt idx="5">
                  <c:v>692948.41463723616</c:v>
                </c:pt>
                <c:pt idx="6">
                  <c:v>705697.47950703825</c:v>
                </c:pt>
                <c:pt idx="7">
                  <c:v>720579.98243139312</c:v>
                </c:pt>
                <c:pt idx="8">
                  <c:v>736506.64537036244</c:v>
                </c:pt>
                <c:pt idx="9">
                  <c:v>746271.47513666726</c:v>
                </c:pt>
                <c:pt idx="10">
                  <c:v>754018.88462782127</c:v>
                </c:pt>
                <c:pt idx="11">
                  <c:v>759194.56667557196</c:v>
                </c:pt>
                <c:pt idx="12">
                  <c:v>763596.79686064553</c:v>
                </c:pt>
                <c:pt idx="13">
                  <c:v>765536.87194952858</c:v>
                </c:pt>
                <c:pt idx="14">
                  <c:v>764789.20181560668</c:v>
                </c:pt>
                <c:pt idx="15">
                  <c:v>766110.51541434752</c:v>
                </c:pt>
                <c:pt idx="16">
                  <c:v>770770.56288698013</c:v>
                </c:pt>
                <c:pt idx="17">
                  <c:v>773026.46415312309</c:v>
                </c:pt>
                <c:pt idx="18">
                  <c:v>774586.25874285621</c:v>
                </c:pt>
                <c:pt idx="19">
                  <c:v>779562.13239274872</c:v>
                </c:pt>
                <c:pt idx="20">
                  <c:v>787354.65990922553</c:v>
                </c:pt>
                <c:pt idx="21">
                  <c:v>791789.11725524382</c:v>
                </c:pt>
                <c:pt idx="22">
                  <c:v>797918.72326696373</c:v>
                </c:pt>
                <c:pt idx="23">
                  <c:v>804351.26459156559</c:v>
                </c:pt>
                <c:pt idx="24">
                  <c:v>806562.04783238587</c:v>
                </c:pt>
                <c:pt idx="25">
                  <c:v>812304.92791276705</c:v>
                </c:pt>
                <c:pt idx="26">
                  <c:v>816378.44105620205</c:v>
                </c:pt>
                <c:pt idx="27">
                  <c:v>817422.60107081709</c:v>
                </c:pt>
                <c:pt idx="28">
                  <c:v>816571.80402187165</c:v>
                </c:pt>
                <c:pt idx="29">
                  <c:v>815682.33437979245</c:v>
                </c:pt>
                <c:pt idx="30">
                  <c:v>814947.55511024885</c:v>
                </c:pt>
                <c:pt idx="31">
                  <c:v>813664.91410464188</c:v>
                </c:pt>
                <c:pt idx="32">
                  <c:v>813162.1703939013</c:v>
                </c:pt>
                <c:pt idx="33">
                  <c:v>811138.30468656158</c:v>
                </c:pt>
                <c:pt idx="34">
                  <c:v>805105.38015767641</c:v>
                </c:pt>
                <c:pt idx="35">
                  <c:v>798763.07488372002</c:v>
                </c:pt>
                <c:pt idx="36">
                  <c:v>797229.0620227427</c:v>
                </c:pt>
                <c:pt idx="37">
                  <c:v>795295.4323660488</c:v>
                </c:pt>
                <c:pt idx="38">
                  <c:v>789687.90636163636</c:v>
                </c:pt>
                <c:pt idx="39">
                  <c:v>785292.12160875194</c:v>
                </c:pt>
                <c:pt idx="40">
                  <c:v>784467.10628856253</c:v>
                </c:pt>
                <c:pt idx="41">
                  <c:v>780690.0830258202</c:v>
                </c:pt>
                <c:pt idx="42">
                  <c:v>780696.52845800912</c:v>
                </c:pt>
                <c:pt idx="43">
                  <c:v>778936.92547041771</c:v>
                </c:pt>
                <c:pt idx="44">
                  <c:v>777293.34026222792</c:v>
                </c:pt>
                <c:pt idx="45">
                  <c:v>778866.02571633901</c:v>
                </c:pt>
                <c:pt idx="46">
                  <c:v>783977.25344220002</c:v>
                </c:pt>
                <c:pt idx="47">
                  <c:v>787509.35028176103</c:v>
                </c:pt>
                <c:pt idx="48">
                  <c:v>792356.31528787385</c:v>
                </c:pt>
                <c:pt idx="49">
                  <c:v>795849.73953430098</c:v>
                </c:pt>
                <c:pt idx="50">
                  <c:v>795546.80422141904</c:v>
                </c:pt>
                <c:pt idx="51">
                  <c:v>800554.9050322565</c:v>
                </c:pt>
                <c:pt idx="52">
                  <c:v>799658.98995798838</c:v>
                </c:pt>
                <c:pt idx="53">
                  <c:v>799020.89217127918</c:v>
                </c:pt>
                <c:pt idx="54">
                  <c:v>798041.18647855439</c:v>
                </c:pt>
                <c:pt idx="55">
                  <c:v>797731.80573348328</c:v>
                </c:pt>
                <c:pt idx="56">
                  <c:v>796068.88422872638</c:v>
                </c:pt>
                <c:pt idx="57">
                  <c:v>790674.05748655007</c:v>
                </c:pt>
                <c:pt idx="58">
                  <c:v>787354.65990922553</c:v>
                </c:pt>
                <c:pt idx="59">
                  <c:v>781083.25438934809</c:v>
                </c:pt>
                <c:pt idx="60">
                  <c:v>773477.64440635173</c:v>
                </c:pt>
                <c:pt idx="61">
                  <c:v>765291.94552634703</c:v>
                </c:pt>
                <c:pt idx="62">
                  <c:v>756964.44713818503</c:v>
                </c:pt>
                <c:pt idx="63">
                  <c:v>750892.85001616587</c:v>
                </c:pt>
                <c:pt idx="64">
                  <c:v>747225.39910063625</c:v>
                </c:pt>
                <c:pt idx="65">
                  <c:v>741443.84642712132</c:v>
                </c:pt>
                <c:pt idx="66">
                  <c:v>737299.43352960714</c:v>
                </c:pt>
                <c:pt idx="67">
                  <c:v>734882.39645873976</c:v>
                </c:pt>
                <c:pt idx="68">
                  <c:v>733947.80879133765</c:v>
                </c:pt>
                <c:pt idx="69">
                  <c:v>734682.58806088124</c:v>
                </c:pt>
                <c:pt idx="70">
                  <c:v>730306.13960456382</c:v>
                </c:pt>
                <c:pt idx="71">
                  <c:v>728810.79933672061</c:v>
                </c:pt>
                <c:pt idx="72">
                  <c:v>723145.26444260706</c:v>
                </c:pt>
                <c:pt idx="73">
                  <c:v>715836.14434030384</c:v>
                </c:pt>
                <c:pt idx="74">
                  <c:v>708823.51411869365</c:v>
                </c:pt>
                <c:pt idx="75">
                  <c:v>700321.98906142905</c:v>
                </c:pt>
                <c:pt idx="76">
                  <c:v>690151.09706721862</c:v>
                </c:pt>
                <c:pt idx="77">
                  <c:v>678317.28356825141</c:v>
                </c:pt>
                <c:pt idx="78">
                  <c:v>667953.02860837162</c:v>
                </c:pt>
                <c:pt idx="79">
                  <c:v>659593.30305926455</c:v>
                </c:pt>
                <c:pt idx="80">
                  <c:v>651671.86689900828</c:v>
                </c:pt>
                <c:pt idx="81">
                  <c:v>640127.45330532629</c:v>
                </c:pt>
                <c:pt idx="82">
                  <c:v>628954.94114894851</c:v>
                </c:pt>
                <c:pt idx="83">
                  <c:v>617785.65170866507</c:v>
                </c:pt>
                <c:pt idx="84">
                  <c:v>611048.24144152424</c:v>
                </c:pt>
                <c:pt idx="85">
                  <c:v>600054.26775678119</c:v>
                </c:pt>
                <c:pt idx="86">
                  <c:v>591617.19702140638</c:v>
                </c:pt>
                <c:pt idx="87">
                  <c:v>583916.19464201317</c:v>
                </c:pt>
                <c:pt idx="88">
                  <c:v>577751.78329647274</c:v>
                </c:pt>
                <c:pt idx="89">
                  <c:v>573163.92466435675</c:v>
                </c:pt>
                <c:pt idx="90">
                  <c:v>571370.80542938248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B3-4AB9-97E7-12ABBC326A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2896399"/>
        <c:axId val="442894319"/>
      </c:lineChart>
      <c:lineChart>
        <c:grouping val="standard"/>
        <c:varyColors val="0"/>
        <c:ser>
          <c:idx val="1"/>
          <c:order val="1"/>
          <c:tx>
            <c:v>Torque</c:v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val>
            <c:numRef>
              <c:f>Sheet1!$N$18:$N$108</c:f>
              <c:numCache>
                <c:formatCode>0.00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B3-4AB9-97E7-12ABBC326A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3301263"/>
        <c:axId val="383292943"/>
      </c:lineChart>
      <c:catAx>
        <c:axId val="4428963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baseline="0">
                    <a:effectLst/>
                  </a:rPr>
                  <a:t>Engine Rotations (Rotations per Minute)</a:t>
                </a:r>
                <a:endParaRPr lang="en-GB" sz="4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894319"/>
        <c:crosses val="autoZero"/>
        <c:auto val="1"/>
        <c:lblAlgn val="ctr"/>
        <c:lblOffset val="100"/>
        <c:noMultiLvlLbl val="0"/>
      </c:catAx>
      <c:valAx>
        <c:axId val="442894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Mean Effective Pressure (Nm)</a:t>
                </a:r>
                <a:endParaRPr lang="en-GB"/>
              </a:p>
            </c:rich>
          </c:tx>
          <c:overlay val="0"/>
          <c:spPr>
            <a:solidFill>
              <a:sysClr val="window" lastClr="FFFFFF"/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896399"/>
        <c:crosses val="autoZero"/>
        <c:crossBetween val="between"/>
      </c:valAx>
      <c:valAx>
        <c:axId val="38329294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ysClr val="windowText" lastClr="000000"/>
                    </a:solidFill>
                  </a:rPr>
                  <a:t>Engine Torque (Nm)</a:t>
                </a:r>
              </a:p>
            </c:rich>
          </c:tx>
          <c:overlay val="0"/>
          <c:spPr>
            <a:solidFill>
              <a:sysClr val="window" lastClr="FFFFFF"/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3301263"/>
        <c:crosses val="max"/>
        <c:crossBetween val="between"/>
      </c:valAx>
      <c:catAx>
        <c:axId val="383301263"/>
        <c:scaling>
          <c:orientation val="minMax"/>
        </c:scaling>
        <c:delete val="1"/>
        <c:axPos val="b"/>
        <c:majorTickMark val="none"/>
        <c:minorTickMark val="none"/>
        <c:tickLblPos val="nextTo"/>
        <c:crossAx val="3832929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04C4A14-5204-4CA3-BD30-53C86D673BE5}">
  <sheetPr/>
  <sheetViews>
    <sheetView zoomScale="8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A70E4BC-9BB0-4D7F-A6B1-88FD7C0C3AFA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E02427D-5C57-4094-A04D-A7036FAA29B5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BD9028C-E9D1-4A9D-A3D7-DC98A8E260E3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1DD4976-E9AA-4AF8-A7A2-40B8B6E2DEAA}">
  <sheetPr/>
  <sheetViews>
    <sheetView zoomScale="70" workbookViewId="0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FCE8473-0AD9-41B7-A96D-62B5482BAA7D}">
  <sheetPr/>
  <sheetViews>
    <sheetView zoomScale="7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9906" cy="628425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3D44DD6-C0B2-968A-CB4F-44EC701F844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54815" cy="627474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630F260-D281-2252-2129-0A00F148130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54815" cy="627474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B35380C-083A-5844-0990-81C99965E48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5667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B630EAD-CF4B-1ADE-D2E6-2D7B5138644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5667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A9F2E1D-A87B-E7D6-3432-CBD8C237CD2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A189F7D-1657-1FA5-9F0E-EFC2E4747F2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841A0-349C-4F81-89B4-BD40B976F054}">
  <dimension ref="A1:X108"/>
  <sheetViews>
    <sheetView tabSelected="1" zoomScale="70" zoomScaleNormal="70" zoomScalePageLayoutView="85" workbookViewId="0">
      <selection activeCell="R10" sqref="R10"/>
    </sheetView>
  </sheetViews>
  <sheetFormatPr defaultRowHeight="14.4" x14ac:dyDescent="0.3"/>
  <cols>
    <col min="1" max="1" width="16" style="1" bestFit="1" customWidth="1"/>
    <col min="2" max="2" width="11.109375" style="1" bestFit="1" customWidth="1"/>
    <col min="3" max="3" width="11.33203125" style="1" bestFit="1" customWidth="1"/>
    <col min="4" max="4" width="18.88671875" style="1" bestFit="1" customWidth="1"/>
    <col min="5" max="5" width="8" style="1" bestFit="1" customWidth="1"/>
    <col min="6" max="6" width="18" style="1" bestFit="1" customWidth="1"/>
    <col min="7" max="7" width="13.33203125" style="1" customWidth="1"/>
    <col min="8" max="8" width="16.21875" style="1" bestFit="1" customWidth="1"/>
    <col min="9" max="9" width="1.77734375" style="1" customWidth="1"/>
    <col min="10" max="10" width="16.109375" style="1" bestFit="1" customWidth="1"/>
    <col min="11" max="11" width="1.77734375" style="1" customWidth="1"/>
    <col min="12" max="12" width="16.109375" style="1" customWidth="1"/>
    <col min="13" max="13" width="1.77734375" style="1" customWidth="1"/>
    <col min="14" max="14" width="14" style="1" bestFit="1" customWidth="1"/>
    <col min="15" max="15" width="1.77734375" style="1" customWidth="1"/>
    <col min="16" max="16" width="21" style="1" bestFit="1" customWidth="1"/>
    <col min="17" max="17" width="1.77734375" style="1" customWidth="1"/>
    <col min="18" max="18" width="27.33203125" style="1" bestFit="1" customWidth="1"/>
    <col min="19" max="19" width="1.77734375" style="1" customWidth="1"/>
    <col min="20" max="20" width="26" style="1" bestFit="1" customWidth="1"/>
    <col min="21" max="22" width="8.88671875" style="1"/>
    <col min="23" max="23" width="16.109375" style="1" bestFit="1" customWidth="1"/>
    <col min="24" max="24" width="11.77734375" style="1" customWidth="1"/>
    <col min="25" max="16384" width="8.88671875" style="1"/>
  </cols>
  <sheetData>
    <row r="1" spans="1:24" x14ac:dyDescent="0.3">
      <c r="G1" s="2" t="s">
        <v>6</v>
      </c>
      <c r="H1" s="2" t="s">
        <v>7</v>
      </c>
      <c r="I1" s="2"/>
      <c r="J1" s="2" t="s">
        <v>8</v>
      </c>
      <c r="K1" s="2"/>
      <c r="L1" s="2" t="s">
        <v>8</v>
      </c>
      <c r="M1" s="2"/>
      <c r="O1" s="2"/>
    </row>
    <row r="2" spans="1:24" x14ac:dyDescent="0.3">
      <c r="A2" s="1" t="s">
        <v>0</v>
      </c>
      <c r="B2" s="1">
        <v>0.81577500000000003</v>
      </c>
      <c r="C2" s="1" t="s">
        <v>34</v>
      </c>
      <c r="G2" s="2" t="s">
        <v>9</v>
      </c>
      <c r="H2" s="2" t="s">
        <v>10</v>
      </c>
      <c r="I2" s="2"/>
      <c r="J2" s="2" t="s">
        <v>11</v>
      </c>
      <c r="K2" s="2"/>
      <c r="L2" s="2" t="s">
        <v>41</v>
      </c>
      <c r="M2" s="2"/>
      <c r="O2" s="2"/>
    </row>
    <row r="3" spans="1:24" x14ac:dyDescent="0.3">
      <c r="A3" s="1" t="s">
        <v>23</v>
      </c>
      <c r="B3" s="1" t="s">
        <v>21</v>
      </c>
      <c r="C3" s="1" t="s">
        <v>25</v>
      </c>
      <c r="G3" s="3">
        <v>1.0188999999999999</v>
      </c>
      <c r="H3" s="3">
        <v>46</v>
      </c>
      <c r="I3" s="3"/>
      <c r="J3" s="3">
        <v>27</v>
      </c>
      <c r="K3" s="3"/>
      <c r="L3" s="3">
        <f>J3+273</f>
        <v>300</v>
      </c>
      <c r="M3" s="81"/>
      <c r="O3" s="81"/>
    </row>
    <row r="4" spans="1:24" x14ac:dyDescent="0.3">
      <c r="A4" s="1" t="s">
        <v>24</v>
      </c>
      <c r="B4" s="1" t="s">
        <v>22</v>
      </c>
    </row>
    <row r="5" spans="1:24" x14ac:dyDescent="0.3">
      <c r="A5" s="1" t="s">
        <v>26</v>
      </c>
      <c r="B5" s="1">
        <v>4.4178999999999998E-3</v>
      </c>
      <c r="C5" s="1" t="s">
        <v>29</v>
      </c>
    </row>
    <row r="6" spans="1:24" x14ac:dyDescent="0.3">
      <c r="A6" s="1" t="s">
        <v>28</v>
      </c>
      <c r="B6" s="1">
        <v>4</v>
      </c>
      <c r="C6" s="1" t="s">
        <v>27</v>
      </c>
    </row>
    <row r="7" spans="1:24" x14ac:dyDescent="0.3">
      <c r="A7" s="1" t="s">
        <v>30</v>
      </c>
      <c r="C7" s="1" t="s">
        <v>31</v>
      </c>
      <c r="U7" s="4"/>
      <c r="V7" s="4"/>
    </row>
    <row r="8" spans="1:24" x14ac:dyDescent="0.3">
      <c r="A8" s="1" t="s">
        <v>33</v>
      </c>
      <c r="B8" s="1">
        <v>1590</v>
      </c>
    </row>
    <row r="13" spans="1:24" ht="15" thickBot="1" x14ac:dyDescent="0.35"/>
    <row r="14" spans="1:24" ht="15" thickBot="1" x14ac:dyDescent="0.35">
      <c r="B14" s="78" t="s">
        <v>1</v>
      </c>
      <c r="C14" s="79"/>
      <c r="D14" s="79"/>
      <c r="E14" s="79"/>
      <c r="F14" s="80"/>
      <c r="G14" s="5"/>
      <c r="H14" s="74" t="s">
        <v>12</v>
      </c>
      <c r="I14" s="75"/>
      <c r="J14" s="76"/>
      <c r="K14" s="75"/>
      <c r="L14" s="75"/>
      <c r="M14" s="75"/>
      <c r="N14" s="76"/>
      <c r="O14" s="75"/>
      <c r="P14" s="76"/>
      <c r="Q14" s="75"/>
      <c r="R14" s="76"/>
      <c r="S14" s="75"/>
      <c r="T14" s="77"/>
    </row>
    <row r="15" spans="1:24" ht="15" thickTop="1" x14ac:dyDescent="0.3">
      <c r="B15" s="8" t="s">
        <v>2</v>
      </c>
      <c r="C15" s="9" t="s">
        <v>4</v>
      </c>
      <c r="D15" s="8" t="s">
        <v>44</v>
      </c>
      <c r="E15" s="10" t="s">
        <v>5</v>
      </c>
      <c r="F15" s="8" t="s">
        <v>45</v>
      </c>
      <c r="G15" s="5"/>
      <c r="H15" s="71" t="s">
        <v>13</v>
      </c>
      <c r="I15" s="46"/>
      <c r="J15" s="18" t="s">
        <v>36</v>
      </c>
      <c r="K15" s="49"/>
      <c r="L15" s="23" t="s">
        <v>36</v>
      </c>
      <c r="M15" s="52"/>
      <c r="N15" s="26" t="s">
        <v>14</v>
      </c>
      <c r="O15" s="55"/>
      <c r="P15" s="31" t="s">
        <v>15</v>
      </c>
      <c r="Q15" s="58"/>
      <c r="R15" s="40" t="s">
        <v>38</v>
      </c>
      <c r="S15" s="61"/>
      <c r="T15" s="41" t="s">
        <v>16</v>
      </c>
      <c r="U15" s="4"/>
      <c r="V15" s="4"/>
      <c r="W15" s="4"/>
      <c r="X15" s="4"/>
    </row>
    <row r="16" spans="1:24" x14ac:dyDescent="0.3">
      <c r="B16" s="12" t="s">
        <v>3</v>
      </c>
      <c r="C16" s="13" t="s">
        <v>32</v>
      </c>
      <c r="D16" s="12" t="s">
        <v>35</v>
      </c>
      <c r="E16" s="14"/>
      <c r="F16" s="12" t="s">
        <v>40</v>
      </c>
      <c r="G16" s="5"/>
      <c r="H16" s="71" t="s">
        <v>42</v>
      </c>
      <c r="I16" s="46"/>
      <c r="J16" s="19" t="s">
        <v>42</v>
      </c>
      <c r="K16" s="49"/>
      <c r="L16" s="23" t="s">
        <v>43</v>
      </c>
      <c r="M16" s="52"/>
      <c r="N16" s="27" t="s">
        <v>17</v>
      </c>
      <c r="O16" s="55"/>
      <c r="P16" s="32" t="s">
        <v>17</v>
      </c>
      <c r="Q16" s="58"/>
      <c r="R16" s="36" t="s">
        <v>39</v>
      </c>
      <c r="S16" s="61"/>
      <c r="T16" s="42" t="s">
        <v>10</v>
      </c>
    </row>
    <row r="17" spans="2:20" x14ac:dyDescent="0.3">
      <c r="B17" s="15"/>
      <c r="C17" s="6"/>
      <c r="D17" s="15"/>
      <c r="E17" s="16"/>
      <c r="F17" s="15"/>
      <c r="G17" s="11"/>
      <c r="H17" s="72" t="s">
        <v>19</v>
      </c>
      <c r="I17" s="64"/>
      <c r="J17" s="20" t="s">
        <v>37</v>
      </c>
      <c r="K17" s="65"/>
      <c r="L17" s="24"/>
      <c r="M17" s="66"/>
      <c r="N17" s="28" t="s">
        <v>18</v>
      </c>
      <c r="O17" s="67"/>
      <c r="P17" s="33" t="s">
        <v>20</v>
      </c>
      <c r="Q17" s="68"/>
      <c r="R17" s="37" t="s">
        <v>46</v>
      </c>
      <c r="S17" s="69"/>
      <c r="T17" s="43" t="s">
        <v>47</v>
      </c>
    </row>
    <row r="18" spans="2:20" x14ac:dyDescent="0.3">
      <c r="B18" s="15">
        <v>102.27500000000001</v>
      </c>
      <c r="C18" s="6">
        <v>1000</v>
      </c>
      <c r="D18" s="15">
        <v>7.0400000000000004E-2</v>
      </c>
      <c r="E18" s="16">
        <v>1.2658</v>
      </c>
      <c r="F18" s="15">
        <f>(D18*60*0.75)</f>
        <v>3.1680000000000001</v>
      </c>
      <c r="G18" s="11"/>
      <c r="H18" s="73">
        <f t="shared" ref="H18:H49" si="0">(2*PI()*C18*N18)/60</f>
        <v>8737.1239732535287</v>
      </c>
      <c r="I18" s="47"/>
      <c r="J18" s="21">
        <f t="shared" ref="J18:J49" si="1">((1.01325/1.0189)*(SQRT(300/293)))*H18</f>
        <v>8791.8519344276392</v>
      </c>
      <c r="K18" s="50"/>
      <c r="L18" s="25">
        <f>J18/1000</f>
        <v>8.7918519344276387</v>
      </c>
      <c r="M18" s="53"/>
      <c r="N18" s="29">
        <f>0.815775*B18</f>
        <v>83.433388125000008</v>
      </c>
      <c r="O18" s="56"/>
      <c r="P18" s="34">
        <f t="shared" ref="P18:P49" si="2">(H18*60*2)/(0.09*0.004418*C18*4)</f>
        <v>659206.5771279257</v>
      </c>
      <c r="Q18" s="59"/>
      <c r="R18" s="38">
        <f>(F18)/(J18/1000)</f>
        <v>0.36033363887698833</v>
      </c>
      <c r="S18" s="62"/>
      <c r="T18" s="44">
        <f t="shared" ref="T18:T49" si="3">(J18/1000)/((F18/3600)*45000)</f>
        <v>0.22201646299059694</v>
      </c>
    </row>
    <row r="19" spans="2:20" x14ac:dyDescent="0.3">
      <c r="B19" s="15">
        <v>102.756</v>
      </c>
      <c r="C19" s="6">
        <v>1050</v>
      </c>
      <c r="D19" s="15">
        <v>7.2400000000000006E-2</v>
      </c>
      <c r="E19" s="16">
        <v>1.26783</v>
      </c>
      <c r="F19" s="15">
        <f t="shared" ref="F19:F82" si="4">(D19*60*0.75)</f>
        <v>3.258</v>
      </c>
      <c r="G19" s="11"/>
      <c r="H19" s="73">
        <f t="shared" si="0"/>
        <v>9217.1254612116518</v>
      </c>
      <c r="I19" s="47"/>
      <c r="J19" s="21">
        <f t="shared" si="1"/>
        <v>9274.8600757051954</v>
      </c>
      <c r="K19" s="50"/>
      <c r="L19" s="25">
        <f t="shared" ref="L19:L82" si="5">J19/1000</f>
        <v>9.2748600757051953</v>
      </c>
      <c r="M19" s="53"/>
      <c r="N19" s="29">
        <f t="shared" ref="N19:N82" si="6">0.815775*B19</f>
        <v>83.825775899999996</v>
      </c>
      <c r="O19" s="56"/>
      <c r="P19" s="34">
        <f t="shared" si="2"/>
        <v>662306.83001082519</v>
      </c>
      <c r="Q19" s="59"/>
      <c r="R19" s="38">
        <f t="shared" ref="R19:R50" si="7">(D19*0.75*60)/(J19/1000)</f>
        <v>0.35127214571506993</v>
      </c>
      <c r="S19" s="62"/>
      <c r="T19" s="44">
        <f t="shared" si="3"/>
        <v>0.22774364826777643</v>
      </c>
    </row>
    <row r="20" spans="2:20" x14ac:dyDescent="0.3">
      <c r="B20" s="15">
        <v>103.68899999999999</v>
      </c>
      <c r="C20" s="6">
        <v>1100</v>
      </c>
      <c r="D20" s="15">
        <v>7.3700000000000002E-2</v>
      </c>
      <c r="E20" s="16">
        <v>1.2734399999999999</v>
      </c>
      <c r="F20" s="15">
        <f t="shared" si="4"/>
        <v>3.3164999999999996</v>
      </c>
      <c r="G20" s="11"/>
      <c r="H20" s="73">
        <f t="shared" si="0"/>
        <v>9743.7107057340872</v>
      </c>
      <c r="I20" s="47"/>
      <c r="J20" s="21">
        <f t="shared" si="1"/>
        <v>9804.7437668223356</v>
      </c>
      <c r="K20" s="50"/>
      <c r="L20" s="25">
        <f t="shared" si="5"/>
        <v>9.8047437668223356</v>
      </c>
      <c r="M20" s="53"/>
      <c r="N20" s="29">
        <f t="shared" si="6"/>
        <v>84.586893974999995</v>
      </c>
      <c r="O20" s="56"/>
      <c r="P20" s="34">
        <f t="shared" si="2"/>
        <v>668320.41824314359</v>
      </c>
      <c r="Q20" s="59"/>
      <c r="R20" s="38">
        <f t="shared" si="7"/>
        <v>0.33825463254047489</v>
      </c>
      <c r="S20" s="62"/>
      <c r="T20" s="44">
        <f t="shared" si="3"/>
        <v>0.23650821689907642</v>
      </c>
    </row>
    <row r="21" spans="2:20" x14ac:dyDescent="0.3">
      <c r="B21" s="15">
        <v>104.209</v>
      </c>
      <c r="C21" s="6">
        <v>1150</v>
      </c>
      <c r="D21" s="15">
        <v>7.2800000000000004E-2</v>
      </c>
      <c r="E21" s="16">
        <v>1.2847599999999999</v>
      </c>
      <c r="F21" s="15">
        <f t="shared" si="4"/>
        <v>3.2760000000000002</v>
      </c>
      <c r="G21" s="11"/>
      <c r="H21" s="73">
        <f t="shared" si="0"/>
        <v>10237.692446326995</v>
      </c>
      <c r="I21" s="47"/>
      <c r="J21" s="21">
        <f t="shared" si="1"/>
        <v>10301.819730823616</v>
      </c>
      <c r="K21" s="50"/>
      <c r="L21" s="25">
        <f t="shared" si="5"/>
        <v>10.301819730823615</v>
      </c>
      <c r="M21" s="53"/>
      <c r="N21" s="29">
        <f t="shared" si="6"/>
        <v>85.011096975000001</v>
      </c>
      <c r="O21" s="56"/>
      <c r="P21" s="34">
        <f t="shared" si="2"/>
        <v>671672.04298141296</v>
      </c>
      <c r="Q21" s="59"/>
      <c r="R21" s="38">
        <f t="shared" si="7"/>
        <v>0.31800207008068943</v>
      </c>
      <c r="S21" s="62"/>
      <c r="T21" s="44">
        <f t="shared" si="3"/>
        <v>0.25157068939740207</v>
      </c>
    </row>
    <row r="22" spans="2:20" x14ac:dyDescent="0.3">
      <c r="B22" s="15">
        <v>105.81100000000001</v>
      </c>
      <c r="C22" s="6">
        <v>1200</v>
      </c>
      <c r="D22" s="15">
        <v>7.4399999999999994E-2</v>
      </c>
      <c r="E22" s="16">
        <v>1.2918099999999999</v>
      </c>
      <c r="F22" s="15">
        <f t="shared" si="4"/>
        <v>3.3479999999999999</v>
      </c>
      <c r="G22" s="11"/>
      <c r="H22" s="73">
        <f t="shared" si="0"/>
        <v>10847.0358316374</v>
      </c>
      <c r="I22" s="47"/>
      <c r="J22" s="21">
        <f t="shared" si="1"/>
        <v>10914.979946619093</v>
      </c>
      <c r="K22" s="50"/>
      <c r="L22" s="25">
        <f t="shared" si="5"/>
        <v>10.914979946619093</v>
      </c>
      <c r="M22" s="53"/>
      <c r="N22" s="29">
        <f t="shared" si="6"/>
        <v>86.317968525000012</v>
      </c>
      <c r="O22" s="56"/>
      <c r="P22" s="34">
        <f t="shared" si="2"/>
        <v>681997.62534815911</v>
      </c>
      <c r="Q22" s="59"/>
      <c r="R22" s="38">
        <f t="shared" si="7"/>
        <v>0.30673441603866991</v>
      </c>
      <c r="S22" s="62"/>
      <c r="T22" s="44">
        <f t="shared" si="3"/>
        <v>0.26081194615577286</v>
      </c>
    </row>
    <row r="23" spans="2:20" x14ac:dyDescent="0.3">
      <c r="B23" s="15">
        <v>107.51</v>
      </c>
      <c r="C23" s="6">
        <v>1250</v>
      </c>
      <c r="D23" s="15">
        <v>7.8950000000000006E-2</v>
      </c>
      <c r="E23" s="16">
        <v>1.2972900000000001</v>
      </c>
      <c r="F23" s="15">
        <f t="shared" si="4"/>
        <v>3.5527500000000001</v>
      </c>
      <c r="G23" s="11"/>
      <c r="H23" s="73">
        <f t="shared" si="0"/>
        <v>11480.422859502409</v>
      </c>
      <c r="I23" s="47"/>
      <c r="J23" s="21">
        <f t="shared" si="1"/>
        <v>11552.334410539181</v>
      </c>
      <c r="K23" s="50"/>
      <c r="L23" s="25">
        <f t="shared" si="5"/>
        <v>11.552334410539181</v>
      </c>
      <c r="M23" s="53"/>
      <c r="N23" s="29">
        <f t="shared" si="6"/>
        <v>87.703970250000012</v>
      </c>
      <c r="O23" s="56"/>
      <c r="P23" s="34">
        <f t="shared" si="2"/>
        <v>692948.41463723616</v>
      </c>
      <c r="Q23" s="59"/>
      <c r="R23" s="38">
        <f t="shared" si="7"/>
        <v>0.30753524558281747</v>
      </c>
      <c r="S23" s="62"/>
      <c r="T23" s="44">
        <f t="shared" si="3"/>
        <v>0.26013278526300315</v>
      </c>
    </row>
    <row r="24" spans="2:20" x14ac:dyDescent="0.3">
      <c r="B24" s="15">
        <v>109.488</v>
      </c>
      <c r="C24" s="6">
        <v>1300</v>
      </c>
      <c r="D24" s="15">
        <v>7.9000000000000001E-2</v>
      </c>
      <c r="E24" s="16">
        <v>1.29895</v>
      </c>
      <c r="F24" s="15">
        <f t="shared" si="4"/>
        <v>3.5550000000000002</v>
      </c>
      <c r="G24" s="11"/>
      <c r="H24" s="73">
        <f t="shared" si="0"/>
        <v>12159.308711402171</v>
      </c>
      <c r="I24" s="47"/>
      <c r="J24" s="21">
        <f t="shared" si="1"/>
        <v>12235.472695923709</v>
      </c>
      <c r="K24" s="50"/>
      <c r="L24" s="25">
        <f t="shared" si="5"/>
        <v>12.235472695923709</v>
      </c>
      <c r="M24" s="53"/>
      <c r="N24" s="29">
        <f t="shared" si="6"/>
        <v>89.317573199999998</v>
      </c>
      <c r="O24" s="56"/>
      <c r="P24" s="34">
        <f t="shared" si="2"/>
        <v>705697.47950703825</v>
      </c>
      <c r="Q24" s="59"/>
      <c r="R24" s="38">
        <f t="shared" si="7"/>
        <v>0.29054864395916313</v>
      </c>
      <c r="S24" s="62"/>
      <c r="T24" s="44">
        <f t="shared" si="3"/>
        <v>0.27534115771417628</v>
      </c>
    </row>
    <row r="25" spans="2:20" x14ac:dyDescent="0.3">
      <c r="B25" s="15">
        <v>111.797</v>
      </c>
      <c r="C25" s="6">
        <v>1350</v>
      </c>
      <c r="D25" s="15">
        <v>7.9600000000000004E-2</v>
      </c>
      <c r="E25" s="16">
        <v>1.2946899999999999</v>
      </c>
      <c r="F25" s="15">
        <f t="shared" si="4"/>
        <v>3.5819999999999999</v>
      </c>
      <c r="G25" s="11"/>
      <c r="H25" s="73">
        <f t="shared" si="0"/>
        <v>12893.265567646675</v>
      </c>
      <c r="I25" s="47"/>
      <c r="J25" s="21">
        <f t="shared" si="1"/>
        <v>12974.026941704517</v>
      </c>
      <c r="K25" s="50"/>
      <c r="L25" s="25">
        <f t="shared" si="5"/>
        <v>12.974026941704517</v>
      </c>
      <c r="M25" s="53"/>
      <c r="N25" s="29">
        <f t="shared" si="6"/>
        <v>91.201197675000003</v>
      </c>
      <c r="O25" s="56"/>
      <c r="P25" s="34">
        <f t="shared" si="2"/>
        <v>720579.98243139312</v>
      </c>
      <c r="Q25" s="59"/>
      <c r="R25" s="38">
        <f t="shared" si="7"/>
        <v>0.27609006949768211</v>
      </c>
      <c r="S25" s="62"/>
      <c r="T25" s="44">
        <f t="shared" si="3"/>
        <v>0.28976051237754369</v>
      </c>
    </row>
    <row r="26" spans="2:20" x14ac:dyDescent="0.3">
      <c r="B26" s="15">
        <v>114.268</v>
      </c>
      <c r="C26" s="6">
        <v>1400</v>
      </c>
      <c r="D26" s="15">
        <v>8.3500000000000005E-2</v>
      </c>
      <c r="E26" s="16">
        <v>1.2855000000000001</v>
      </c>
      <c r="F26" s="15">
        <f t="shared" si="4"/>
        <v>3.7575000000000003</v>
      </c>
      <c r="G26" s="11"/>
      <c r="H26" s="73">
        <f t="shared" si="0"/>
        <v>13666.322708834299</v>
      </c>
      <c r="I26" s="47"/>
      <c r="J26" s="21">
        <f t="shared" si="1"/>
        <v>13751.926390422377</v>
      </c>
      <c r="K26" s="50"/>
      <c r="L26" s="25">
        <f t="shared" si="5"/>
        <v>13.751926390422376</v>
      </c>
      <c r="M26" s="53"/>
      <c r="N26" s="29">
        <f t="shared" si="6"/>
        <v>93.216977700000001</v>
      </c>
      <c r="O26" s="56"/>
      <c r="P26" s="34">
        <f t="shared" si="2"/>
        <v>736506.64537036244</v>
      </c>
      <c r="Q26" s="59"/>
      <c r="R26" s="38">
        <f t="shared" si="7"/>
        <v>0.27323444682026049</v>
      </c>
      <c r="S26" s="62"/>
      <c r="T26" s="44">
        <f t="shared" si="3"/>
        <v>0.29278885195842719</v>
      </c>
    </row>
    <row r="27" spans="2:20" x14ac:dyDescent="0.3">
      <c r="B27" s="15">
        <v>115.783</v>
      </c>
      <c r="C27" s="6">
        <v>1450</v>
      </c>
      <c r="D27" s="15">
        <v>8.4699999999999998E-2</v>
      </c>
      <c r="E27" s="16">
        <v>1.2781800000000001</v>
      </c>
      <c r="F27" s="15">
        <f t="shared" si="4"/>
        <v>3.8114999999999997</v>
      </c>
      <c r="G27" s="11"/>
      <c r="H27" s="73">
        <f t="shared" si="0"/>
        <v>14342.069090619012</v>
      </c>
      <c r="I27" s="47"/>
      <c r="J27" s="21">
        <f t="shared" si="1"/>
        <v>14431.905540548145</v>
      </c>
      <c r="K27" s="50"/>
      <c r="L27" s="25">
        <f t="shared" si="5"/>
        <v>14.431905540548145</v>
      </c>
      <c r="M27" s="53"/>
      <c r="N27" s="29">
        <f t="shared" si="6"/>
        <v>94.452876825000004</v>
      </c>
      <c r="O27" s="56"/>
      <c r="P27" s="34">
        <f t="shared" si="2"/>
        <v>746271.47513666726</v>
      </c>
      <c r="Q27" s="59"/>
      <c r="R27" s="38">
        <f t="shared" si="7"/>
        <v>0.26410233834271846</v>
      </c>
      <c r="S27" s="62"/>
      <c r="T27" s="44">
        <f t="shared" si="3"/>
        <v>0.30291288029485813</v>
      </c>
    </row>
    <row r="28" spans="2:20" x14ac:dyDescent="0.3">
      <c r="B28" s="15">
        <v>116.985</v>
      </c>
      <c r="C28" s="6">
        <v>1500</v>
      </c>
      <c r="D28" s="15">
        <v>8.8650000000000007E-2</v>
      </c>
      <c r="E28" s="16">
        <v>1.2795000000000001</v>
      </c>
      <c r="F28" s="15">
        <f t="shared" si="4"/>
        <v>3.9892500000000006</v>
      </c>
      <c r="G28" s="11"/>
      <c r="H28" s="73">
        <f t="shared" si="0"/>
        <v>14990.649445285713</v>
      </c>
      <c r="I28" s="47"/>
      <c r="J28" s="21">
        <f t="shared" si="1"/>
        <v>15084.548499863371</v>
      </c>
      <c r="K28" s="50"/>
      <c r="L28" s="25">
        <f t="shared" si="5"/>
        <v>15.084548499863372</v>
      </c>
      <c r="M28" s="53"/>
      <c r="N28" s="29">
        <f t="shared" si="6"/>
        <v>95.433438375000009</v>
      </c>
      <c r="O28" s="56"/>
      <c r="P28" s="34">
        <f t="shared" si="2"/>
        <v>754018.88462782127</v>
      </c>
      <c r="Q28" s="59"/>
      <c r="R28" s="38">
        <f t="shared" si="7"/>
        <v>0.2644593572048996</v>
      </c>
      <c r="S28" s="62"/>
      <c r="T28" s="44">
        <f t="shared" si="3"/>
        <v>0.30250394936117553</v>
      </c>
    </row>
    <row r="29" spans="2:20" x14ac:dyDescent="0.3">
      <c r="B29" s="15">
        <v>117.788</v>
      </c>
      <c r="C29" s="6">
        <v>1550</v>
      </c>
      <c r="D29" s="15">
        <v>9.3200000000000005E-2</v>
      </c>
      <c r="E29" s="16">
        <v>1.27766</v>
      </c>
      <c r="F29" s="15">
        <f t="shared" si="4"/>
        <v>4.1940000000000008</v>
      </c>
      <c r="G29" s="11"/>
      <c r="H29" s="73">
        <f t="shared" si="0"/>
        <v>15596.66541941295</v>
      </c>
      <c r="I29" s="47"/>
      <c r="J29" s="21">
        <f t="shared" si="1"/>
        <v>15694.360462098875</v>
      </c>
      <c r="K29" s="50"/>
      <c r="L29" s="25">
        <f t="shared" si="5"/>
        <v>15.694360462098876</v>
      </c>
      <c r="M29" s="53"/>
      <c r="N29" s="29">
        <f t="shared" si="6"/>
        <v>96.088505699999999</v>
      </c>
      <c r="O29" s="56"/>
      <c r="P29" s="34">
        <f t="shared" si="2"/>
        <v>759194.56667557196</v>
      </c>
      <c r="Q29" s="59"/>
      <c r="R29" s="38">
        <f t="shared" si="7"/>
        <v>0.2672297485538393</v>
      </c>
      <c r="S29" s="62"/>
      <c r="T29" s="44">
        <f t="shared" si="3"/>
        <v>0.29936786766044582</v>
      </c>
    </row>
    <row r="30" spans="2:20" x14ac:dyDescent="0.3">
      <c r="B30" s="15">
        <v>118.471</v>
      </c>
      <c r="C30" s="6">
        <v>1600</v>
      </c>
      <c r="D30" s="15">
        <v>9.5899999999999999E-2</v>
      </c>
      <c r="E30" s="16">
        <v>1.2823500000000001</v>
      </c>
      <c r="F30" s="15">
        <f t="shared" si="4"/>
        <v>4.3155000000000001</v>
      </c>
      <c r="G30" s="11"/>
      <c r="H30" s="73">
        <f t="shared" si="0"/>
        <v>16193.139112945591</v>
      </c>
      <c r="I30" s="47"/>
      <c r="J30" s="21">
        <f t="shared" si="1"/>
        <v>16294.570372405018</v>
      </c>
      <c r="K30" s="50"/>
      <c r="L30" s="25">
        <f t="shared" si="5"/>
        <v>16.294570372405019</v>
      </c>
      <c r="M30" s="53"/>
      <c r="N30" s="29">
        <f t="shared" si="6"/>
        <v>96.645680025000004</v>
      </c>
      <c r="O30" s="56"/>
      <c r="P30" s="34">
        <f t="shared" si="2"/>
        <v>763596.79686064553</v>
      </c>
      <c r="Q30" s="59"/>
      <c r="R30" s="38">
        <f t="shared" si="7"/>
        <v>0.26484282195671344</v>
      </c>
      <c r="S30" s="62"/>
      <c r="T30" s="44">
        <f t="shared" si="3"/>
        <v>0.30206595522938284</v>
      </c>
    </row>
    <row r="31" spans="2:20" x14ac:dyDescent="0.3">
      <c r="B31" s="15">
        <v>118.77200000000001</v>
      </c>
      <c r="C31" s="6">
        <v>1650</v>
      </c>
      <c r="D31" s="15">
        <v>9.8750000000000004E-2</v>
      </c>
      <c r="E31" s="16">
        <v>1.2902800000000001</v>
      </c>
      <c r="F31" s="15">
        <f t="shared" si="4"/>
        <v>4.4437500000000005</v>
      </c>
      <c r="G31" s="11"/>
      <c r="H31" s="73">
        <f t="shared" si="0"/>
        <v>16741.602406351434</v>
      </c>
      <c r="I31" s="47"/>
      <c r="J31" s="21">
        <f t="shared" si="1"/>
        <v>16846.469153039707</v>
      </c>
      <c r="K31" s="50"/>
      <c r="L31" s="25">
        <f t="shared" si="5"/>
        <v>16.846469153039706</v>
      </c>
      <c r="M31" s="53"/>
      <c r="N31" s="29">
        <f t="shared" si="6"/>
        <v>96.891228300000009</v>
      </c>
      <c r="O31" s="56"/>
      <c r="P31" s="34">
        <f t="shared" si="2"/>
        <v>765536.87194952858</v>
      </c>
      <c r="Q31" s="59"/>
      <c r="R31" s="38">
        <f t="shared" si="7"/>
        <v>0.26377930945833766</v>
      </c>
      <c r="S31" s="62"/>
      <c r="T31" s="44">
        <f t="shared" si="3"/>
        <v>0.30328383285359806</v>
      </c>
    </row>
    <row r="32" spans="2:20" x14ac:dyDescent="0.3">
      <c r="B32" s="15">
        <v>118.65600000000001</v>
      </c>
      <c r="C32" s="6">
        <v>1700</v>
      </c>
      <c r="D32" s="15">
        <v>0.10005</v>
      </c>
      <c r="E32" s="16">
        <v>1.29942</v>
      </c>
      <c r="F32" s="15">
        <f t="shared" si="4"/>
        <v>4.5022500000000001</v>
      </c>
      <c r="G32" s="11"/>
      <c r="H32" s="73">
        <f t="shared" si="0"/>
        <v>17232.077337468887</v>
      </c>
      <c r="I32" s="47"/>
      <c r="J32" s="21">
        <f t="shared" si="1"/>
        <v>17340.016341466227</v>
      </c>
      <c r="K32" s="50"/>
      <c r="L32" s="25">
        <f t="shared" si="5"/>
        <v>17.340016341466228</v>
      </c>
      <c r="M32" s="53"/>
      <c r="N32" s="29">
        <f t="shared" si="6"/>
        <v>96.796598400000008</v>
      </c>
      <c r="O32" s="56"/>
      <c r="P32" s="34">
        <f t="shared" si="2"/>
        <v>764789.20181560668</v>
      </c>
      <c r="Q32" s="59"/>
      <c r="R32" s="38">
        <f t="shared" si="7"/>
        <v>0.25964508402644915</v>
      </c>
      <c r="S32" s="62"/>
      <c r="T32" s="44">
        <f t="shared" si="3"/>
        <v>0.30811290073125619</v>
      </c>
    </row>
    <row r="33" spans="2:20" x14ac:dyDescent="0.3">
      <c r="B33" s="15">
        <v>118.861</v>
      </c>
      <c r="C33" s="6">
        <v>1750</v>
      </c>
      <c r="D33" s="15">
        <v>0.10305</v>
      </c>
      <c r="E33" s="16">
        <v>1.31053</v>
      </c>
      <c r="F33" s="15">
        <f t="shared" si="4"/>
        <v>4.6372499999999999</v>
      </c>
      <c r="G33" s="11"/>
      <c r="H33" s="73">
        <f t="shared" si="0"/>
        <v>17769.550349778085</v>
      </c>
      <c r="I33" s="47"/>
      <c r="J33" s="21">
        <f t="shared" si="1"/>
        <v>17880.855999623629</v>
      </c>
      <c r="K33" s="50"/>
      <c r="L33" s="25">
        <f t="shared" si="5"/>
        <v>17.88085599962363</v>
      </c>
      <c r="M33" s="53"/>
      <c r="N33" s="29">
        <f t="shared" si="6"/>
        <v>96.963832275000001</v>
      </c>
      <c r="O33" s="56"/>
      <c r="P33" s="34">
        <f t="shared" si="2"/>
        <v>766110.51541434752</v>
      </c>
      <c r="Q33" s="59"/>
      <c r="R33" s="38">
        <f t="shared" si="7"/>
        <v>0.2593416109439956</v>
      </c>
      <c r="S33" s="62"/>
      <c r="T33" s="44">
        <f t="shared" si="3"/>
        <v>0.30847344438404017</v>
      </c>
    </row>
    <row r="34" spans="2:20" x14ac:dyDescent="0.3">
      <c r="B34" s="15">
        <v>119.584</v>
      </c>
      <c r="C34" s="6">
        <v>1800</v>
      </c>
      <c r="D34" s="15">
        <v>0.10929999999999999</v>
      </c>
      <c r="E34" s="16">
        <v>1.3149</v>
      </c>
      <c r="F34" s="15">
        <f t="shared" si="4"/>
        <v>4.9184999999999999</v>
      </c>
      <c r="G34" s="11"/>
      <c r="H34" s="73">
        <f t="shared" si="0"/>
        <v>18388.42747290726</v>
      </c>
      <c r="I34" s="47"/>
      <c r="J34" s="21">
        <f t="shared" si="1"/>
        <v>18503.609671062048</v>
      </c>
      <c r="K34" s="50"/>
      <c r="L34" s="25">
        <f t="shared" si="5"/>
        <v>18.503609671062048</v>
      </c>
      <c r="M34" s="53"/>
      <c r="N34" s="29">
        <f t="shared" si="6"/>
        <v>97.553637600000002</v>
      </c>
      <c r="O34" s="56"/>
      <c r="P34" s="34">
        <f t="shared" si="2"/>
        <v>770770.56288698013</v>
      </c>
      <c r="Q34" s="59"/>
      <c r="R34" s="38">
        <f t="shared" si="7"/>
        <v>0.26581300013543213</v>
      </c>
      <c r="S34" s="62"/>
      <c r="T34" s="44">
        <f t="shared" si="3"/>
        <v>0.30096345912065953</v>
      </c>
    </row>
    <row r="35" spans="2:20" x14ac:dyDescent="0.3">
      <c r="B35" s="15">
        <v>119.934</v>
      </c>
      <c r="C35" s="6">
        <v>1850</v>
      </c>
      <c r="D35" s="15">
        <v>0.11415</v>
      </c>
      <c r="E35" s="16">
        <v>1.3184899999999999</v>
      </c>
      <c r="F35" s="15">
        <f t="shared" si="4"/>
        <v>5.1367500000000001</v>
      </c>
      <c r="G35" s="11"/>
      <c r="H35" s="73">
        <f t="shared" si="0"/>
        <v>18954.531598388163</v>
      </c>
      <c r="I35" s="47"/>
      <c r="J35" s="21">
        <f t="shared" si="1"/>
        <v>19073.259783150745</v>
      </c>
      <c r="K35" s="50"/>
      <c r="L35" s="25">
        <f t="shared" si="5"/>
        <v>19.073259783150746</v>
      </c>
      <c r="M35" s="53"/>
      <c r="N35" s="29">
        <f t="shared" si="6"/>
        <v>97.839158850000004</v>
      </c>
      <c r="O35" s="56"/>
      <c r="P35" s="34">
        <f t="shared" si="2"/>
        <v>773026.46415312309</v>
      </c>
      <c r="Q35" s="59"/>
      <c r="R35" s="38">
        <f t="shared" si="7"/>
        <v>0.26931683720565625</v>
      </c>
      <c r="S35" s="62"/>
      <c r="T35" s="44">
        <f t="shared" si="3"/>
        <v>0.29704789655950936</v>
      </c>
    </row>
    <row r="36" spans="2:20" x14ac:dyDescent="0.3">
      <c r="B36" s="15">
        <v>120.176</v>
      </c>
      <c r="C36" s="6">
        <v>1900</v>
      </c>
      <c r="D36" s="15">
        <v>0.11745</v>
      </c>
      <c r="E36" s="16">
        <v>1.3189200000000001</v>
      </c>
      <c r="F36" s="15">
        <f t="shared" si="4"/>
        <v>5.2852499999999996</v>
      </c>
      <c r="G36" s="11"/>
      <c r="H36" s="73">
        <f t="shared" si="0"/>
        <v>19506.09591941785</v>
      </c>
      <c r="I36" s="47"/>
      <c r="J36" s="21">
        <f t="shared" si="1"/>
        <v>19628.27901575531</v>
      </c>
      <c r="K36" s="50"/>
      <c r="L36" s="25">
        <f t="shared" si="5"/>
        <v>19.628279015755311</v>
      </c>
      <c r="M36" s="53"/>
      <c r="N36" s="29">
        <f t="shared" si="6"/>
        <v>98.036576400000001</v>
      </c>
      <c r="O36" s="56"/>
      <c r="P36" s="34">
        <f t="shared" si="2"/>
        <v>774586.25874285621</v>
      </c>
      <c r="Q36" s="59"/>
      <c r="R36" s="38">
        <f t="shared" si="7"/>
        <v>0.26926711179098345</v>
      </c>
      <c r="S36" s="62"/>
      <c r="T36" s="44">
        <f t="shared" si="3"/>
        <v>0.29710275223696608</v>
      </c>
    </row>
    <row r="37" spans="2:20" x14ac:dyDescent="0.3">
      <c r="B37" s="15">
        <v>120.94799999999999</v>
      </c>
      <c r="C37" s="6">
        <v>1950</v>
      </c>
      <c r="D37" s="15">
        <v>0.12055</v>
      </c>
      <c r="E37" s="16">
        <v>1.31484</v>
      </c>
      <c r="F37" s="15">
        <f t="shared" si="4"/>
        <v>5.4247500000000004</v>
      </c>
      <c r="G37" s="11"/>
      <c r="H37" s="73">
        <f t="shared" si="0"/>
        <v>20148.017180330309</v>
      </c>
      <c r="I37" s="47"/>
      <c r="J37" s="21">
        <f t="shared" si="1"/>
        <v>20274.221169807388</v>
      </c>
      <c r="K37" s="50"/>
      <c r="L37" s="25">
        <f t="shared" si="5"/>
        <v>20.274221169807387</v>
      </c>
      <c r="M37" s="53"/>
      <c r="N37" s="29">
        <f t="shared" si="6"/>
        <v>98.666354699999999</v>
      </c>
      <c r="O37" s="56"/>
      <c r="P37" s="34">
        <f t="shared" si="2"/>
        <v>779562.13239274872</v>
      </c>
      <c r="Q37" s="59"/>
      <c r="R37" s="38">
        <f t="shared" si="7"/>
        <v>0.26756884787656371</v>
      </c>
      <c r="S37" s="62"/>
      <c r="T37" s="44">
        <f t="shared" si="3"/>
        <v>0.29898846833210579</v>
      </c>
    </row>
    <row r="38" spans="2:20" x14ac:dyDescent="0.3">
      <c r="B38" s="15">
        <v>122.157</v>
      </c>
      <c r="C38" s="6">
        <v>2000</v>
      </c>
      <c r="D38" s="15">
        <v>0.12554999999999999</v>
      </c>
      <c r="E38" s="16">
        <v>1.31653</v>
      </c>
      <c r="F38" s="15">
        <f t="shared" si="4"/>
        <v>5.6497499999999992</v>
      </c>
      <c r="G38" s="11"/>
      <c r="H38" s="73">
        <f t="shared" si="0"/>
        <v>20871.197324873752</v>
      </c>
      <c r="I38" s="47"/>
      <c r="J38" s="21">
        <f t="shared" si="1"/>
        <v>21001.931200271374</v>
      </c>
      <c r="K38" s="50"/>
      <c r="L38" s="25">
        <f t="shared" si="5"/>
        <v>21.001931200271375</v>
      </c>
      <c r="M38" s="53"/>
      <c r="N38" s="29">
        <f t="shared" si="6"/>
        <v>99.652626675000008</v>
      </c>
      <c r="O38" s="56"/>
      <c r="P38" s="34">
        <f t="shared" si="2"/>
        <v>787354.65990922553</v>
      </c>
      <c r="Q38" s="59"/>
      <c r="R38" s="38">
        <f t="shared" si="7"/>
        <v>0.26901097552052722</v>
      </c>
      <c r="S38" s="62"/>
      <c r="T38" s="44">
        <f t="shared" si="3"/>
        <v>0.29738563582843669</v>
      </c>
    </row>
    <row r="39" spans="2:20" x14ac:dyDescent="0.3">
      <c r="B39" s="15">
        <v>122.845</v>
      </c>
      <c r="C39" s="6">
        <v>2050</v>
      </c>
      <c r="D39" s="15">
        <v>0.12784999999999999</v>
      </c>
      <c r="E39" s="16">
        <v>1.32098</v>
      </c>
      <c r="F39" s="15">
        <f t="shared" si="4"/>
        <v>5.7532499999999995</v>
      </c>
      <c r="G39" s="11"/>
      <c r="H39" s="73">
        <f t="shared" si="0"/>
        <v>21513.464568207051</v>
      </c>
      <c r="I39" s="47"/>
      <c r="J39" s="21">
        <f t="shared" si="1"/>
        <v>21648.221503923392</v>
      </c>
      <c r="K39" s="50"/>
      <c r="L39" s="25">
        <f t="shared" si="5"/>
        <v>21.648221503923391</v>
      </c>
      <c r="M39" s="53"/>
      <c r="N39" s="29">
        <f t="shared" si="6"/>
        <v>100.213879875</v>
      </c>
      <c r="O39" s="56"/>
      <c r="P39" s="34">
        <f t="shared" si="2"/>
        <v>791789.11725524382</v>
      </c>
      <c r="Q39" s="59"/>
      <c r="R39" s="38">
        <f t="shared" si="7"/>
        <v>0.26576086164663992</v>
      </c>
      <c r="S39" s="62"/>
      <c r="T39" s="44">
        <f t="shared" si="3"/>
        <v>0.30102250385675428</v>
      </c>
    </row>
    <row r="40" spans="2:20" x14ac:dyDescent="0.3">
      <c r="B40" s="15">
        <v>123.79600000000001</v>
      </c>
      <c r="C40" s="6">
        <v>2100</v>
      </c>
      <c r="D40" s="15">
        <v>0.13089999999999999</v>
      </c>
      <c r="E40" s="16">
        <v>1.32287</v>
      </c>
      <c r="F40" s="15">
        <f t="shared" si="4"/>
        <v>5.8904999999999994</v>
      </c>
      <c r="G40" s="11"/>
      <c r="H40" s="73">
        <f t="shared" si="0"/>
        <v>22208.79099217871</v>
      </c>
      <c r="I40" s="47"/>
      <c r="J40" s="21">
        <f t="shared" si="1"/>
        <v>22347.903342520156</v>
      </c>
      <c r="K40" s="50"/>
      <c r="L40" s="25">
        <f t="shared" si="5"/>
        <v>22.347903342520155</v>
      </c>
      <c r="M40" s="53"/>
      <c r="N40" s="29">
        <f t="shared" si="6"/>
        <v>100.98968190000001</v>
      </c>
      <c r="O40" s="56"/>
      <c r="P40" s="34">
        <f t="shared" si="2"/>
        <v>797918.72326696373</v>
      </c>
      <c r="Q40" s="59"/>
      <c r="R40" s="38">
        <f t="shared" si="7"/>
        <v>0.26358177363298602</v>
      </c>
      <c r="S40" s="62"/>
      <c r="T40" s="44">
        <f t="shared" si="3"/>
        <v>0.30351112255353746</v>
      </c>
    </row>
    <row r="41" spans="2:20" x14ac:dyDescent="0.3">
      <c r="B41" s="15">
        <v>124.794</v>
      </c>
      <c r="C41" s="6">
        <v>2150</v>
      </c>
      <c r="D41" s="15">
        <v>0.13435</v>
      </c>
      <c r="E41" s="16">
        <v>1.3216399999999999</v>
      </c>
      <c r="F41" s="15">
        <f t="shared" si="4"/>
        <v>6.04575</v>
      </c>
      <c r="G41" s="11"/>
      <c r="H41" s="73">
        <f t="shared" si="0"/>
        <v>22920.874070927715</v>
      </c>
      <c r="I41" s="47"/>
      <c r="J41" s="21">
        <f t="shared" si="1"/>
        <v>23064.446796926622</v>
      </c>
      <c r="K41" s="50"/>
      <c r="L41" s="25">
        <f t="shared" si="5"/>
        <v>23.064446796926621</v>
      </c>
      <c r="M41" s="53"/>
      <c r="N41" s="29">
        <f t="shared" si="6"/>
        <v>101.80382535</v>
      </c>
      <c r="O41" s="56"/>
      <c r="P41" s="34">
        <f t="shared" si="2"/>
        <v>804351.26459156559</v>
      </c>
      <c r="Q41" s="59"/>
      <c r="R41" s="38">
        <f t="shared" si="7"/>
        <v>0.26212421452074919</v>
      </c>
      <c r="S41" s="62"/>
      <c r="T41" s="44">
        <f t="shared" si="3"/>
        <v>0.30519881631793072</v>
      </c>
    </row>
    <row r="42" spans="2:20" x14ac:dyDescent="0.3">
      <c r="B42" s="15">
        <v>125.137</v>
      </c>
      <c r="C42" s="6">
        <v>2200</v>
      </c>
      <c r="D42" s="15">
        <v>0.13769999999999999</v>
      </c>
      <c r="E42" s="16">
        <v>1.3165199999999999</v>
      </c>
      <c r="F42" s="15">
        <f t="shared" si="4"/>
        <v>6.1964999999999986</v>
      </c>
      <c r="G42" s="11"/>
      <c r="H42" s="73">
        <f t="shared" si="0"/>
        <v>23518.381440334972</v>
      </c>
      <c r="I42" s="47"/>
      <c r="J42" s="21">
        <f t="shared" si="1"/>
        <v>23665.69685788939</v>
      </c>
      <c r="K42" s="50"/>
      <c r="L42" s="25">
        <f t="shared" si="5"/>
        <v>23.66569685788939</v>
      </c>
      <c r="M42" s="53"/>
      <c r="N42" s="29">
        <f t="shared" si="6"/>
        <v>102.08363617500001</v>
      </c>
      <c r="O42" s="56"/>
      <c r="P42" s="34">
        <f t="shared" si="2"/>
        <v>806562.04783238587</v>
      </c>
      <c r="Q42" s="59"/>
      <c r="R42" s="38">
        <f t="shared" si="7"/>
        <v>0.26183467308017527</v>
      </c>
      <c r="S42" s="62"/>
      <c r="T42" s="44">
        <f t="shared" si="3"/>
        <v>0.30553631059971786</v>
      </c>
    </row>
    <row r="43" spans="2:20" x14ac:dyDescent="0.3">
      <c r="B43" s="15">
        <v>126.02800000000001</v>
      </c>
      <c r="C43" s="6">
        <v>2250</v>
      </c>
      <c r="D43" s="15">
        <v>0.14105000000000001</v>
      </c>
      <c r="E43" s="16">
        <v>1.3046500000000001</v>
      </c>
      <c r="F43" s="15">
        <f t="shared" si="4"/>
        <v>6.3472500000000007</v>
      </c>
      <c r="G43" s="11"/>
      <c r="H43" s="73">
        <f t="shared" si="0"/>
        <v>24224.151407750582</v>
      </c>
      <c r="I43" s="47"/>
      <c r="J43" s="21">
        <f t="shared" si="1"/>
        <v>24375.887656632658</v>
      </c>
      <c r="K43" s="50"/>
      <c r="L43" s="25">
        <f t="shared" si="5"/>
        <v>24.375887656632656</v>
      </c>
      <c r="M43" s="53"/>
      <c r="N43" s="29">
        <f t="shared" si="6"/>
        <v>102.81049170000001</v>
      </c>
      <c r="O43" s="56"/>
      <c r="P43" s="34">
        <f t="shared" si="2"/>
        <v>812304.92791276705</v>
      </c>
      <c r="Q43" s="59"/>
      <c r="R43" s="38">
        <f t="shared" si="7"/>
        <v>0.26039051744123543</v>
      </c>
      <c r="S43" s="62"/>
      <c r="T43" s="44">
        <f t="shared" si="3"/>
        <v>0.30723084997922129</v>
      </c>
    </row>
    <row r="44" spans="2:20" x14ac:dyDescent="0.3">
      <c r="B44" s="15">
        <v>126.66</v>
      </c>
      <c r="C44" s="6">
        <v>2300</v>
      </c>
      <c r="D44" s="15">
        <v>0.14495</v>
      </c>
      <c r="E44" s="16">
        <v>1.2964599999999999</v>
      </c>
      <c r="F44" s="15">
        <f t="shared" si="4"/>
        <v>6.5227499999999994</v>
      </c>
      <c r="G44" s="11"/>
      <c r="H44" s="73">
        <f t="shared" si="0"/>
        <v>24886.643672845479</v>
      </c>
      <c r="I44" s="47"/>
      <c r="J44" s="21">
        <f t="shared" si="1"/>
        <v>25042.529668380259</v>
      </c>
      <c r="K44" s="50"/>
      <c r="L44" s="25">
        <f t="shared" si="5"/>
        <v>25.042529668380258</v>
      </c>
      <c r="M44" s="53"/>
      <c r="N44" s="29">
        <f t="shared" si="6"/>
        <v>103.32606149999999</v>
      </c>
      <c r="O44" s="56"/>
      <c r="P44" s="34">
        <f t="shared" si="2"/>
        <v>816378.44105620205</v>
      </c>
      <c r="Q44" s="59"/>
      <c r="R44" s="38">
        <f t="shared" si="7"/>
        <v>0.26046689716957372</v>
      </c>
      <c r="S44" s="62"/>
      <c r="T44" s="44">
        <f t="shared" si="3"/>
        <v>0.3071407571147784</v>
      </c>
    </row>
    <row r="45" spans="2:20" x14ac:dyDescent="0.3">
      <c r="B45" s="15">
        <v>126.822</v>
      </c>
      <c r="C45" s="6">
        <v>2350</v>
      </c>
      <c r="D45" s="15">
        <v>0.14985000000000001</v>
      </c>
      <c r="E45" s="16">
        <v>1.2822899999999999</v>
      </c>
      <c r="F45" s="15">
        <f t="shared" si="4"/>
        <v>6.7432500000000015</v>
      </c>
      <c r="G45" s="11"/>
      <c r="H45" s="73">
        <f t="shared" si="0"/>
        <v>25460.180013292633</v>
      </c>
      <c r="I45" s="47"/>
      <c r="J45" s="21">
        <f t="shared" si="1"/>
        <v>25619.658549652977</v>
      </c>
      <c r="K45" s="50"/>
      <c r="L45" s="25">
        <f t="shared" si="5"/>
        <v>25.619658549652979</v>
      </c>
      <c r="M45" s="53"/>
      <c r="N45" s="29">
        <f t="shared" si="6"/>
        <v>103.45821705</v>
      </c>
      <c r="O45" s="56"/>
      <c r="P45" s="34">
        <f t="shared" si="2"/>
        <v>817422.60107081709</v>
      </c>
      <c r="Q45" s="59"/>
      <c r="R45" s="38">
        <f t="shared" si="7"/>
        <v>0.26320608398941125</v>
      </c>
      <c r="S45" s="62"/>
      <c r="T45" s="44">
        <f t="shared" si="3"/>
        <v>0.30394434196748421</v>
      </c>
    </row>
    <row r="46" spans="2:20" x14ac:dyDescent="0.3">
      <c r="B46" s="15">
        <v>126.69</v>
      </c>
      <c r="C46" s="6">
        <v>2400</v>
      </c>
      <c r="D46" s="15">
        <v>0.1537</v>
      </c>
      <c r="E46" s="16">
        <v>1.2730399999999999</v>
      </c>
      <c r="F46" s="15">
        <f t="shared" si="4"/>
        <v>6.9164999999999992</v>
      </c>
      <c r="G46" s="11"/>
      <c r="H46" s="73">
        <f t="shared" si="0"/>
        <v>25974.82245721413</v>
      </c>
      <c r="I46" s="47"/>
      <c r="J46" s="21">
        <f t="shared" si="1"/>
        <v>26137.524632357181</v>
      </c>
      <c r="K46" s="50"/>
      <c r="L46" s="25">
        <f t="shared" si="5"/>
        <v>26.137524632357181</v>
      </c>
      <c r="M46" s="53"/>
      <c r="N46" s="29">
        <f t="shared" si="6"/>
        <v>103.35053475000001</v>
      </c>
      <c r="O46" s="56"/>
      <c r="P46" s="34">
        <f t="shared" si="2"/>
        <v>816571.80402187165</v>
      </c>
      <c r="Q46" s="59"/>
      <c r="R46" s="38">
        <f t="shared" si="7"/>
        <v>0.26461954975788554</v>
      </c>
      <c r="S46" s="62"/>
      <c r="T46" s="44">
        <f t="shared" si="3"/>
        <v>0.30232082275552297</v>
      </c>
    </row>
    <row r="47" spans="2:20" x14ac:dyDescent="0.3">
      <c r="B47" s="15">
        <v>126.55200000000001</v>
      </c>
      <c r="C47" s="6">
        <v>2450</v>
      </c>
      <c r="D47" s="15">
        <v>0.15565000000000001</v>
      </c>
      <c r="E47" s="16">
        <v>1.2698400000000001</v>
      </c>
      <c r="F47" s="15">
        <f t="shared" si="4"/>
        <v>7.0042500000000008</v>
      </c>
      <c r="G47" s="11"/>
      <c r="H47" s="73">
        <f t="shared" si="0"/>
        <v>26487.081466680935</v>
      </c>
      <c r="I47" s="47"/>
      <c r="J47" s="21">
        <f t="shared" si="1"/>
        <v>26652.992351150646</v>
      </c>
      <c r="K47" s="50"/>
      <c r="L47" s="25">
        <f t="shared" si="5"/>
        <v>26.652992351150647</v>
      </c>
      <c r="M47" s="53"/>
      <c r="N47" s="29">
        <f t="shared" si="6"/>
        <v>103.2379578</v>
      </c>
      <c r="O47" s="56"/>
      <c r="P47" s="34">
        <f t="shared" si="2"/>
        <v>815682.33437979245</v>
      </c>
      <c r="Q47" s="59"/>
      <c r="R47" s="38">
        <f t="shared" si="7"/>
        <v>0.26279413237056731</v>
      </c>
      <c r="S47" s="62"/>
      <c r="T47" s="44">
        <f t="shared" si="3"/>
        <v>0.30442079995603405</v>
      </c>
    </row>
    <row r="48" spans="2:20" x14ac:dyDescent="0.3">
      <c r="B48" s="15">
        <v>126.438</v>
      </c>
      <c r="C48" s="6">
        <v>2500</v>
      </c>
      <c r="D48" s="15">
        <v>0.15959999999999999</v>
      </c>
      <c r="E48" s="16">
        <v>1.2744599999999999</v>
      </c>
      <c r="F48" s="15">
        <f t="shared" si="4"/>
        <v>7.1819999999999986</v>
      </c>
      <c r="G48" s="11"/>
      <c r="H48" s="73">
        <f t="shared" si="0"/>
        <v>27003.287238578094</v>
      </c>
      <c r="I48" s="47"/>
      <c r="J48" s="21">
        <f t="shared" si="1"/>
        <v>27172.43155426942</v>
      </c>
      <c r="K48" s="50"/>
      <c r="L48" s="25">
        <f t="shared" si="5"/>
        <v>27.172431554269419</v>
      </c>
      <c r="M48" s="53"/>
      <c r="N48" s="29">
        <f t="shared" si="6"/>
        <v>103.14495945</v>
      </c>
      <c r="O48" s="56"/>
      <c r="P48" s="34">
        <f t="shared" si="2"/>
        <v>814947.55511024885</v>
      </c>
      <c r="Q48" s="59"/>
      <c r="R48" s="38">
        <f t="shared" si="7"/>
        <v>0.26431200997437204</v>
      </c>
      <c r="S48" s="62"/>
      <c r="T48" s="44">
        <f t="shared" si="3"/>
        <v>0.30267258762761817</v>
      </c>
    </row>
    <row r="49" spans="2:20" x14ac:dyDescent="0.3">
      <c r="B49" s="15">
        <v>126.239</v>
      </c>
      <c r="C49" s="6">
        <v>2550</v>
      </c>
      <c r="D49" s="15">
        <v>0.16259999999999999</v>
      </c>
      <c r="E49" s="16">
        <v>1.2787599999999999</v>
      </c>
      <c r="F49" s="15">
        <f t="shared" si="4"/>
        <v>7.3170000000000002</v>
      </c>
      <c r="G49" s="11"/>
      <c r="H49" s="73">
        <f t="shared" si="0"/>
        <v>27500.002667434452</v>
      </c>
      <c r="I49" s="47"/>
      <c r="J49" s="21">
        <f t="shared" si="1"/>
        <v>27672.258329924593</v>
      </c>
      <c r="K49" s="50"/>
      <c r="L49" s="25">
        <f t="shared" si="5"/>
        <v>27.672258329924592</v>
      </c>
      <c r="M49" s="53"/>
      <c r="N49" s="29">
        <f t="shared" si="6"/>
        <v>102.98262022500001</v>
      </c>
      <c r="O49" s="56"/>
      <c r="P49" s="34">
        <f t="shared" si="2"/>
        <v>813664.91410464188</v>
      </c>
      <c r="Q49" s="59"/>
      <c r="R49" s="38">
        <f t="shared" si="7"/>
        <v>0.26441643875835918</v>
      </c>
      <c r="S49" s="62"/>
      <c r="T49" s="44">
        <f t="shared" si="3"/>
        <v>0.3025530499376749</v>
      </c>
    </row>
    <row r="50" spans="2:20" x14ac:dyDescent="0.3">
      <c r="B50" s="15">
        <v>126.161</v>
      </c>
      <c r="C50" s="6">
        <v>2600</v>
      </c>
      <c r="D50" s="15">
        <v>0.16805</v>
      </c>
      <c r="E50" s="16">
        <v>1.27634</v>
      </c>
      <c r="F50" s="15">
        <f t="shared" si="4"/>
        <v>7.5622500000000006</v>
      </c>
      <c r="G50" s="11"/>
      <c r="H50" s="73">
        <f t="shared" ref="H50:H81" si="8">(2*PI()*C50*N50)/60</f>
        <v>28021.893656641994</v>
      </c>
      <c r="I50" s="47"/>
      <c r="J50" s="21">
        <f t="shared" ref="J50:J81" si="9">((1.01325/1.0189)*(SQRT(300/293)))*H50</f>
        <v>28197.418361654814</v>
      </c>
      <c r="K50" s="50"/>
      <c r="L50" s="25">
        <f t="shared" si="5"/>
        <v>28.197418361654815</v>
      </c>
      <c r="M50" s="53"/>
      <c r="N50" s="29">
        <f t="shared" si="6"/>
        <v>102.918989775</v>
      </c>
      <c r="O50" s="56"/>
      <c r="P50" s="34">
        <f t="shared" ref="P50:P81" si="10">(H50*60*2)/(0.09*0.004418*C50*4)</f>
        <v>813162.1703939013</v>
      </c>
      <c r="Q50" s="59"/>
      <c r="R50" s="38">
        <f t="shared" si="7"/>
        <v>0.26818944567931702</v>
      </c>
      <c r="S50" s="62"/>
      <c r="T50" s="44">
        <f t="shared" ref="T50:T81" si="11">(J50/1000)/((F50/3600)*45000)</f>
        <v>0.29829660073819103</v>
      </c>
    </row>
    <row r="51" spans="2:20" x14ac:dyDescent="0.3">
      <c r="B51" s="15">
        <v>125.84699999999999</v>
      </c>
      <c r="C51" s="6">
        <v>2650</v>
      </c>
      <c r="D51" s="15">
        <v>0.17144999999999999</v>
      </c>
      <c r="E51" s="16">
        <v>1.28027</v>
      </c>
      <c r="F51" s="15">
        <f t="shared" si="4"/>
        <v>7.7152499999999993</v>
      </c>
      <c r="G51" s="11"/>
      <c r="H51" s="73">
        <f t="shared" si="8"/>
        <v>28489.691789336572</v>
      </c>
      <c r="I51" s="47"/>
      <c r="J51" s="21">
        <f t="shared" si="9"/>
        <v>28668.146707783675</v>
      </c>
      <c r="K51" s="50"/>
      <c r="L51" s="25">
        <f t="shared" si="5"/>
        <v>28.668146707783674</v>
      </c>
      <c r="M51" s="53"/>
      <c r="N51" s="29">
        <f t="shared" si="6"/>
        <v>102.66283642499999</v>
      </c>
      <c r="O51" s="56"/>
      <c r="P51" s="34">
        <f t="shared" si="10"/>
        <v>811138.30468656158</v>
      </c>
      <c r="Q51" s="59"/>
      <c r="R51" s="38">
        <f t="shared" ref="R51:R82" si="12">(D51*0.75*60)/(J51/1000)</f>
        <v>0.26912273327753117</v>
      </c>
      <c r="S51" s="62"/>
      <c r="T51" s="44">
        <f t="shared" si="11"/>
        <v>0.29726214142415275</v>
      </c>
    </row>
    <row r="52" spans="2:20" x14ac:dyDescent="0.3">
      <c r="B52" s="15">
        <v>124.911</v>
      </c>
      <c r="C52" s="6">
        <v>2700</v>
      </c>
      <c r="D52" s="15">
        <v>0.17465</v>
      </c>
      <c r="E52" s="16">
        <v>1.2837099999999999</v>
      </c>
      <c r="F52" s="15">
        <f t="shared" si="4"/>
        <v>7.8592499999999994</v>
      </c>
      <c r="G52" s="11"/>
      <c r="H52" s="73">
        <f t="shared" si="8"/>
        <v>28811.340113246577</v>
      </c>
      <c r="I52" s="47"/>
      <c r="J52" s="21">
        <f t="shared" si="9"/>
        <v>28991.809785866397</v>
      </c>
      <c r="K52" s="50"/>
      <c r="L52" s="25">
        <f t="shared" si="5"/>
        <v>28.991809785866398</v>
      </c>
      <c r="M52" s="53"/>
      <c r="N52" s="29">
        <f t="shared" si="6"/>
        <v>101.899271025</v>
      </c>
      <c r="O52" s="56"/>
      <c r="P52" s="34">
        <f t="shared" si="10"/>
        <v>805105.38015767641</v>
      </c>
      <c r="Q52" s="59"/>
      <c r="R52" s="38">
        <f t="shared" si="12"/>
        <v>0.27108518088551375</v>
      </c>
      <c r="S52" s="62"/>
      <c r="T52" s="44">
        <f t="shared" si="11"/>
        <v>0.29511019281347611</v>
      </c>
    </row>
    <row r="53" spans="2:20" x14ac:dyDescent="0.3">
      <c r="B53" s="15">
        <v>123.92700000000001</v>
      </c>
      <c r="C53" s="6">
        <v>2750</v>
      </c>
      <c r="D53" s="15">
        <v>0.1784</v>
      </c>
      <c r="E53" s="16">
        <v>1.2811999999999999</v>
      </c>
      <c r="F53" s="15">
        <f t="shared" si="4"/>
        <v>8.0280000000000005</v>
      </c>
      <c r="G53" s="11"/>
      <c r="H53" s="73">
        <f t="shared" si="8"/>
        <v>29113.715934899272</v>
      </c>
      <c r="I53" s="47"/>
      <c r="J53" s="21">
        <f t="shared" si="9"/>
        <v>29296.079641789187</v>
      </c>
      <c r="K53" s="50"/>
      <c r="L53" s="25">
        <f t="shared" si="5"/>
        <v>29.296079641789188</v>
      </c>
      <c r="M53" s="53"/>
      <c r="N53" s="29">
        <f t="shared" si="6"/>
        <v>101.09654842500001</v>
      </c>
      <c r="O53" s="56"/>
      <c r="P53" s="34">
        <f t="shared" si="10"/>
        <v>798763.07488372002</v>
      </c>
      <c r="Q53" s="59"/>
      <c r="R53" s="38">
        <f t="shared" si="12"/>
        <v>0.27402983942426606</v>
      </c>
      <c r="S53" s="62"/>
      <c r="T53" s="44">
        <f t="shared" si="11"/>
        <v>0.29193900988330029</v>
      </c>
    </row>
    <row r="54" spans="2:20" x14ac:dyDescent="0.3">
      <c r="B54" s="15">
        <v>123.68899999999999</v>
      </c>
      <c r="C54" s="6">
        <v>2800</v>
      </c>
      <c r="D54" s="15">
        <v>0.18004999999999999</v>
      </c>
      <c r="E54" s="16">
        <v>1.2744800000000001</v>
      </c>
      <c r="F54" s="15">
        <f t="shared" si="4"/>
        <v>8.1022499999999997</v>
      </c>
      <c r="G54" s="11"/>
      <c r="H54" s="73">
        <f t="shared" si="8"/>
        <v>29586.127166538408</v>
      </c>
      <c r="I54" s="47"/>
      <c r="J54" s="21">
        <f t="shared" si="9"/>
        <v>29771.449982583981</v>
      </c>
      <c r="K54" s="50"/>
      <c r="L54" s="25">
        <f t="shared" si="5"/>
        <v>29.771449982583981</v>
      </c>
      <c r="M54" s="53"/>
      <c r="N54" s="29">
        <f t="shared" si="6"/>
        <v>100.902393975</v>
      </c>
      <c r="O54" s="56"/>
      <c r="P54" s="34">
        <f t="shared" si="10"/>
        <v>797229.0620227427</v>
      </c>
      <c r="Q54" s="59"/>
      <c r="R54" s="38">
        <f t="shared" si="12"/>
        <v>0.27214831675110679</v>
      </c>
      <c r="S54" s="62"/>
      <c r="T54" s="44">
        <f t="shared" si="11"/>
        <v>0.2939573573521822</v>
      </c>
    </row>
    <row r="55" spans="2:20" x14ac:dyDescent="0.3">
      <c r="B55" s="15">
        <v>123.389</v>
      </c>
      <c r="C55" s="6">
        <v>2850</v>
      </c>
      <c r="D55" s="15">
        <v>0.18310000000000001</v>
      </c>
      <c r="E55" s="16">
        <v>1.2603599999999999</v>
      </c>
      <c r="F55" s="15">
        <f t="shared" si="4"/>
        <v>8.2394999999999996</v>
      </c>
      <c r="G55" s="11"/>
      <c r="H55" s="73">
        <f t="shared" si="8"/>
        <v>30041.41013265189</v>
      </c>
      <c r="I55" s="47"/>
      <c r="J55" s="21">
        <f t="shared" si="9"/>
        <v>30229.584769109872</v>
      </c>
      <c r="K55" s="50"/>
      <c r="L55" s="25">
        <f t="shared" si="5"/>
        <v>30.22958476910987</v>
      </c>
      <c r="M55" s="53"/>
      <c r="N55" s="29">
        <f t="shared" si="6"/>
        <v>100.657661475</v>
      </c>
      <c r="O55" s="56"/>
      <c r="P55" s="34">
        <f t="shared" si="10"/>
        <v>795295.4323660488</v>
      </c>
      <c r="Q55" s="59"/>
      <c r="R55" s="38">
        <f t="shared" si="12"/>
        <v>0.27256411435791672</v>
      </c>
      <c r="S55" s="62"/>
      <c r="T55" s="44">
        <f t="shared" si="11"/>
        <v>0.29350892427074332</v>
      </c>
    </row>
    <row r="56" spans="2:20" x14ac:dyDescent="0.3">
      <c r="B56" s="15">
        <v>122.51900000000001</v>
      </c>
      <c r="C56" s="6">
        <v>2900</v>
      </c>
      <c r="D56" s="15">
        <v>0.18790000000000001</v>
      </c>
      <c r="E56" s="16">
        <v>1.2531000000000001</v>
      </c>
      <c r="F56" s="15">
        <f t="shared" si="4"/>
        <v>8.4555000000000007</v>
      </c>
      <c r="G56" s="11"/>
      <c r="H56" s="73">
        <f t="shared" si="8"/>
        <v>30352.918181659668</v>
      </c>
      <c r="I56" s="47"/>
      <c r="J56" s="21">
        <f t="shared" si="9"/>
        <v>30543.044055213944</v>
      </c>
      <c r="K56" s="50"/>
      <c r="L56" s="25">
        <f t="shared" si="5"/>
        <v>30.543044055213944</v>
      </c>
      <c r="M56" s="53"/>
      <c r="N56" s="29">
        <f t="shared" si="6"/>
        <v>99.947937225000004</v>
      </c>
      <c r="O56" s="56"/>
      <c r="P56" s="34">
        <f t="shared" si="10"/>
        <v>789687.90636163636</v>
      </c>
      <c r="Q56" s="59"/>
      <c r="R56" s="38">
        <f t="shared" si="12"/>
        <v>0.27683881098146729</v>
      </c>
      <c r="S56" s="62"/>
      <c r="T56" s="44">
        <f t="shared" si="11"/>
        <v>0.28897682270913788</v>
      </c>
    </row>
    <row r="57" spans="2:20" x14ac:dyDescent="0.3">
      <c r="B57" s="15">
        <v>121.837</v>
      </c>
      <c r="C57" s="6">
        <v>2950</v>
      </c>
      <c r="D57" s="15">
        <v>0.19255</v>
      </c>
      <c r="E57" s="16">
        <v>1.23943</v>
      </c>
      <c r="F57" s="15">
        <f t="shared" si="4"/>
        <v>8.6647500000000015</v>
      </c>
      <c r="G57" s="11"/>
      <c r="H57" s="73">
        <f t="shared" si="8"/>
        <v>30704.372250417076</v>
      </c>
      <c r="I57" s="47"/>
      <c r="J57" s="21">
        <f t="shared" si="9"/>
        <v>30896.699576610496</v>
      </c>
      <c r="K57" s="50"/>
      <c r="L57" s="25">
        <f t="shared" si="5"/>
        <v>30.896699576610494</v>
      </c>
      <c r="M57" s="53"/>
      <c r="N57" s="29">
        <f t="shared" si="6"/>
        <v>99.391578675000005</v>
      </c>
      <c r="O57" s="56"/>
      <c r="P57" s="34">
        <f t="shared" si="10"/>
        <v>785292.12160875194</v>
      </c>
      <c r="Q57" s="59"/>
      <c r="R57" s="38">
        <f t="shared" si="12"/>
        <v>0.28044257537977979</v>
      </c>
      <c r="S57" s="62"/>
      <c r="T57" s="44">
        <f t="shared" si="11"/>
        <v>0.28526339088015684</v>
      </c>
    </row>
    <row r="58" spans="2:20" x14ac:dyDescent="0.3">
      <c r="B58" s="15">
        <v>121.709</v>
      </c>
      <c r="C58" s="6">
        <v>3000</v>
      </c>
      <c r="D58" s="15">
        <v>0.19900000000000001</v>
      </c>
      <c r="E58" s="16">
        <v>1.2273499999999999</v>
      </c>
      <c r="F58" s="15">
        <f t="shared" si="4"/>
        <v>8.9550000000000018</v>
      </c>
      <c r="G58" s="11"/>
      <c r="H58" s="73">
        <f t="shared" si="8"/>
        <v>31191.981080245823</v>
      </c>
      <c r="I58" s="47"/>
      <c r="J58" s="21">
        <f t="shared" si="9"/>
        <v>31387.362710943642</v>
      </c>
      <c r="K58" s="50"/>
      <c r="L58" s="25">
        <f t="shared" si="5"/>
        <v>31.387362710943641</v>
      </c>
      <c r="M58" s="53"/>
      <c r="N58" s="29">
        <f t="shared" si="6"/>
        <v>99.28715947500001</v>
      </c>
      <c r="O58" s="56"/>
      <c r="P58" s="34">
        <f t="shared" si="10"/>
        <v>784467.10628856253</v>
      </c>
      <c r="Q58" s="59"/>
      <c r="R58" s="38">
        <f t="shared" si="12"/>
        <v>0.285305907427441</v>
      </c>
      <c r="S58" s="62"/>
      <c r="T58" s="44">
        <f t="shared" si="11"/>
        <v>0.28040078357068571</v>
      </c>
    </row>
    <row r="59" spans="2:20" x14ac:dyDescent="0.3">
      <c r="B59" s="15">
        <v>121.123</v>
      </c>
      <c r="C59" s="6">
        <v>3050</v>
      </c>
      <c r="D59" s="15">
        <v>0.20605000000000001</v>
      </c>
      <c r="E59" s="16">
        <v>1.2193000000000001</v>
      </c>
      <c r="F59" s="15">
        <f t="shared" si="4"/>
        <v>9.2722500000000014</v>
      </c>
      <c r="G59" s="11"/>
      <c r="H59" s="73">
        <f t="shared" si="8"/>
        <v>31559.162399293877</v>
      </c>
      <c r="I59" s="47"/>
      <c r="J59" s="21">
        <f t="shared" si="9"/>
        <v>31756.843995636482</v>
      </c>
      <c r="K59" s="50"/>
      <c r="L59" s="25">
        <f t="shared" si="5"/>
        <v>31.756843995636483</v>
      </c>
      <c r="M59" s="53"/>
      <c r="N59" s="29">
        <f t="shared" si="6"/>
        <v>98.809115325000008</v>
      </c>
      <c r="O59" s="56"/>
      <c r="P59" s="34">
        <f t="shared" si="10"/>
        <v>780690.0830258202</v>
      </c>
      <c r="Q59" s="59"/>
      <c r="R59" s="38">
        <f t="shared" si="12"/>
        <v>0.2919764319550785</v>
      </c>
      <c r="S59" s="62"/>
      <c r="T59" s="44">
        <f t="shared" si="11"/>
        <v>0.27399471753359955</v>
      </c>
    </row>
    <row r="60" spans="2:20" x14ac:dyDescent="0.3">
      <c r="B60" s="15">
        <v>121.124</v>
      </c>
      <c r="C60" s="6">
        <v>3100</v>
      </c>
      <c r="D60" s="15">
        <v>0.21004999999999999</v>
      </c>
      <c r="E60" s="16">
        <v>1.20692</v>
      </c>
      <c r="F60" s="15">
        <f t="shared" si="4"/>
        <v>9.4522499999999994</v>
      </c>
      <c r="G60" s="11"/>
      <c r="H60" s="73">
        <f t="shared" si="8"/>
        <v>32076.790543365605</v>
      </c>
      <c r="I60" s="47"/>
      <c r="J60" s="21">
        <f t="shared" si="9"/>
        <v>32277.714480443916</v>
      </c>
      <c r="K60" s="50"/>
      <c r="L60" s="25">
        <f t="shared" si="5"/>
        <v>32.277714480443919</v>
      </c>
      <c r="M60" s="53"/>
      <c r="N60" s="29">
        <f t="shared" si="6"/>
        <v>98.8099311</v>
      </c>
      <c r="O60" s="56"/>
      <c r="P60" s="34">
        <f t="shared" si="10"/>
        <v>780696.52845800912</v>
      </c>
      <c r="Q60" s="59"/>
      <c r="R60" s="38">
        <f t="shared" si="12"/>
        <v>0.29284136600584992</v>
      </c>
      <c r="S60" s="62"/>
      <c r="T60" s="44">
        <f t="shared" si="11"/>
        <v>0.2731854488016624</v>
      </c>
    </row>
    <row r="61" spans="2:20" x14ac:dyDescent="0.3">
      <c r="B61" s="15">
        <v>120.851</v>
      </c>
      <c r="C61" s="6">
        <v>3150</v>
      </c>
      <c r="D61" s="15">
        <v>0.21604999999999999</v>
      </c>
      <c r="E61" s="16">
        <v>1.1927399999999999</v>
      </c>
      <c r="F61" s="15">
        <f t="shared" si="4"/>
        <v>9.7222499999999989</v>
      </c>
      <c r="G61" s="11"/>
      <c r="H61" s="73">
        <f t="shared" si="8"/>
        <v>32520.694532082485</v>
      </c>
      <c r="I61" s="47"/>
      <c r="J61" s="21">
        <f t="shared" si="9"/>
        <v>32724.399013460486</v>
      </c>
      <c r="K61" s="50"/>
      <c r="L61" s="25">
        <f t="shared" si="5"/>
        <v>32.724399013460484</v>
      </c>
      <c r="M61" s="53"/>
      <c r="N61" s="29">
        <f t="shared" si="6"/>
        <v>98.587224524999996</v>
      </c>
      <c r="O61" s="56"/>
      <c r="P61" s="34">
        <f t="shared" si="10"/>
        <v>778936.92547041771</v>
      </c>
      <c r="Q61" s="59"/>
      <c r="R61" s="38">
        <f t="shared" si="12"/>
        <v>0.29709483728031066</v>
      </c>
      <c r="S61" s="62"/>
      <c r="T61" s="44">
        <f t="shared" si="11"/>
        <v>0.26927428538423093</v>
      </c>
    </row>
    <row r="62" spans="2:20" x14ac:dyDescent="0.3">
      <c r="B62" s="15">
        <v>120.596</v>
      </c>
      <c r="C62" s="6">
        <v>3200</v>
      </c>
      <c r="D62" s="15">
        <v>0.21795</v>
      </c>
      <c r="E62" s="16">
        <v>1.1848099999999999</v>
      </c>
      <c r="F62" s="15">
        <f t="shared" si="4"/>
        <v>9.8077500000000004</v>
      </c>
      <c r="G62" s="11"/>
      <c r="H62" s="73">
        <f t="shared" si="8"/>
        <v>32967.18698187382</v>
      </c>
      <c r="I62" s="47"/>
      <c r="J62" s="21">
        <f t="shared" si="9"/>
        <v>33173.688221261837</v>
      </c>
      <c r="K62" s="50"/>
      <c r="L62" s="25">
        <f t="shared" si="5"/>
        <v>33.173688221261834</v>
      </c>
      <c r="M62" s="53"/>
      <c r="N62" s="29">
        <f t="shared" si="6"/>
        <v>98.379201900000012</v>
      </c>
      <c r="O62" s="56"/>
      <c r="P62" s="34">
        <f t="shared" si="10"/>
        <v>777293.34026222792</v>
      </c>
      <c r="Q62" s="59"/>
      <c r="R62" s="38">
        <f t="shared" si="12"/>
        <v>0.2956484649697157</v>
      </c>
      <c r="S62" s="62"/>
      <c r="T62" s="44">
        <f t="shared" si="11"/>
        <v>0.27059162985403856</v>
      </c>
    </row>
    <row r="63" spans="2:20" x14ac:dyDescent="0.3">
      <c r="B63" s="15">
        <v>120.84</v>
      </c>
      <c r="C63" s="6">
        <v>3250</v>
      </c>
      <c r="D63" s="15">
        <v>0.22305</v>
      </c>
      <c r="E63" s="16">
        <v>1.17378</v>
      </c>
      <c r="F63" s="15">
        <f t="shared" si="4"/>
        <v>10.03725</v>
      </c>
      <c r="G63" s="11"/>
      <c r="H63" s="73">
        <f t="shared" si="8"/>
        <v>33550.043490744159</v>
      </c>
      <c r="I63" s="47"/>
      <c r="J63" s="21">
        <f t="shared" si="9"/>
        <v>33760.195651017035</v>
      </c>
      <c r="K63" s="50"/>
      <c r="L63" s="25">
        <f t="shared" si="5"/>
        <v>33.760195651017035</v>
      </c>
      <c r="M63" s="53"/>
      <c r="N63" s="29">
        <f t="shared" si="6"/>
        <v>98.578251000000009</v>
      </c>
      <c r="O63" s="56"/>
      <c r="P63" s="34">
        <f t="shared" si="10"/>
        <v>778866.02571633901</v>
      </c>
      <c r="Q63" s="59"/>
      <c r="R63" s="38">
        <f t="shared" si="12"/>
        <v>0.29731018456635117</v>
      </c>
      <c r="S63" s="62"/>
      <c r="T63" s="44">
        <f t="shared" si="11"/>
        <v>0.26907924502043512</v>
      </c>
    </row>
    <row r="64" spans="2:20" x14ac:dyDescent="0.3">
      <c r="B64" s="15">
        <v>121.633</v>
      </c>
      <c r="C64" s="6">
        <v>3300</v>
      </c>
      <c r="D64" s="15">
        <v>0.22550000000000001</v>
      </c>
      <c r="E64" s="16">
        <v>1.1611800000000001</v>
      </c>
      <c r="F64" s="15">
        <f t="shared" si="4"/>
        <v>10.147500000000001</v>
      </c>
      <c r="G64" s="11"/>
      <c r="H64" s="73">
        <f t="shared" si="8"/>
        <v>34289.753906505633</v>
      </c>
      <c r="I64" s="47"/>
      <c r="J64" s="21">
        <f t="shared" si="9"/>
        <v>34504.539495700636</v>
      </c>
      <c r="K64" s="50"/>
      <c r="L64" s="25">
        <f t="shared" si="5"/>
        <v>34.504539495700634</v>
      </c>
      <c r="M64" s="53"/>
      <c r="N64" s="29">
        <f t="shared" si="6"/>
        <v>99.225160575000004</v>
      </c>
      <c r="O64" s="56"/>
      <c r="P64" s="34">
        <f t="shared" si="10"/>
        <v>783977.25344220002</v>
      </c>
      <c r="Q64" s="59"/>
      <c r="R64" s="38">
        <f t="shared" si="12"/>
        <v>0.29409173831357488</v>
      </c>
      <c r="S64" s="62"/>
      <c r="T64" s="44">
        <f t="shared" si="11"/>
        <v>0.27202396251845784</v>
      </c>
    </row>
    <row r="65" spans="2:20" x14ac:dyDescent="0.3">
      <c r="B65" s="15">
        <v>122.181</v>
      </c>
      <c r="C65" s="6">
        <v>3350</v>
      </c>
      <c r="D65" s="15">
        <v>0.22850000000000001</v>
      </c>
      <c r="E65" s="16">
        <v>1.1510400000000001</v>
      </c>
      <c r="F65" s="15">
        <f t="shared" si="4"/>
        <v>10.282500000000001</v>
      </c>
      <c r="G65" s="11"/>
      <c r="H65" s="73">
        <f t="shared" si="8"/>
        <v>34966.123910925446</v>
      </c>
      <c r="I65" s="47"/>
      <c r="J65" s="21">
        <f t="shared" si="9"/>
        <v>35185.146174734946</v>
      </c>
      <c r="K65" s="50"/>
      <c r="L65" s="25">
        <f t="shared" si="5"/>
        <v>35.185146174734946</v>
      </c>
      <c r="M65" s="53"/>
      <c r="N65" s="29">
        <f t="shared" si="6"/>
        <v>99.672205274999996</v>
      </c>
      <c r="O65" s="56"/>
      <c r="P65" s="34">
        <f t="shared" si="10"/>
        <v>787509.35028176103</v>
      </c>
      <c r="Q65" s="59"/>
      <c r="R65" s="38">
        <f t="shared" si="12"/>
        <v>0.29223979769575192</v>
      </c>
      <c r="S65" s="62"/>
      <c r="T65" s="44">
        <f t="shared" si="11"/>
        <v>0.27374779421140732</v>
      </c>
    </row>
    <row r="66" spans="2:20" x14ac:dyDescent="0.3">
      <c r="B66" s="15">
        <v>122.93300000000001</v>
      </c>
      <c r="C66" s="6">
        <v>3400</v>
      </c>
      <c r="D66" s="15">
        <v>0.23419999999999999</v>
      </c>
      <c r="E66" s="16">
        <v>1.14117</v>
      </c>
      <c r="F66" s="15">
        <f t="shared" si="4"/>
        <v>10.539</v>
      </c>
      <c r="G66" s="11"/>
      <c r="H66" s="73">
        <f t="shared" si="8"/>
        <v>35706.428049606635</v>
      </c>
      <c r="I66" s="47"/>
      <c r="J66" s="21">
        <f t="shared" si="9"/>
        <v>35930.087461324627</v>
      </c>
      <c r="K66" s="50"/>
      <c r="L66" s="25">
        <f t="shared" si="5"/>
        <v>35.930087461324625</v>
      </c>
      <c r="M66" s="53"/>
      <c r="N66" s="29">
        <f t="shared" si="6"/>
        <v>100.285668075</v>
      </c>
      <c r="O66" s="56"/>
      <c r="P66" s="34">
        <f t="shared" si="10"/>
        <v>792356.31528787385</v>
      </c>
      <c r="Q66" s="59"/>
      <c r="R66" s="38">
        <f t="shared" si="12"/>
        <v>0.29331963111262244</v>
      </c>
      <c r="S66" s="62"/>
      <c r="T66" s="44">
        <f t="shared" si="11"/>
        <v>0.27274001299041367</v>
      </c>
    </row>
    <row r="67" spans="2:20" x14ac:dyDescent="0.3">
      <c r="B67" s="15">
        <v>123.47499999999999</v>
      </c>
      <c r="C67" s="6">
        <v>3450</v>
      </c>
      <c r="D67" s="15">
        <v>0.23605000000000001</v>
      </c>
      <c r="E67" s="16">
        <v>1.12669</v>
      </c>
      <c r="F67" s="15">
        <f t="shared" si="4"/>
        <v>10.622250000000001</v>
      </c>
      <c r="G67" s="11"/>
      <c r="H67" s="73">
        <f t="shared" si="8"/>
        <v>36391.263944867307</v>
      </c>
      <c r="I67" s="47"/>
      <c r="J67" s="21">
        <f t="shared" si="9"/>
        <v>36619.213060199574</v>
      </c>
      <c r="K67" s="50"/>
      <c r="L67" s="25">
        <f t="shared" si="5"/>
        <v>36.619213060199577</v>
      </c>
      <c r="M67" s="53"/>
      <c r="N67" s="29">
        <f t="shared" si="6"/>
        <v>100.727818125</v>
      </c>
      <c r="O67" s="56"/>
      <c r="P67" s="34">
        <f t="shared" si="10"/>
        <v>795849.73953430098</v>
      </c>
      <c r="Q67" s="59"/>
      <c r="R67" s="38">
        <f t="shared" si="12"/>
        <v>0.2900731368131183</v>
      </c>
      <c r="S67" s="62"/>
      <c r="T67" s="44">
        <f t="shared" si="11"/>
        <v>0.27579251522191306</v>
      </c>
    </row>
    <row r="68" spans="2:20" x14ac:dyDescent="0.3">
      <c r="B68" s="15">
        <v>123.428</v>
      </c>
      <c r="C68" s="6">
        <v>3500</v>
      </c>
      <c r="D68" s="15">
        <v>0.24195</v>
      </c>
      <c r="E68" s="16">
        <v>1.11975</v>
      </c>
      <c r="F68" s="15">
        <f t="shared" si="4"/>
        <v>10.88775</v>
      </c>
      <c r="G68" s="11"/>
      <c r="H68" s="73">
        <f t="shared" si="8"/>
        <v>36904.620701027408</v>
      </c>
      <c r="I68" s="47"/>
      <c r="J68" s="21">
        <f t="shared" si="9"/>
        <v>37135.785401797817</v>
      </c>
      <c r="K68" s="50"/>
      <c r="L68" s="25">
        <f t="shared" si="5"/>
        <v>37.135785401797818</v>
      </c>
      <c r="M68" s="53"/>
      <c r="N68" s="29">
        <f t="shared" si="6"/>
        <v>100.6894767</v>
      </c>
      <c r="O68" s="56"/>
      <c r="P68" s="34">
        <f t="shared" si="10"/>
        <v>795546.80422141904</v>
      </c>
      <c r="Q68" s="59"/>
      <c r="R68" s="38">
        <f t="shared" si="12"/>
        <v>0.29318755163511101</v>
      </c>
      <c r="S68" s="62"/>
      <c r="T68" s="44">
        <f t="shared" si="11"/>
        <v>0.2728628809573902</v>
      </c>
    </row>
    <row r="69" spans="2:20" x14ac:dyDescent="0.3">
      <c r="B69" s="15">
        <v>124.205</v>
      </c>
      <c r="C69" s="6">
        <v>3550</v>
      </c>
      <c r="D69" s="15">
        <v>0.24545</v>
      </c>
      <c r="E69" s="16">
        <v>1.10622</v>
      </c>
      <c r="F69" s="15">
        <f t="shared" si="4"/>
        <v>11.045249999999999</v>
      </c>
      <c r="G69" s="11"/>
      <c r="H69" s="73">
        <f t="shared" si="8"/>
        <v>37667.469225106222</v>
      </c>
      <c r="I69" s="47"/>
      <c r="J69" s="21">
        <f t="shared" si="9"/>
        <v>37903.41228824568</v>
      </c>
      <c r="K69" s="50"/>
      <c r="L69" s="25">
        <f t="shared" si="5"/>
        <v>37.903412288245683</v>
      </c>
      <c r="M69" s="53"/>
      <c r="N69" s="29">
        <f t="shared" si="6"/>
        <v>101.323333875</v>
      </c>
      <c r="O69" s="56"/>
      <c r="P69" s="34">
        <f t="shared" si="10"/>
        <v>800554.9050322565</v>
      </c>
      <c r="Q69" s="59"/>
      <c r="R69" s="38">
        <f t="shared" si="12"/>
        <v>0.29140516204725109</v>
      </c>
      <c r="S69" s="62"/>
      <c r="T69" s="44">
        <f t="shared" si="11"/>
        <v>0.27453185605211788</v>
      </c>
    </row>
    <row r="70" spans="2:20" x14ac:dyDescent="0.3">
      <c r="B70" s="15">
        <v>124.066</v>
      </c>
      <c r="C70" s="6">
        <v>3600</v>
      </c>
      <c r="D70" s="15">
        <v>0.25505</v>
      </c>
      <c r="E70" s="16">
        <v>1.09697</v>
      </c>
      <c r="F70" s="15">
        <f t="shared" si="4"/>
        <v>11.477250000000002</v>
      </c>
      <c r="G70" s="11"/>
      <c r="H70" s="73">
        <f t="shared" si="8"/>
        <v>38155.248910451439</v>
      </c>
      <c r="I70" s="47"/>
      <c r="J70" s="21">
        <f t="shared" si="9"/>
        <v>38394.247348307203</v>
      </c>
      <c r="K70" s="50"/>
      <c r="L70" s="25">
        <f t="shared" si="5"/>
        <v>38.394247348307204</v>
      </c>
      <c r="M70" s="53"/>
      <c r="N70" s="29">
        <f t="shared" si="6"/>
        <v>101.20994115000001</v>
      </c>
      <c r="O70" s="56"/>
      <c r="P70" s="34">
        <f t="shared" si="10"/>
        <v>799658.98995798838</v>
      </c>
      <c r="Q70" s="59"/>
      <c r="R70" s="38">
        <f t="shared" si="12"/>
        <v>0.29893150127101087</v>
      </c>
      <c r="S70" s="62"/>
      <c r="T70" s="44">
        <f t="shared" si="11"/>
        <v>0.26761983818986046</v>
      </c>
    </row>
    <row r="71" spans="2:20" x14ac:dyDescent="0.3">
      <c r="B71" s="15">
        <v>123.967</v>
      </c>
      <c r="C71" s="6">
        <v>3650</v>
      </c>
      <c r="D71" s="15">
        <v>0.25755</v>
      </c>
      <c r="E71" s="16">
        <v>1.0940099999999999</v>
      </c>
      <c r="F71" s="15">
        <f t="shared" si="4"/>
        <v>11.589749999999999</v>
      </c>
      <c r="G71" s="11"/>
      <c r="H71" s="73">
        <f t="shared" si="8"/>
        <v>38654.313602659189</v>
      </c>
      <c r="I71" s="47"/>
      <c r="J71" s="21">
        <f t="shared" si="9"/>
        <v>38896.438102727428</v>
      </c>
      <c r="K71" s="50"/>
      <c r="L71" s="25">
        <f t="shared" si="5"/>
        <v>38.89643810272743</v>
      </c>
      <c r="M71" s="53"/>
      <c r="N71" s="29">
        <f t="shared" si="6"/>
        <v>101.129179425</v>
      </c>
      <c r="O71" s="56"/>
      <c r="P71" s="34">
        <f t="shared" si="10"/>
        <v>799020.89217127918</v>
      </c>
      <c r="Q71" s="59"/>
      <c r="R71" s="38">
        <f t="shared" si="12"/>
        <v>0.29796430123989487</v>
      </c>
      <c r="S71" s="62"/>
      <c r="T71" s="44">
        <f t="shared" si="11"/>
        <v>0.26848853928843974</v>
      </c>
    </row>
    <row r="72" spans="2:20" x14ac:dyDescent="0.3">
      <c r="B72" s="15">
        <v>123.815</v>
      </c>
      <c r="C72" s="6">
        <v>3700</v>
      </c>
      <c r="D72" s="15">
        <v>0.26445000000000002</v>
      </c>
      <c r="E72" s="16">
        <v>1.09659</v>
      </c>
      <c r="F72" s="15">
        <f t="shared" si="4"/>
        <v>11.90025</v>
      </c>
      <c r="G72" s="11"/>
      <c r="H72" s="73">
        <f t="shared" si="8"/>
        <v>39135.780176671011</v>
      </c>
      <c r="I72" s="47"/>
      <c r="J72" s="21">
        <f t="shared" si="9"/>
        <v>39380.920507125746</v>
      </c>
      <c r="K72" s="50"/>
      <c r="L72" s="25">
        <f t="shared" si="5"/>
        <v>39.380920507125744</v>
      </c>
      <c r="M72" s="53"/>
      <c r="N72" s="29">
        <f t="shared" si="6"/>
        <v>101.00518162500001</v>
      </c>
      <c r="O72" s="56"/>
      <c r="P72" s="34">
        <f t="shared" si="10"/>
        <v>798041.18647855439</v>
      </c>
      <c r="Q72" s="59"/>
      <c r="R72" s="38">
        <f t="shared" si="12"/>
        <v>0.30218313454218826</v>
      </c>
      <c r="S72" s="62"/>
      <c r="T72" s="44">
        <f t="shared" si="11"/>
        <v>0.2647401223142421</v>
      </c>
    </row>
    <row r="73" spans="2:20" x14ac:dyDescent="0.3">
      <c r="B73" s="15">
        <v>123.767</v>
      </c>
      <c r="C73" s="6">
        <v>3750</v>
      </c>
      <c r="D73" s="15">
        <v>0.2651</v>
      </c>
      <c r="E73" s="16">
        <v>1.0980799999999999</v>
      </c>
      <c r="F73" s="15">
        <f t="shared" si="4"/>
        <v>11.929500000000001</v>
      </c>
      <c r="G73" s="11"/>
      <c r="H73" s="73">
        <f t="shared" si="8"/>
        <v>39649.265074468451</v>
      </c>
      <c r="I73" s="47"/>
      <c r="J73" s="21">
        <f t="shared" si="9"/>
        <v>39897.621793020255</v>
      </c>
      <c r="K73" s="50"/>
      <c r="L73" s="25">
        <f t="shared" si="5"/>
        <v>39.897621793020257</v>
      </c>
      <c r="M73" s="53"/>
      <c r="N73" s="29">
        <f t="shared" si="6"/>
        <v>100.966024425</v>
      </c>
      <c r="O73" s="56"/>
      <c r="P73" s="34">
        <f t="shared" si="10"/>
        <v>797731.80573348328</v>
      </c>
      <c r="Q73" s="59"/>
      <c r="R73" s="38">
        <f t="shared" si="12"/>
        <v>0.29900278422326826</v>
      </c>
      <c r="S73" s="62"/>
      <c r="T73" s="44">
        <f t="shared" si="11"/>
        <v>0.26755603700420139</v>
      </c>
    </row>
    <row r="74" spans="2:20" x14ac:dyDescent="0.3">
      <c r="B74" s="15">
        <v>123.509</v>
      </c>
      <c r="C74" s="6">
        <v>3800</v>
      </c>
      <c r="D74" s="15">
        <v>0.26929999999999998</v>
      </c>
      <c r="E74" s="16">
        <v>1.09907</v>
      </c>
      <c r="F74" s="15">
        <f t="shared" si="4"/>
        <v>12.118499999999997</v>
      </c>
      <c r="G74" s="11"/>
      <c r="H74" s="73">
        <f t="shared" si="8"/>
        <v>40094.168567956651</v>
      </c>
      <c r="I74" s="47"/>
      <c r="J74" s="21">
        <f t="shared" si="9"/>
        <v>40345.312091547778</v>
      </c>
      <c r="K74" s="50"/>
      <c r="L74" s="25">
        <f t="shared" si="5"/>
        <v>40.345312091547775</v>
      </c>
      <c r="M74" s="53"/>
      <c r="N74" s="29">
        <f t="shared" si="6"/>
        <v>100.755554475</v>
      </c>
      <c r="O74" s="56"/>
      <c r="P74" s="34">
        <f t="shared" si="10"/>
        <v>796068.88422872638</v>
      </c>
      <c r="Q74" s="59"/>
      <c r="R74" s="38">
        <f t="shared" si="12"/>
        <v>0.30036946975405326</v>
      </c>
      <c r="S74" s="62"/>
      <c r="T74" s="44">
        <f t="shared" si="11"/>
        <v>0.26633865307784149</v>
      </c>
    </row>
    <row r="75" spans="2:20" x14ac:dyDescent="0.3">
      <c r="B75" s="15">
        <v>122.672</v>
      </c>
      <c r="C75" s="6">
        <v>3850</v>
      </c>
      <c r="D75" s="15">
        <v>0.27374999999999999</v>
      </c>
      <c r="E75" s="16">
        <v>1.1053299999999999</v>
      </c>
      <c r="F75" s="15">
        <f t="shared" si="4"/>
        <v>12.318750000000001</v>
      </c>
      <c r="G75" s="11"/>
      <c r="H75" s="73">
        <f t="shared" si="8"/>
        <v>40346.436738017932</v>
      </c>
      <c r="I75" s="47"/>
      <c r="J75" s="21">
        <f t="shared" si="9"/>
        <v>40599.160429483389</v>
      </c>
      <c r="K75" s="50"/>
      <c r="L75" s="25">
        <f t="shared" si="5"/>
        <v>40.599160429483391</v>
      </c>
      <c r="M75" s="53"/>
      <c r="N75" s="29">
        <f t="shared" si="6"/>
        <v>100.07275079999999</v>
      </c>
      <c r="O75" s="56"/>
      <c r="P75" s="34">
        <f t="shared" si="10"/>
        <v>790674.05748655007</v>
      </c>
      <c r="Q75" s="59"/>
      <c r="R75" s="38">
        <f t="shared" si="12"/>
        <v>0.30342376220799977</v>
      </c>
      <c r="S75" s="62"/>
      <c r="T75" s="44">
        <f t="shared" si="11"/>
        <v>0.26365766286016606</v>
      </c>
    </row>
    <row r="76" spans="2:20" x14ac:dyDescent="0.3">
      <c r="B76" s="15">
        <v>122.157</v>
      </c>
      <c r="C76" s="6">
        <v>3900</v>
      </c>
      <c r="D76" s="15">
        <v>0.27589999999999998</v>
      </c>
      <c r="E76" s="16">
        <v>1.11704</v>
      </c>
      <c r="F76" s="15">
        <f t="shared" si="4"/>
        <v>12.415499999999998</v>
      </c>
      <c r="G76" s="11"/>
      <c r="H76" s="73">
        <f t="shared" si="8"/>
        <v>40698.834783503815</v>
      </c>
      <c r="I76" s="47"/>
      <c r="J76" s="21">
        <f t="shared" si="9"/>
        <v>40953.765840529173</v>
      </c>
      <c r="K76" s="50"/>
      <c r="L76" s="25">
        <f t="shared" si="5"/>
        <v>40.953765840529172</v>
      </c>
      <c r="M76" s="53"/>
      <c r="N76" s="29">
        <f t="shared" si="6"/>
        <v>99.652626675000008</v>
      </c>
      <c r="O76" s="56"/>
      <c r="P76" s="34">
        <f t="shared" si="10"/>
        <v>787354.65990922553</v>
      </c>
      <c r="Q76" s="59"/>
      <c r="R76" s="38">
        <f t="shared" si="12"/>
        <v>0.30315893410986927</v>
      </c>
      <c r="S76" s="62"/>
      <c r="T76" s="44">
        <f t="shared" si="11"/>
        <v>0.26388798415225595</v>
      </c>
    </row>
    <row r="77" spans="2:20" x14ac:dyDescent="0.3">
      <c r="B77" s="15">
        <v>121.184</v>
      </c>
      <c r="C77" s="6">
        <v>3950</v>
      </c>
      <c r="D77" s="15">
        <v>0.28284999999999999</v>
      </c>
      <c r="E77" s="16">
        <v>1.12259</v>
      </c>
      <c r="F77" s="15">
        <f t="shared" si="4"/>
        <v>12.728249999999999</v>
      </c>
      <c r="G77" s="11"/>
      <c r="H77" s="73">
        <f t="shared" si="8"/>
        <v>40892.285942021859</v>
      </c>
      <c r="I77" s="47"/>
      <c r="J77" s="21">
        <f t="shared" si="9"/>
        <v>41148.428746474048</v>
      </c>
      <c r="K77" s="50"/>
      <c r="L77" s="25">
        <f t="shared" si="5"/>
        <v>41.148428746474046</v>
      </c>
      <c r="M77" s="53"/>
      <c r="N77" s="29">
        <f t="shared" si="6"/>
        <v>98.8588776</v>
      </c>
      <c r="O77" s="56"/>
      <c r="P77" s="34">
        <f t="shared" si="10"/>
        <v>781083.25438934809</v>
      </c>
      <c r="Q77" s="59"/>
      <c r="R77" s="38">
        <f t="shared" si="12"/>
        <v>0.30932529838312883</v>
      </c>
      <c r="S77" s="62"/>
      <c r="T77" s="44">
        <f t="shared" si="11"/>
        <v>0.25862740751618835</v>
      </c>
    </row>
    <row r="78" spans="2:20" x14ac:dyDescent="0.3">
      <c r="B78" s="15">
        <v>120.004</v>
      </c>
      <c r="C78" s="6">
        <v>4000</v>
      </c>
      <c r="D78" s="15">
        <v>0.28455000000000003</v>
      </c>
      <c r="E78" s="16">
        <v>1.1246100000000001</v>
      </c>
      <c r="F78" s="15">
        <f t="shared" si="4"/>
        <v>12.80475</v>
      </c>
      <c r="G78" s="11"/>
      <c r="H78" s="73">
        <f t="shared" si="8"/>
        <v>41006.690795847142</v>
      </c>
      <c r="I78" s="47"/>
      <c r="J78" s="21">
        <f t="shared" si="9"/>
        <v>41263.550214189374</v>
      </c>
      <c r="K78" s="50"/>
      <c r="L78" s="25">
        <f t="shared" si="5"/>
        <v>41.263550214189372</v>
      </c>
      <c r="M78" s="53"/>
      <c r="N78" s="29">
        <f t="shared" si="6"/>
        <v>97.896263100000013</v>
      </c>
      <c r="O78" s="56"/>
      <c r="P78" s="34">
        <f t="shared" si="10"/>
        <v>773477.64440635173</v>
      </c>
      <c r="Q78" s="59"/>
      <c r="R78" s="38">
        <f t="shared" si="12"/>
        <v>0.31031624602181729</v>
      </c>
      <c r="S78" s="62"/>
      <c r="T78" s="44">
        <f t="shared" si="11"/>
        <v>0.25780152030575759</v>
      </c>
    </row>
    <row r="79" spans="2:20" x14ac:dyDescent="0.3">
      <c r="B79" s="15">
        <v>118.73399999999999</v>
      </c>
      <c r="C79" s="6">
        <v>4050</v>
      </c>
      <c r="D79" s="15">
        <v>0.28710000000000002</v>
      </c>
      <c r="E79" s="16">
        <v>1.1222000000000001</v>
      </c>
      <c r="F79" s="15">
        <f t="shared" si="4"/>
        <v>12.919500000000003</v>
      </c>
      <c r="G79" s="11"/>
      <c r="H79" s="73">
        <f t="shared" si="8"/>
        <v>41079.876756325124</v>
      </c>
      <c r="I79" s="47"/>
      <c r="J79" s="21">
        <f t="shared" si="9"/>
        <v>41337.19459993588</v>
      </c>
      <c r="K79" s="50"/>
      <c r="L79" s="25">
        <f t="shared" si="5"/>
        <v>41.337194599935877</v>
      </c>
      <c r="M79" s="53"/>
      <c r="N79" s="29">
        <f t="shared" si="6"/>
        <v>96.860228849999999</v>
      </c>
      <c r="O79" s="56"/>
      <c r="P79" s="34">
        <f t="shared" si="10"/>
        <v>765291.94552634703</v>
      </c>
      <c r="Q79" s="59"/>
      <c r="R79" s="38">
        <f t="shared" si="12"/>
        <v>0.31253935166708297</v>
      </c>
      <c r="S79" s="62"/>
      <c r="T79" s="44">
        <f t="shared" si="11"/>
        <v>0.25596776717325509</v>
      </c>
    </row>
    <row r="80" spans="2:20" x14ac:dyDescent="0.3">
      <c r="B80" s="15">
        <v>117.44199999999999</v>
      </c>
      <c r="C80" s="6">
        <v>4100</v>
      </c>
      <c r="D80" s="15">
        <v>0.28894999999999998</v>
      </c>
      <c r="E80" s="16">
        <v>1.1239399999999999</v>
      </c>
      <c r="F80" s="15">
        <f t="shared" si="4"/>
        <v>13.002749999999999</v>
      </c>
      <c r="G80" s="11"/>
      <c r="H80" s="73">
        <f t="shared" si="8"/>
        <v>41134.507807714966</v>
      </c>
      <c r="I80" s="47"/>
      <c r="J80" s="21">
        <f t="shared" si="9"/>
        <v>41392.167851581609</v>
      </c>
      <c r="K80" s="50"/>
      <c r="L80" s="25">
        <f t="shared" si="5"/>
        <v>41.392167851581611</v>
      </c>
      <c r="M80" s="53"/>
      <c r="N80" s="29">
        <f t="shared" si="6"/>
        <v>95.806247549999995</v>
      </c>
      <c r="O80" s="56"/>
      <c r="P80" s="34">
        <f t="shared" si="10"/>
        <v>756964.44713818503</v>
      </c>
      <c r="Q80" s="59"/>
      <c r="R80" s="38">
        <f t="shared" si="12"/>
        <v>0.31413551584501409</v>
      </c>
      <c r="S80" s="62"/>
      <c r="T80" s="44">
        <f t="shared" si="11"/>
        <v>0.25466716103336057</v>
      </c>
    </row>
    <row r="81" spans="2:20" x14ac:dyDescent="0.3">
      <c r="B81" s="15">
        <v>116.5</v>
      </c>
      <c r="C81" s="6">
        <v>4150</v>
      </c>
      <c r="D81" s="15">
        <v>0.29304999999999998</v>
      </c>
      <c r="E81" s="16">
        <v>1.12233</v>
      </c>
      <c r="F81" s="15">
        <f t="shared" si="4"/>
        <v>13.187249999999999</v>
      </c>
      <c r="G81" s="11"/>
      <c r="H81" s="73">
        <f t="shared" si="8"/>
        <v>41302.185411574188</v>
      </c>
      <c r="I81" s="47"/>
      <c r="J81" s="21">
        <f t="shared" si="9"/>
        <v>41560.895761402135</v>
      </c>
      <c r="K81" s="50"/>
      <c r="L81" s="25">
        <f t="shared" si="5"/>
        <v>41.560895761402136</v>
      </c>
      <c r="M81" s="53"/>
      <c r="N81" s="29">
        <f t="shared" si="6"/>
        <v>95.037787500000007</v>
      </c>
      <c r="O81" s="56"/>
      <c r="P81" s="34">
        <f t="shared" si="10"/>
        <v>750892.85001616587</v>
      </c>
      <c r="Q81" s="59"/>
      <c r="R81" s="38">
        <f t="shared" si="12"/>
        <v>0.31729946524028196</v>
      </c>
      <c r="S81" s="62"/>
      <c r="T81" s="44">
        <f t="shared" si="11"/>
        <v>0.25212774922081338</v>
      </c>
    </row>
    <row r="82" spans="2:20" x14ac:dyDescent="0.3">
      <c r="B82" s="15">
        <v>115.931</v>
      </c>
      <c r="C82" s="6">
        <v>4200</v>
      </c>
      <c r="D82" s="15">
        <v>0.2949</v>
      </c>
      <c r="E82" s="16">
        <v>1.1217900000000001</v>
      </c>
      <c r="F82" s="15">
        <f t="shared" si="4"/>
        <v>13.270499999999998</v>
      </c>
      <c r="G82" s="11"/>
      <c r="H82" s="73">
        <f t="shared" ref="H82:H108" si="13">(2*PI()*C82*N82)/60</f>
        <v>41595.646846655298</v>
      </c>
      <c r="I82" s="47"/>
      <c r="J82" s="21">
        <f t="shared" ref="J82:J108" si="14">((1.01325/1.0189)*(SQRT(300/293)))*H82</f>
        <v>41856.195392447313</v>
      </c>
      <c r="K82" s="50"/>
      <c r="L82" s="25">
        <f t="shared" si="5"/>
        <v>41.856195392447312</v>
      </c>
      <c r="M82" s="53"/>
      <c r="N82" s="29">
        <f t="shared" si="6"/>
        <v>94.573611525000004</v>
      </c>
      <c r="O82" s="56"/>
      <c r="P82" s="34">
        <f t="shared" ref="P82:P108" si="15">(H82*60*2)/(0.09*0.004418*C82*4)</f>
        <v>747225.39910063625</v>
      </c>
      <c r="Q82" s="59"/>
      <c r="R82" s="38">
        <f t="shared" si="12"/>
        <v>0.31704983875325132</v>
      </c>
      <c r="S82" s="62"/>
      <c r="T82" s="44">
        <f t="shared" ref="T82:T108" si="16">(J82/1000)/((F82/3600)*45000)</f>
        <v>0.25232625985424706</v>
      </c>
    </row>
    <row r="83" spans="2:20" x14ac:dyDescent="0.3">
      <c r="B83" s="15">
        <v>115.03400000000001</v>
      </c>
      <c r="C83" s="6">
        <v>4250</v>
      </c>
      <c r="D83" s="15">
        <v>0.29715000000000003</v>
      </c>
      <c r="E83" s="16">
        <v>1.12456</v>
      </c>
      <c r="F83" s="15">
        <f t="shared" ref="F83:F108" si="17">(D83*60*0.75)</f>
        <v>13.37175</v>
      </c>
      <c r="G83" s="11"/>
      <c r="H83" s="73">
        <f t="shared" si="13"/>
        <v>41765.161147316532</v>
      </c>
      <c r="I83" s="47"/>
      <c r="J83" s="21">
        <f t="shared" si="14"/>
        <v>42026.771503847805</v>
      </c>
      <c r="K83" s="50"/>
      <c r="L83" s="25">
        <f t="shared" ref="L83:L108" si="18">J83/1000</f>
        <v>42.026771503847804</v>
      </c>
      <c r="M83" s="53"/>
      <c r="N83" s="29">
        <f t="shared" ref="N83:N108" si="19">0.815775*B83</f>
        <v>93.841861350000002</v>
      </c>
      <c r="O83" s="56"/>
      <c r="P83" s="34">
        <f t="shared" si="15"/>
        <v>741443.84642712132</v>
      </c>
      <c r="Q83" s="59"/>
      <c r="R83" s="38">
        <f t="shared" ref="R83:R108" si="20">(D83*0.75*60)/(J83/1000)</f>
        <v>0.31817219171298317</v>
      </c>
      <c r="S83" s="62"/>
      <c r="T83" s="44">
        <f t="shared" si="16"/>
        <v>0.25143617853368661</v>
      </c>
    </row>
    <row r="84" spans="2:20" x14ac:dyDescent="0.3">
      <c r="B84" s="15">
        <v>114.39100000000001</v>
      </c>
      <c r="C84" s="6">
        <v>4300</v>
      </c>
      <c r="D84" s="15">
        <v>0.30220000000000002</v>
      </c>
      <c r="E84" s="16">
        <v>1.1227799999999999</v>
      </c>
      <c r="F84" s="15">
        <f t="shared" si="17"/>
        <v>13.599</v>
      </c>
      <c r="G84" s="11"/>
      <c r="H84" s="73">
        <f t="shared" si="13"/>
        <v>42020.316775606079</v>
      </c>
      <c r="I84" s="47"/>
      <c r="J84" s="21">
        <f t="shared" si="14"/>
        <v>42283.525386592839</v>
      </c>
      <c r="K84" s="50"/>
      <c r="L84" s="25">
        <f t="shared" si="18"/>
        <v>42.283525386592842</v>
      </c>
      <c r="M84" s="53"/>
      <c r="N84" s="29">
        <f t="shared" si="19"/>
        <v>93.317318025000006</v>
      </c>
      <c r="O84" s="56"/>
      <c r="P84" s="34">
        <f t="shared" si="15"/>
        <v>737299.43352960714</v>
      </c>
      <c r="Q84" s="59"/>
      <c r="R84" s="38">
        <f t="shared" si="20"/>
        <v>0.32161462119504203</v>
      </c>
      <c r="S84" s="62"/>
      <c r="T84" s="44">
        <f t="shared" si="16"/>
        <v>0.24874490998804524</v>
      </c>
    </row>
    <row r="85" spans="2:20" x14ac:dyDescent="0.3">
      <c r="B85" s="15">
        <v>114.01600000000001</v>
      </c>
      <c r="C85" s="6">
        <v>4350</v>
      </c>
      <c r="D85" s="15">
        <v>0.30604999999999999</v>
      </c>
      <c r="E85" s="16">
        <v>1.1194299999999999</v>
      </c>
      <c r="F85" s="15">
        <f t="shared" si="17"/>
        <v>13.77225</v>
      </c>
      <c r="G85" s="11"/>
      <c r="H85" s="73">
        <f t="shared" si="13"/>
        <v>42369.57107958899</v>
      </c>
      <c r="I85" s="47"/>
      <c r="J85" s="21">
        <f t="shared" si="14"/>
        <v>42634.967364236647</v>
      </c>
      <c r="K85" s="50"/>
      <c r="L85" s="25">
        <f t="shared" si="18"/>
        <v>42.634967364236644</v>
      </c>
      <c r="M85" s="53"/>
      <c r="N85" s="29">
        <f t="shared" si="19"/>
        <v>93.011402400000009</v>
      </c>
      <c r="O85" s="56"/>
      <c r="P85" s="34">
        <f t="shared" si="15"/>
        <v>734882.39645873976</v>
      </c>
      <c r="Q85" s="59"/>
      <c r="R85" s="38">
        <f t="shared" si="20"/>
        <v>0.3230271031367678</v>
      </c>
      <c r="S85" s="62"/>
      <c r="T85" s="44">
        <f t="shared" si="16"/>
        <v>0.24765723749851562</v>
      </c>
    </row>
    <row r="86" spans="2:20" x14ac:dyDescent="0.3">
      <c r="B86" s="15">
        <v>113.871</v>
      </c>
      <c r="C86" s="6">
        <v>4400</v>
      </c>
      <c r="D86" s="15">
        <v>0.30919999999999997</v>
      </c>
      <c r="E86" s="16">
        <v>1.1198600000000001</v>
      </c>
      <c r="F86" s="15">
        <f t="shared" si="17"/>
        <v>13.914</v>
      </c>
      <c r="G86" s="11"/>
      <c r="H86" s="73">
        <f t="shared" si="13"/>
        <v>42802.074733969712</v>
      </c>
      <c r="I86" s="47"/>
      <c r="J86" s="21">
        <f t="shared" si="14"/>
        <v>43070.180153027854</v>
      </c>
      <c r="K86" s="50"/>
      <c r="L86" s="25">
        <f t="shared" si="18"/>
        <v>43.070180153027856</v>
      </c>
      <c r="M86" s="53"/>
      <c r="N86" s="29">
        <f t="shared" si="19"/>
        <v>92.893115025</v>
      </c>
      <c r="O86" s="56"/>
      <c r="P86" s="34">
        <f t="shared" si="15"/>
        <v>733947.80879133765</v>
      </c>
      <c r="Q86" s="59"/>
      <c r="R86" s="38">
        <f t="shared" si="20"/>
        <v>0.32305413979146863</v>
      </c>
      <c r="S86" s="62"/>
      <c r="T86" s="44">
        <f t="shared" si="16"/>
        <v>0.24763651086978786</v>
      </c>
    </row>
    <row r="87" spans="2:20" x14ac:dyDescent="0.3">
      <c r="B87" s="15">
        <v>113.985</v>
      </c>
      <c r="C87" s="6">
        <v>4450</v>
      </c>
      <c r="D87" s="15">
        <v>0.30990000000000001</v>
      </c>
      <c r="E87" s="16">
        <v>1.11873</v>
      </c>
      <c r="F87" s="15">
        <f t="shared" si="17"/>
        <v>13.945500000000001</v>
      </c>
      <c r="G87" s="11"/>
      <c r="H87" s="73">
        <f t="shared" si="13"/>
        <v>43331.799448607191</v>
      </c>
      <c r="I87" s="47"/>
      <c r="J87" s="21">
        <f t="shared" si="14"/>
        <v>43603.222979403748</v>
      </c>
      <c r="K87" s="50"/>
      <c r="L87" s="25">
        <f t="shared" si="18"/>
        <v>43.603222979403746</v>
      </c>
      <c r="M87" s="53"/>
      <c r="N87" s="29">
        <f t="shared" si="19"/>
        <v>92.986113375000002</v>
      </c>
      <c r="O87" s="56"/>
      <c r="P87" s="34">
        <f t="shared" si="15"/>
        <v>734682.58806088124</v>
      </c>
      <c r="Q87" s="59"/>
      <c r="R87" s="38">
        <f t="shared" si="20"/>
        <v>0.31982727530456273</v>
      </c>
      <c r="S87" s="62"/>
      <c r="T87" s="44">
        <f t="shared" si="16"/>
        <v>0.2501350140441217</v>
      </c>
    </row>
    <row r="88" spans="2:20" x14ac:dyDescent="0.3">
      <c r="B88" s="15">
        <v>113.306</v>
      </c>
      <c r="C88" s="6">
        <v>4500</v>
      </c>
      <c r="D88" s="15">
        <v>0.31445000000000001</v>
      </c>
      <c r="E88" s="16">
        <v>1.1156299999999999</v>
      </c>
      <c r="F88" s="15">
        <f t="shared" si="17"/>
        <v>14.15025</v>
      </c>
      <c r="G88" s="11"/>
      <c r="H88" s="73">
        <f t="shared" si="13"/>
        <v>43557.649084434997</v>
      </c>
      <c r="I88" s="47"/>
      <c r="J88" s="21">
        <f t="shared" si="14"/>
        <v>43830.48730159043</v>
      </c>
      <c r="K88" s="50"/>
      <c r="L88" s="25">
        <f t="shared" si="18"/>
        <v>43.830487301590431</v>
      </c>
      <c r="M88" s="53"/>
      <c r="N88" s="29">
        <f t="shared" si="19"/>
        <v>92.432202149999995</v>
      </c>
      <c r="O88" s="56"/>
      <c r="P88" s="34">
        <f t="shared" si="15"/>
        <v>730306.13960456382</v>
      </c>
      <c r="Q88" s="59"/>
      <c r="R88" s="38">
        <f t="shared" si="20"/>
        <v>0.32284035316866178</v>
      </c>
      <c r="S88" s="62"/>
      <c r="T88" s="44">
        <f t="shared" si="16"/>
        <v>0.24780049710268259</v>
      </c>
    </row>
    <row r="89" spans="2:20" x14ac:dyDescent="0.3">
      <c r="B89" s="15">
        <v>113.074</v>
      </c>
      <c r="C89" s="6">
        <v>4550</v>
      </c>
      <c r="D89" s="15">
        <v>0.31709999999999999</v>
      </c>
      <c r="E89" s="16">
        <v>1.1095299999999999</v>
      </c>
      <c r="F89" s="15">
        <f t="shared" si="17"/>
        <v>14.269500000000001</v>
      </c>
      <c r="G89" s="11"/>
      <c r="H89" s="73">
        <f t="shared" si="13"/>
        <v>43951.445421560471</v>
      </c>
      <c r="I89" s="47"/>
      <c r="J89" s="21">
        <f t="shared" si="14"/>
        <v>44226.750316619837</v>
      </c>
      <c r="K89" s="50"/>
      <c r="L89" s="25">
        <f t="shared" si="18"/>
        <v>44.226750316619835</v>
      </c>
      <c r="M89" s="53"/>
      <c r="N89" s="29">
        <f t="shared" si="19"/>
        <v>92.242942350000007</v>
      </c>
      <c r="O89" s="56"/>
      <c r="P89" s="34">
        <f t="shared" si="15"/>
        <v>728810.79933672061</v>
      </c>
      <c r="Q89" s="59"/>
      <c r="R89" s="38">
        <f t="shared" si="20"/>
        <v>0.32264409882807304</v>
      </c>
      <c r="S89" s="62"/>
      <c r="T89" s="44">
        <f t="shared" si="16"/>
        <v>0.24795122641505216</v>
      </c>
    </row>
    <row r="90" spans="2:20" x14ac:dyDescent="0.3">
      <c r="B90" s="15">
        <v>112.19499999999999</v>
      </c>
      <c r="C90" s="6">
        <v>4600</v>
      </c>
      <c r="D90" s="15">
        <v>0.31940000000000002</v>
      </c>
      <c r="E90" s="16">
        <v>1.1056900000000001</v>
      </c>
      <c r="F90" s="15">
        <f t="shared" si="17"/>
        <v>14.373000000000001</v>
      </c>
      <c r="G90" s="11"/>
      <c r="H90" s="73">
        <f t="shared" si="13"/>
        <v>44089.009740642643</v>
      </c>
      <c r="I90" s="47"/>
      <c r="J90" s="21">
        <f t="shared" si="14"/>
        <v>44365.176316815465</v>
      </c>
      <c r="K90" s="50"/>
      <c r="L90" s="25">
        <f t="shared" si="18"/>
        <v>44.365176316815464</v>
      </c>
      <c r="M90" s="53"/>
      <c r="N90" s="29">
        <f t="shared" si="19"/>
        <v>91.525876124999996</v>
      </c>
      <c r="O90" s="56"/>
      <c r="P90" s="34">
        <f t="shared" si="15"/>
        <v>723145.26444260706</v>
      </c>
      <c r="Q90" s="59"/>
      <c r="R90" s="38">
        <f t="shared" si="20"/>
        <v>0.32397031170035695</v>
      </c>
      <c r="S90" s="62"/>
      <c r="T90" s="44">
        <f t="shared" si="16"/>
        <v>0.2469362071484893</v>
      </c>
    </row>
    <row r="91" spans="2:20" x14ac:dyDescent="0.3">
      <c r="B91" s="15">
        <v>111.06100000000001</v>
      </c>
      <c r="C91" s="6">
        <v>4650</v>
      </c>
      <c r="D91" s="15">
        <v>0.32055</v>
      </c>
      <c r="E91" s="16">
        <v>1.09782</v>
      </c>
      <c r="F91" s="15">
        <f t="shared" si="17"/>
        <v>14.42475</v>
      </c>
      <c r="G91" s="11"/>
      <c r="H91" s="73">
        <f t="shared" si="13"/>
        <v>44117.768995451705</v>
      </c>
      <c r="I91" s="47"/>
      <c r="J91" s="21">
        <f t="shared" si="14"/>
        <v>44394.115715043044</v>
      </c>
      <c r="K91" s="50"/>
      <c r="L91" s="25">
        <f t="shared" si="18"/>
        <v>44.394115715043043</v>
      </c>
      <c r="M91" s="53"/>
      <c r="N91" s="29">
        <f t="shared" si="19"/>
        <v>90.600787275000002</v>
      </c>
      <c r="O91" s="56"/>
      <c r="P91" s="34">
        <f t="shared" si="15"/>
        <v>715836.14434030384</v>
      </c>
      <c r="Q91" s="59"/>
      <c r="R91" s="38">
        <f t="shared" si="20"/>
        <v>0.32492481869871193</v>
      </c>
      <c r="S91" s="62"/>
      <c r="T91" s="44">
        <f t="shared" si="16"/>
        <v>0.24621080137981202</v>
      </c>
    </row>
    <row r="92" spans="2:20" x14ac:dyDescent="0.3">
      <c r="B92" s="15">
        <v>109.973</v>
      </c>
      <c r="C92" s="6">
        <v>4700</v>
      </c>
      <c r="D92" s="15">
        <v>0.32069999999999999</v>
      </c>
      <c r="E92" s="16">
        <v>1.09558</v>
      </c>
      <c r="F92" s="15">
        <f t="shared" si="17"/>
        <v>14.431499999999998</v>
      </c>
      <c r="G92" s="11"/>
      <c r="H92" s="73">
        <f t="shared" si="13"/>
        <v>44155.310223807079</v>
      </c>
      <c r="I92" s="47"/>
      <c r="J92" s="21">
        <f t="shared" si="14"/>
        <v>44431.892095708739</v>
      </c>
      <c r="K92" s="50"/>
      <c r="L92" s="25">
        <f t="shared" si="18"/>
        <v>44.43189209570874</v>
      </c>
      <c r="M92" s="53"/>
      <c r="N92" s="29">
        <f t="shared" si="19"/>
        <v>89.713224074999999</v>
      </c>
      <c r="O92" s="56"/>
      <c r="P92" s="34">
        <f t="shared" si="15"/>
        <v>708823.51411869365</v>
      </c>
      <c r="Q92" s="59"/>
      <c r="R92" s="38">
        <f t="shared" si="20"/>
        <v>0.32480048270088868</v>
      </c>
      <c r="S92" s="62"/>
      <c r="T92" s="44">
        <f t="shared" si="16"/>
        <v>0.24630505267343658</v>
      </c>
    </row>
    <row r="93" spans="2:20" x14ac:dyDescent="0.3">
      <c r="B93" s="15">
        <v>108.654</v>
      </c>
      <c r="C93" s="6">
        <v>4750</v>
      </c>
      <c r="D93" s="15">
        <v>0.32485000000000003</v>
      </c>
      <c r="E93" s="16">
        <v>1.0882700000000001</v>
      </c>
      <c r="F93" s="15">
        <f t="shared" si="17"/>
        <v>14.618250000000003</v>
      </c>
      <c r="G93" s="11"/>
      <c r="H93" s="73">
        <f t="shared" si="13"/>
        <v>44089.82130434586</v>
      </c>
      <c r="I93" s="47"/>
      <c r="J93" s="21">
        <f t="shared" si="14"/>
        <v>44365.992964025216</v>
      </c>
      <c r="K93" s="50"/>
      <c r="L93" s="25">
        <f t="shared" si="18"/>
        <v>44.365992964025217</v>
      </c>
      <c r="M93" s="53"/>
      <c r="N93" s="29">
        <f t="shared" si="19"/>
        <v>88.637216850000002</v>
      </c>
      <c r="O93" s="56"/>
      <c r="P93" s="34">
        <f t="shared" si="15"/>
        <v>700321.98906142905</v>
      </c>
      <c r="Q93" s="59"/>
      <c r="R93" s="38">
        <f t="shared" si="20"/>
        <v>0.32949223094935376</v>
      </c>
      <c r="S93" s="62"/>
      <c r="T93" s="44">
        <f t="shared" si="16"/>
        <v>0.24279783401720567</v>
      </c>
    </row>
    <row r="94" spans="2:20" x14ac:dyDescent="0.3">
      <c r="B94" s="15">
        <v>107.07599999999999</v>
      </c>
      <c r="C94" s="6">
        <v>4800</v>
      </c>
      <c r="D94" s="15">
        <v>0.32455000000000001</v>
      </c>
      <c r="E94" s="16">
        <v>1.08396</v>
      </c>
      <c r="F94" s="15">
        <f t="shared" si="17"/>
        <v>14.604749999999999</v>
      </c>
      <c r="G94" s="11"/>
      <c r="H94" s="73">
        <f t="shared" si="13"/>
        <v>43906.860674538795</v>
      </c>
      <c r="I94" s="47"/>
      <c r="J94" s="21">
        <f t="shared" si="14"/>
        <v>44181.88629780215</v>
      </c>
      <c r="K94" s="50"/>
      <c r="L94" s="25">
        <f t="shared" si="18"/>
        <v>44.181886297802151</v>
      </c>
      <c r="M94" s="53"/>
      <c r="N94" s="29">
        <f t="shared" si="19"/>
        <v>87.349923899999993</v>
      </c>
      <c r="O94" s="56"/>
      <c r="P94" s="34">
        <f t="shared" si="15"/>
        <v>690151.09706721862</v>
      </c>
      <c r="Q94" s="59"/>
      <c r="R94" s="38">
        <f t="shared" si="20"/>
        <v>0.33055967555478771</v>
      </c>
      <c r="S94" s="62"/>
      <c r="T94" s="44">
        <f t="shared" si="16"/>
        <v>0.24201379029590869</v>
      </c>
    </row>
    <row r="95" spans="2:20" x14ac:dyDescent="0.3">
      <c r="B95" s="15">
        <v>105.24</v>
      </c>
      <c r="C95" s="6">
        <v>4850</v>
      </c>
      <c r="D95" s="15">
        <v>0.32569999999999999</v>
      </c>
      <c r="E95" s="16">
        <v>1.0822099999999999</v>
      </c>
      <c r="F95" s="15">
        <f t="shared" si="17"/>
        <v>14.656499999999998</v>
      </c>
      <c r="G95" s="11"/>
      <c r="H95" s="73">
        <f t="shared" si="13"/>
        <v>43603.523790605977</v>
      </c>
      <c r="I95" s="47"/>
      <c r="J95" s="21">
        <f t="shared" si="14"/>
        <v>43876.649359657284</v>
      </c>
      <c r="K95" s="50"/>
      <c r="L95" s="25">
        <f t="shared" si="18"/>
        <v>43.876649359657286</v>
      </c>
      <c r="M95" s="53"/>
      <c r="N95" s="29">
        <f t="shared" si="19"/>
        <v>85.852160999999995</v>
      </c>
      <c r="O95" s="56"/>
      <c r="P95" s="34">
        <f t="shared" si="15"/>
        <v>678317.28356825141</v>
      </c>
      <c r="Q95" s="59"/>
      <c r="R95" s="38">
        <f t="shared" si="20"/>
        <v>0.33403872478640151</v>
      </c>
      <c r="S95" s="62"/>
      <c r="T95" s="44">
        <f t="shared" si="16"/>
        <v>0.23949319065074084</v>
      </c>
    </row>
    <row r="96" spans="2:20" x14ac:dyDescent="0.3">
      <c r="B96" s="15">
        <v>103.63200000000001</v>
      </c>
      <c r="C96" s="6">
        <v>4900</v>
      </c>
      <c r="D96" s="15">
        <v>0.32769999999999999</v>
      </c>
      <c r="E96" s="16">
        <v>1.0846</v>
      </c>
      <c r="F96" s="15">
        <f t="shared" si="17"/>
        <v>14.746499999999999</v>
      </c>
      <c r="G96" s="11"/>
      <c r="H96" s="73">
        <f t="shared" si="13"/>
        <v>43379.942261759257</v>
      </c>
      <c r="I96" s="47"/>
      <c r="J96" s="21">
        <f t="shared" si="14"/>
        <v>43651.667351514698</v>
      </c>
      <c r="K96" s="50"/>
      <c r="L96" s="25">
        <f t="shared" si="18"/>
        <v>43.651667351514696</v>
      </c>
      <c r="M96" s="53"/>
      <c r="N96" s="29">
        <f t="shared" si="19"/>
        <v>84.540394800000001</v>
      </c>
      <c r="O96" s="56"/>
      <c r="P96" s="34">
        <f t="shared" si="15"/>
        <v>667953.02860837162</v>
      </c>
      <c r="Q96" s="59"/>
      <c r="R96" s="38">
        <f t="shared" si="20"/>
        <v>0.33782214734778743</v>
      </c>
      <c r="S96" s="62"/>
      <c r="T96" s="44">
        <f t="shared" si="16"/>
        <v>0.23681099841461875</v>
      </c>
    </row>
    <row r="97" spans="2:20" x14ac:dyDescent="0.3">
      <c r="B97" s="15">
        <v>102.33499999999999</v>
      </c>
      <c r="C97" s="6">
        <v>4950</v>
      </c>
      <c r="D97" s="15">
        <v>0.32845000000000002</v>
      </c>
      <c r="E97" s="16">
        <v>1.08823</v>
      </c>
      <c r="F97" s="15">
        <f t="shared" si="17"/>
        <v>14.780250000000001</v>
      </c>
      <c r="G97" s="11"/>
      <c r="H97" s="73">
        <f t="shared" si="13"/>
        <v>43274.135711800089</v>
      </c>
      <c r="I97" s="47"/>
      <c r="J97" s="21">
        <f t="shared" si="14"/>
        <v>43545.198046079488</v>
      </c>
      <c r="K97" s="50"/>
      <c r="L97" s="25">
        <f t="shared" si="18"/>
        <v>43.545198046079484</v>
      </c>
      <c r="M97" s="53"/>
      <c r="N97" s="29">
        <f t="shared" si="19"/>
        <v>83.482334624999993</v>
      </c>
      <c r="O97" s="56"/>
      <c r="P97" s="34">
        <f t="shared" si="15"/>
        <v>659593.30305926455</v>
      </c>
      <c r="Q97" s="59"/>
      <c r="R97" s="38">
        <f t="shared" si="20"/>
        <v>0.33942318931147253</v>
      </c>
      <c r="S97" s="62"/>
      <c r="T97" s="44">
        <f t="shared" si="16"/>
        <v>0.23569397294946695</v>
      </c>
    </row>
    <row r="98" spans="2:20" x14ac:dyDescent="0.3">
      <c r="B98" s="15">
        <v>101.10599999999999</v>
      </c>
      <c r="C98" s="6">
        <v>5000</v>
      </c>
      <c r="D98" s="15">
        <v>0.32869999999999999</v>
      </c>
      <c r="E98" s="16">
        <v>1.08687</v>
      </c>
      <c r="F98" s="15">
        <f t="shared" si="17"/>
        <v>14.791500000000001</v>
      </c>
      <c r="G98" s="11"/>
      <c r="H98" s="73">
        <f t="shared" si="13"/>
        <v>43186.294619397275</v>
      </c>
      <c r="I98" s="47"/>
      <c r="J98" s="21">
        <f t="shared" si="14"/>
        <v>43456.8067309822</v>
      </c>
      <c r="K98" s="50"/>
      <c r="L98" s="25">
        <f t="shared" si="18"/>
        <v>43.456806730982201</v>
      </c>
      <c r="M98" s="53"/>
      <c r="N98" s="29">
        <f t="shared" si="19"/>
        <v>82.479747149999994</v>
      </c>
      <c r="O98" s="56"/>
      <c r="P98" s="34">
        <f t="shared" si="15"/>
        <v>651671.86689900828</v>
      </c>
      <c r="Q98" s="59"/>
      <c r="R98" s="38">
        <f t="shared" si="20"/>
        <v>0.34037245514992043</v>
      </c>
      <c r="S98" s="62"/>
      <c r="T98" s="44">
        <f t="shared" si="16"/>
        <v>0.23503664526779405</v>
      </c>
    </row>
    <row r="99" spans="2:20" x14ac:dyDescent="0.3">
      <c r="B99" s="15">
        <v>99.314899999999994</v>
      </c>
      <c r="C99" s="6">
        <v>5050</v>
      </c>
      <c r="D99" s="15">
        <v>0.32984999999999998</v>
      </c>
      <c r="E99" s="16">
        <v>1.0891</v>
      </c>
      <c r="F99" s="15">
        <f t="shared" si="17"/>
        <v>14.843249999999998</v>
      </c>
      <c r="G99" s="11"/>
      <c r="H99" s="73">
        <f t="shared" si="13"/>
        <v>42845.458793849415</v>
      </c>
      <c r="I99" s="47"/>
      <c r="J99" s="21">
        <f t="shared" si="14"/>
        <v>43113.835963789417</v>
      </c>
      <c r="K99" s="50"/>
      <c r="L99" s="25">
        <f t="shared" si="18"/>
        <v>43.11383596378942</v>
      </c>
      <c r="M99" s="53"/>
      <c r="N99" s="29">
        <f t="shared" si="19"/>
        <v>81.018612547499998</v>
      </c>
      <c r="O99" s="56"/>
      <c r="P99" s="34">
        <f t="shared" si="15"/>
        <v>640127.45330532629</v>
      </c>
      <c r="Q99" s="59"/>
      <c r="R99" s="38">
        <f t="shared" si="20"/>
        <v>0.34428043035805472</v>
      </c>
      <c r="S99" s="62"/>
      <c r="T99" s="44">
        <f t="shared" si="16"/>
        <v>0.23236871150881067</v>
      </c>
    </row>
    <row r="100" spans="2:20" x14ac:dyDescent="0.3">
      <c r="B100" s="15">
        <v>97.581500000000005</v>
      </c>
      <c r="C100" s="6">
        <v>5100</v>
      </c>
      <c r="D100" s="15">
        <v>0.32969999999999999</v>
      </c>
      <c r="E100" s="16">
        <v>1.09185</v>
      </c>
      <c r="F100" s="15">
        <f t="shared" si="17"/>
        <v>14.836500000000001</v>
      </c>
      <c r="G100" s="11"/>
      <c r="H100" s="73">
        <f t="shared" si="13"/>
        <v>42514.460828939635</v>
      </c>
      <c r="I100" s="47"/>
      <c r="J100" s="21">
        <f t="shared" si="14"/>
        <v>42780.764680036074</v>
      </c>
      <c r="K100" s="50"/>
      <c r="L100" s="25">
        <f t="shared" si="18"/>
        <v>42.780764680036071</v>
      </c>
      <c r="M100" s="53"/>
      <c r="N100" s="29">
        <f t="shared" si="19"/>
        <v>79.604548162500009</v>
      </c>
      <c r="O100" s="56"/>
      <c r="P100" s="34">
        <f t="shared" si="15"/>
        <v>628954.94114894851</v>
      </c>
      <c r="Q100" s="59"/>
      <c r="R100" s="38">
        <f t="shared" si="20"/>
        <v>0.34680305765837677</v>
      </c>
      <c r="S100" s="62"/>
      <c r="T100" s="44">
        <f t="shared" si="16"/>
        <v>0.23067847365638028</v>
      </c>
    </row>
    <row r="101" spans="2:20" x14ac:dyDescent="0.3">
      <c r="B101" s="15">
        <v>95.848600000000005</v>
      </c>
      <c r="C101" s="6">
        <v>5150</v>
      </c>
      <c r="D101" s="15">
        <v>0.33095000000000002</v>
      </c>
      <c r="E101" s="16">
        <v>1.0940700000000001</v>
      </c>
      <c r="F101" s="15">
        <f t="shared" si="17"/>
        <v>14.892750000000003</v>
      </c>
      <c r="G101" s="11"/>
      <c r="H101" s="73">
        <f t="shared" si="13"/>
        <v>42168.874792895236</v>
      </c>
      <c r="I101" s="47"/>
      <c r="J101" s="21">
        <f t="shared" si="14"/>
        <v>42433.013947780331</v>
      </c>
      <c r="K101" s="50"/>
      <c r="L101" s="25">
        <f t="shared" si="18"/>
        <v>42.433013947780331</v>
      </c>
      <c r="M101" s="53"/>
      <c r="N101" s="29">
        <f t="shared" si="19"/>
        <v>78.190891665000009</v>
      </c>
      <c r="O101" s="56"/>
      <c r="P101" s="34">
        <f t="shared" si="15"/>
        <v>617785.65170866507</v>
      </c>
      <c r="Q101" s="59"/>
      <c r="R101" s="38">
        <f t="shared" si="20"/>
        <v>0.35097082706233357</v>
      </c>
      <c r="S101" s="62"/>
      <c r="T101" s="44">
        <f t="shared" si="16"/>
        <v>0.22793917280706558</v>
      </c>
    </row>
    <row r="102" spans="2:20" x14ac:dyDescent="0.3">
      <c r="B102" s="15">
        <v>94.803299999999993</v>
      </c>
      <c r="C102" s="6">
        <v>5200</v>
      </c>
      <c r="D102" s="15">
        <v>0.33379999999999999</v>
      </c>
      <c r="E102" s="16">
        <v>1.0934600000000001</v>
      </c>
      <c r="F102" s="15">
        <f t="shared" si="17"/>
        <v>15.020999999999999</v>
      </c>
      <c r="G102" s="11"/>
      <c r="H102" s="73">
        <f t="shared" si="13"/>
        <v>42113.933638743001</v>
      </c>
      <c r="I102" s="47"/>
      <c r="J102" s="21">
        <f t="shared" si="14"/>
        <v>42377.728650937606</v>
      </c>
      <c r="K102" s="50"/>
      <c r="L102" s="25">
        <f t="shared" si="18"/>
        <v>42.377728650937605</v>
      </c>
      <c r="M102" s="53"/>
      <c r="N102" s="29">
        <f t="shared" si="19"/>
        <v>77.3381620575</v>
      </c>
      <c r="O102" s="56"/>
      <c r="P102" s="34">
        <f t="shared" si="15"/>
        <v>611048.24144152424</v>
      </c>
      <c r="Q102" s="59"/>
      <c r="R102" s="38">
        <f t="shared" si="20"/>
        <v>0.35445505170243846</v>
      </c>
      <c r="S102" s="62"/>
      <c r="T102" s="44">
        <f t="shared" si="16"/>
        <v>0.22569857480028019</v>
      </c>
    </row>
    <row r="103" spans="2:20" x14ac:dyDescent="0.3">
      <c r="B103" s="15">
        <v>93.0976</v>
      </c>
      <c r="C103" s="6">
        <v>5250</v>
      </c>
      <c r="D103" s="15">
        <v>0.33129999999999998</v>
      </c>
      <c r="E103" s="16">
        <v>1.0880399999999999</v>
      </c>
      <c r="F103" s="15">
        <f t="shared" si="17"/>
        <v>14.9085</v>
      </c>
      <c r="G103" s="11"/>
      <c r="H103" s="73">
        <f t="shared" si="13"/>
        <v>41753.876140453984</v>
      </c>
      <c r="I103" s="47"/>
      <c r="J103" s="21">
        <f t="shared" si="14"/>
        <v>42015.415809489088</v>
      </c>
      <c r="K103" s="50"/>
      <c r="L103" s="25">
        <f t="shared" si="18"/>
        <v>42.015415809489085</v>
      </c>
      <c r="M103" s="53"/>
      <c r="N103" s="29">
        <f t="shared" si="19"/>
        <v>75.946694640000004</v>
      </c>
      <c r="O103" s="56"/>
      <c r="P103" s="34">
        <f t="shared" si="15"/>
        <v>600054.26775678119</v>
      </c>
      <c r="Q103" s="59"/>
      <c r="R103" s="38">
        <f t="shared" si="20"/>
        <v>0.3548340463319406</v>
      </c>
      <c r="S103" s="62"/>
      <c r="T103" s="44">
        <f t="shared" si="16"/>
        <v>0.22545750845216669</v>
      </c>
    </row>
    <row r="104" spans="2:20" x14ac:dyDescent="0.3">
      <c r="B104" s="15">
        <v>91.788600000000002</v>
      </c>
      <c r="C104" s="6">
        <v>5300</v>
      </c>
      <c r="D104" s="15">
        <v>0.33239999999999997</v>
      </c>
      <c r="E104" s="16">
        <v>1.0833900000000001</v>
      </c>
      <c r="F104" s="15">
        <f t="shared" si="17"/>
        <v>14.957999999999998</v>
      </c>
      <c r="G104" s="11"/>
      <c r="H104" s="73">
        <f t="shared" si="13"/>
        <v>41558.859945405122</v>
      </c>
      <c r="I104" s="47"/>
      <c r="J104" s="21">
        <f t="shared" si="14"/>
        <v>41819.178063872372</v>
      </c>
      <c r="K104" s="50"/>
      <c r="L104" s="25">
        <f t="shared" si="18"/>
        <v>41.819178063872371</v>
      </c>
      <c r="M104" s="53"/>
      <c r="N104" s="29">
        <f t="shared" si="19"/>
        <v>74.878845165000001</v>
      </c>
      <c r="O104" s="56"/>
      <c r="P104" s="34">
        <f t="shared" si="15"/>
        <v>591617.19702140638</v>
      </c>
      <c r="Q104" s="59"/>
      <c r="R104" s="38">
        <f t="shared" si="20"/>
        <v>0.35768278317555524</v>
      </c>
      <c r="S104" s="62"/>
      <c r="T104" s="44">
        <f t="shared" si="16"/>
        <v>0.22366186957546394</v>
      </c>
    </row>
    <row r="105" spans="2:20" x14ac:dyDescent="0.3">
      <c r="B105" s="15">
        <v>90.593800000000002</v>
      </c>
      <c r="C105" s="6">
        <v>5350</v>
      </c>
      <c r="D105" s="15">
        <v>0.33079999999999998</v>
      </c>
      <c r="E105" s="16">
        <v>1.0800700000000001</v>
      </c>
      <c r="F105" s="15">
        <f t="shared" si="17"/>
        <v>14.885999999999999</v>
      </c>
      <c r="G105" s="11"/>
      <c r="H105" s="73">
        <f t="shared" si="13"/>
        <v>41404.855054251049</v>
      </c>
      <c r="I105" s="47"/>
      <c r="J105" s="21">
        <f t="shared" si="14"/>
        <v>41664.208510464501</v>
      </c>
      <c r="K105" s="50"/>
      <c r="L105" s="25">
        <f t="shared" si="18"/>
        <v>41.664208510464498</v>
      </c>
      <c r="M105" s="53"/>
      <c r="N105" s="29">
        <f t="shared" si="19"/>
        <v>73.90415719500001</v>
      </c>
      <c r="O105" s="56"/>
      <c r="P105" s="34">
        <f t="shared" si="15"/>
        <v>583916.19464201317</v>
      </c>
      <c r="Q105" s="59"/>
      <c r="R105" s="38">
        <f t="shared" si="20"/>
        <v>0.35728507830074802</v>
      </c>
      <c r="S105" s="62"/>
      <c r="T105" s="44">
        <f t="shared" si="16"/>
        <v>0.22391083439722961</v>
      </c>
    </row>
    <row r="106" spans="2:20" x14ac:dyDescent="0.3">
      <c r="B106" s="15">
        <v>89.6374</v>
      </c>
      <c r="C106" s="6">
        <v>5400</v>
      </c>
      <c r="D106" s="15">
        <v>0.33879999999999999</v>
      </c>
      <c r="E106" s="16">
        <v>1.0789500000000001</v>
      </c>
      <c r="F106" s="15">
        <f t="shared" si="17"/>
        <v>15.245999999999999</v>
      </c>
      <c r="G106" s="11"/>
      <c r="H106" s="73">
        <f t="shared" si="13"/>
        <v>41350.619533381825</v>
      </c>
      <c r="I106" s="47"/>
      <c r="J106" s="21">
        <f t="shared" si="14"/>
        <v>41609.633266879944</v>
      </c>
      <c r="K106" s="50"/>
      <c r="L106" s="25">
        <f t="shared" si="18"/>
        <v>41.609633266879946</v>
      </c>
      <c r="M106" s="53"/>
      <c r="N106" s="29">
        <f t="shared" si="19"/>
        <v>73.123949984999996</v>
      </c>
      <c r="O106" s="56"/>
      <c r="P106" s="34">
        <f t="shared" si="15"/>
        <v>577751.78329647274</v>
      </c>
      <c r="Q106" s="59"/>
      <c r="R106" s="38">
        <f t="shared" si="20"/>
        <v>0.36640553648271085</v>
      </c>
      <c r="S106" s="62"/>
      <c r="T106" s="44">
        <f t="shared" si="16"/>
        <v>0.21833731217043131</v>
      </c>
    </row>
    <row r="107" spans="2:20" x14ac:dyDescent="0.3">
      <c r="B107" s="15">
        <v>88.925600000000003</v>
      </c>
      <c r="C107" s="6">
        <v>5450</v>
      </c>
      <c r="D107" s="15">
        <v>0.34379999999999999</v>
      </c>
      <c r="E107" s="16">
        <v>1.0792299999999999</v>
      </c>
      <c r="F107" s="15">
        <f t="shared" si="17"/>
        <v>15.471</v>
      </c>
      <c r="G107" s="11"/>
      <c r="H107" s="73">
        <f t="shared" si="13"/>
        <v>41402.094883382546</v>
      </c>
      <c r="I107" s="47"/>
      <c r="J107" s="21">
        <f t="shared" si="14"/>
        <v>41661.43105032271</v>
      </c>
      <c r="K107" s="50"/>
      <c r="L107" s="25">
        <f t="shared" si="18"/>
        <v>41.661431050322712</v>
      </c>
      <c r="M107" s="53"/>
      <c r="N107" s="29">
        <f t="shared" si="19"/>
        <v>72.543281340000007</v>
      </c>
      <c r="O107" s="56"/>
      <c r="P107" s="34">
        <f t="shared" si="15"/>
        <v>573163.92466435675</v>
      </c>
      <c r="Q107" s="59"/>
      <c r="R107" s="38">
        <f t="shared" si="20"/>
        <v>0.37135066199028616</v>
      </c>
      <c r="S107" s="62"/>
      <c r="T107" s="44">
        <f t="shared" si="16"/>
        <v>0.21542980311717513</v>
      </c>
    </row>
    <row r="108" spans="2:20" ht="15" thickBot="1" x14ac:dyDescent="0.35">
      <c r="B108" s="17">
        <v>88.647400000000005</v>
      </c>
      <c r="C108" s="7">
        <v>5500</v>
      </c>
      <c r="D108" s="17">
        <v>0.3488</v>
      </c>
      <c r="E108" s="16">
        <v>1.0836600000000001</v>
      </c>
      <c r="F108" s="17">
        <f t="shared" si="17"/>
        <v>15.696000000000002</v>
      </c>
      <c r="G108" s="11"/>
      <c r="H108" s="70">
        <f t="shared" si="13"/>
        <v>41651.217603385696</v>
      </c>
      <c r="I108" s="48"/>
      <c r="J108" s="22">
        <f t="shared" si="14"/>
        <v>41912.114235599067</v>
      </c>
      <c r="K108" s="51"/>
      <c r="L108" s="70">
        <f t="shared" si="18"/>
        <v>41.91211423559907</v>
      </c>
      <c r="M108" s="54"/>
      <c r="N108" s="30">
        <f t="shared" si="19"/>
        <v>72.316332735000003</v>
      </c>
      <c r="O108" s="57"/>
      <c r="P108" s="35">
        <f t="shared" si="15"/>
        <v>571370.80542938248</v>
      </c>
      <c r="Q108" s="60"/>
      <c r="R108" s="39">
        <f t="shared" si="20"/>
        <v>0.37449792944752525</v>
      </c>
      <c r="S108" s="63"/>
      <c r="T108" s="45">
        <f t="shared" si="16"/>
        <v>0.21361933861161603</v>
      </c>
    </row>
  </sheetData>
  <mergeCells count="2">
    <mergeCell ref="H14:T14"/>
    <mergeCell ref="B14:F14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C2EEDB3FECD489FE6CB8E237B85C0" ma:contentTypeVersion="15" ma:contentTypeDescription="Create a new document." ma:contentTypeScope="" ma:versionID="da8794f4eeac3a9bfd46e62cb5f4f989">
  <xsd:schema xmlns:xsd="http://www.w3.org/2001/XMLSchema" xmlns:xs="http://www.w3.org/2001/XMLSchema" xmlns:p="http://schemas.microsoft.com/office/2006/metadata/properties" xmlns:ns3="95817cb9-f0eb-4f4d-892c-47ab9f8957c0" xmlns:ns4="9823f8e4-81f3-4a59-a026-c1a9717271fd" targetNamespace="http://schemas.microsoft.com/office/2006/metadata/properties" ma:root="true" ma:fieldsID="cd454a37ea789ded2498e5f512672b14" ns3:_="" ns4:_="">
    <xsd:import namespace="95817cb9-f0eb-4f4d-892c-47ab9f8957c0"/>
    <xsd:import namespace="9823f8e4-81f3-4a59-a026-c1a9717271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3:MediaServiceDateTaken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817cb9-f0eb-4f4d-892c-47ab9f895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f8e4-81f3-4a59-a026-c1a9717271f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5817cb9-f0eb-4f4d-892c-47ab9f8957c0" xsi:nil="true"/>
  </documentManagement>
</p:properties>
</file>

<file path=customXml/itemProps1.xml><?xml version="1.0" encoding="utf-8"?>
<ds:datastoreItem xmlns:ds="http://schemas.openxmlformats.org/officeDocument/2006/customXml" ds:itemID="{F14C031E-4A0A-44EF-8A57-C2C1BA857B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817cb9-f0eb-4f4d-892c-47ab9f8957c0"/>
    <ds:schemaRef ds:uri="9823f8e4-81f3-4a59-a026-c1a9717271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E495BB-D271-411B-97A5-B1A33283A8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F93704-4DB1-4B17-9DAE-F50DBB980DD8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9823f8e4-81f3-4a59-a026-c1a9717271fd"/>
    <ds:schemaRef ds:uri="http://schemas.microsoft.com/office/2006/metadata/properties"/>
    <ds:schemaRef ds:uri="http://schemas.microsoft.com/office/infopath/2007/PartnerControls"/>
    <ds:schemaRef ds:uri="95817cb9-f0eb-4f4d-892c-47ab9f8957c0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6</vt:i4>
      </vt:variant>
    </vt:vector>
  </HeadingPairs>
  <TitlesOfParts>
    <vt:vector size="7" baseType="lpstr">
      <vt:lpstr>Sheet1</vt:lpstr>
      <vt:lpstr>Torque vs rpm</vt:lpstr>
      <vt:lpstr>Power (Corrected) vs rpm</vt:lpstr>
      <vt:lpstr>SFC vs rpm</vt:lpstr>
      <vt:lpstr>Torque vs rpm vs Power</vt:lpstr>
      <vt:lpstr>Efficiency vs rpm vs SFC</vt:lpstr>
      <vt:lpstr>BMEP vs rpm vs Torque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UWTSD</dc:creator>
  <cp:lastModifiedBy>Luke Dyas (2104531)</cp:lastModifiedBy>
  <cp:lastPrinted>2023-03-26T20:30:18Z</cp:lastPrinted>
  <dcterms:created xsi:type="dcterms:W3CDTF">2023-03-20T11:24:21Z</dcterms:created>
  <dcterms:modified xsi:type="dcterms:W3CDTF">2023-03-26T20:31:08Z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0x0101002F3C2EEDB3FECD489FE6CB8E237B85C0</vt:lpwstr>
  </property>
</Properties>
</file>