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 defaultThemeVersion="124226"/>
  <bookViews>
    <workbookView xWindow="0" yWindow="0" windowWidth="20730" windowHeight="11760"/>
  </bookViews>
  <sheets>
    <sheet name="Question" sheetId="1" r:id="rId1"/>
    <sheet name="Payback" sheetId="11" r:id="rId2"/>
    <sheet name="Discounted payback" sheetId="5" r:id="rId3"/>
    <sheet name="NPV" sheetId="6" r:id="rId4"/>
    <sheet name="IRR" sheetId="7" r:id="rId5"/>
    <sheet name="Optimal investment" sheetId="4" r:id="rId6"/>
    <sheet name="Discount Tables" sheetId="9" r:id="rId7"/>
    <sheet name="IRR calc check" sheetId="10" state="hidden" r:id="rId8"/>
  </sheets>
  <externalReferences>
    <externalReference r:id="rId9"/>
  </externalReferences>
  <definedNames>
    <definedName name="_xlnm.Print_Area" localSheetId="6">'Discount Tables'!$A$1:$U$27</definedName>
    <definedName name="_xlnm.Print_Area" localSheetId="4">IRR!$A$1:$M$72</definedName>
    <definedName name="_xlnm.Print_Area" localSheetId="3">NPV!$B$1:$L$40</definedName>
    <definedName name="_xlnm.Print_Area" localSheetId="5">'Optimal investment'!$A$1:$Q$48</definedName>
  </definedNames>
  <calcPr calcId="125725"/>
</workbook>
</file>

<file path=xl/calcChain.xml><?xml version="1.0" encoding="utf-8"?>
<calcChain xmlns="http://schemas.openxmlformats.org/spreadsheetml/2006/main">
  <c r="C32" i="11"/>
  <c r="B32"/>
  <c r="C31"/>
  <c r="B31"/>
  <c r="C30"/>
  <c r="B30"/>
  <c r="C29"/>
  <c r="B29"/>
  <c r="C28"/>
  <c r="B28"/>
  <c r="C27"/>
  <c r="B27"/>
  <c r="C24"/>
  <c r="B24"/>
  <c r="C23"/>
  <c r="B23"/>
  <c r="C22"/>
  <c r="B22"/>
  <c r="C21"/>
  <c r="B21"/>
  <c r="C20"/>
  <c r="B20"/>
  <c r="C19"/>
  <c r="B19"/>
  <c r="C16"/>
  <c r="B16"/>
  <c r="C15"/>
  <c r="B15"/>
  <c r="C14"/>
  <c r="B14"/>
  <c r="C13"/>
  <c r="B13"/>
  <c r="C12"/>
  <c r="B12"/>
  <c r="C11"/>
  <c r="B11"/>
  <c r="C8"/>
  <c r="B8"/>
  <c r="C7"/>
  <c r="B7"/>
  <c r="C6"/>
  <c r="B6"/>
  <c r="C5"/>
  <c r="B5"/>
  <c r="C4"/>
  <c r="B4"/>
  <c r="C3"/>
  <c r="B3"/>
  <c r="D22" i="4"/>
  <c r="E22"/>
  <c r="F22"/>
  <c r="G22"/>
  <c r="D65" i="7"/>
  <c r="D66" s="1"/>
  <c r="D64"/>
  <c r="D63"/>
  <c r="D62"/>
  <c r="G51"/>
  <c r="G52" s="1"/>
  <c r="D51"/>
  <c r="D52" s="1"/>
  <c r="G50"/>
  <c r="D50"/>
  <c r="G49"/>
  <c r="D49"/>
  <c r="G48"/>
  <c r="D48"/>
  <c r="B2" i="4"/>
  <c r="B3"/>
  <c r="B1"/>
  <c r="B28" i="5" l="1"/>
  <c r="B29"/>
  <c r="B30"/>
  <c r="B31"/>
  <c r="B32"/>
  <c r="B27"/>
  <c r="B20"/>
  <c r="B21"/>
  <c r="B22"/>
  <c r="B23"/>
  <c r="B24"/>
  <c r="B19"/>
  <c r="B12"/>
  <c r="B13"/>
  <c r="B14"/>
  <c r="B15"/>
  <c r="B16"/>
  <c r="B11"/>
  <c r="B4"/>
  <c r="B5"/>
  <c r="B6"/>
  <c r="B7"/>
  <c r="B8"/>
  <c r="B3"/>
  <c r="G14" i="10"/>
  <c r="A90"/>
  <c r="A91"/>
  <c r="A92"/>
  <c r="A93"/>
  <c r="A94"/>
  <c r="A89"/>
  <c r="G86"/>
  <c r="B75"/>
  <c r="A80" s="1"/>
  <c r="A66"/>
  <c r="A67"/>
  <c r="A68"/>
  <c r="A69"/>
  <c r="A70"/>
  <c r="A65"/>
  <c r="G62"/>
  <c r="B51"/>
  <c r="A56" s="1"/>
  <c r="G38"/>
  <c r="A42"/>
  <c r="A43"/>
  <c r="A44"/>
  <c r="A45"/>
  <c r="A46"/>
  <c r="A41"/>
  <c r="A18"/>
  <c r="A19"/>
  <c r="A20"/>
  <c r="A21"/>
  <c r="A22"/>
  <c r="A17"/>
  <c r="B27"/>
  <c r="A32" s="1"/>
  <c r="B3"/>
  <c r="A8" s="1"/>
  <c r="D31" i="7" l="1"/>
  <c r="D22"/>
  <c r="D13"/>
  <c r="D4"/>
  <c r="D30" i="6"/>
  <c r="D21"/>
  <c r="D32"/>
  <c r="D33"/>
  <c r="D34"/>
  <c r="D35"/>
  <c r="D31"/>
  <c r="D23"/>
  <c r="D24"/>
  <c r="D25"/>
  <c r="D26"/>
  <c r="D22"/>
  <c r="E33"/>
  <c r="E24"/>
  <c r="D25" i="7" s="1"/>
  <c r="E15" i="6"/>
  <c r="D16" i="7" s="1"/>
  <c r="E7" i="6"/>
  <c r="D14"/>
  <c r="D15"/>
  <c r="D16"/>
  <c r="D17"/>
  <c r="D13"/>
  <c r="D12"/>
  <c r="D3"/>
  <c r="D5"/>
  <c r="D6"/>
  <c r="D7"/>
  <c r="D8"/>
  <c r="D4"/>
  <c r="U27" i="9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U6"/>
  <c r="T6"/>
  <c r="S6"/>
  <c r="R6"/>
  <c r="Q6"/>
  <c r="P6"/>
  <c r="O6"/>
  <c r="N6"/>
  <c r="M6"/>
  <c r="L6"/>
  <c r="K6"/>
  <c r="J6"/>
  <c r="I6"/>
  <c r="D7" i="5" s="1"/>
  <c r="H6" i="9"/>
  <c r="G6"/>
  <c r="F6"/>
  <c r="E6"/>
  <c r="D6"/>
  <c r="C6"/>
  <c r="B6"/>
  <c r="U5"/>
  <c r="T5"/>
  <c r="S5"/>
  <c r="R5"/>
  <c r="Q5"/>
  <c r="P5"/>
  <c r="O5"/>
  <c r="N5"/>
  <c r="M5"/>
  <c r="L5"/>
  <c r="K5"/>
  <c r="J5"/>
  <c r="I5"/>
  <c r="D6" i="5" s="1"/>
  <c r="H5" i="9"/>
  <c r="G5"/>
  <c r="F5"/>
  <c r="E5"/>
  <c r="D5"/>
  <c r="C5"/>
  <c r="B5"/>
  <c r="U4"/>
  <c r="T4"/>
  <c r="S4"/>
  <c r="R4"/>
  <c r="Q4"/>
  <c r="P4"/>
  <c r="O4"/>
  <c r="N4"/>
  <c r="M4"/>
  <c r="L4"/>
  <c r="K4"/>
  <c r="J4"/>
  <c r="I4"/>
  <c r="D5" i="5" s="1"/>
  <c r="H4" i="9"/>
  <c r="G4"/>
  <c r="F4"/>
  <c r="E4"/>
  <c r="D4"/>
  <c r="C4"/>
  <c r="B4"/>
  <c r="U3"/>
  <c r="T3"/>
  <c r="S3"/>
  <c r="R3"/>
  <c r="Q3"/>
  <c r="P3"/>
  <c r="O3"/>
  <c r="N3"/>
  <c r="M3"/>
  <c r="L3"/>
  <c r="K3"/>
  <c r="J3"/>
  <c r="I3"/>
  <c r="D4" i="5" s="1"/>
  <c r="H3" i="9"/>
  <c r="G3"/>
  <c r="F3"/>
  <c r="E3"/>
  <c r="D3"/>
  <c r="C3"/>
  <c r="B3"/>
  <c r="D22" i="5" l="1"/>
  <c r="D14"/>
  <c r="D30"/>
  <c r="E13" i="6"/>
  <c r="D14" i="7" s="1"/>
  <c r="E5" i="6"/>
  <c r="C24" i="4" s="1"/>
  <c r="E22" i="6"/>
  <c r="D23" i="7" s="1"/>
  <c r="E23" s="1"/>
  <c r="E31" i="6"/>
  <c r="D32" i="7" s="1"/>
  <c r="E4" i="6"/>
  <c r="E16"/>
  <c r="D17" i="7" s="1"/>
  <c r="E25" i="6"/>
  <c r="D26" i="7" s="1"/>
  <c r="E34" i="6"/>
  <c r="D35" i="7" s="1"/>
  <c r="D12" i="5"/>
  <c r="D20"/>
  <c r="D28"/>
  <c r="D29"/>
  <c r="D21"/>
  <c r="D13"/>
  <c r="D15"/>
  <c r="D23"/>
  <c r="D8"/>
  <c r="D31"/>
  <c r="E6" i="6"/>
  <c r="C25" i="4" s="1"/>
  <c r="E14" i="6"/>
  <c r="D15" i="7" s="1"/>
  <c r="E23" i="6"/>
  <c r="D24" i="7" s="1"/>
  <c r="E32" i="6"/>
  <c r="D33" i="7" s="1"/>
  <c r="D5"/>
  <c r="C23" i="4"/>
  <c r="D8" i="7"/>
  <c r="C26" i="4"/>
  <c r="D6" i="7"/>
  <c r="C5"/>
  <c r="B18" i="10" s="1"/>
  <c r="C4" i="5"/>
  <c r="E4" s="1"/>
  <c r="C8" i="7"/>
  <c r="C7" i="5"/>
  <c r="E7" s="1"/>
  <c r="C6" i="7"/>
  <c r="C5" i="5"/>
  <c r="E5" s="1"/>
  <c r="C13" i="7"/>
  <c r="B41" i="10" s="1"/>
  <c r="D41" s="1"/>
  <c r="C11" i="5"/>
  <c r="C18" i="7"/>
  <c r="B46" i="10" s="1"/>
  <c r="C16" i="5"/>
  <c r="C16" i="7"/>
  <c r="B44" i="10" s="1"/>
  <c r="C14" i="5"/>
  <c r="C23" i="7"/>
  <c r="C20" i="5"/>
  <c r="E20" s="1"/>
  <c r="C26" i="7"/>
  <c r="B69" i="10" s="1"/>
  <c r="C23" i="5"/>
  <c r="E23" s="1"/>
  <c r="C24" i="7"/>
  <c r="E24" s="1"/>
  <c r="C21" i="5"/>
  <c r="E21" s="1"/>
  <c r="C36" i="7"/>
  <c r="B94" i="10" s="1"/>
  <c r="C32" i="5"/>
  <c r="C34" i="7"/>
  <c r="B92" i="10" s="1"/>
  <c r="C30" i="5"/>
  <c r="E30" s="1"/>
  <c r="C22" i="7"/>
  <c r="B65" i="10" s="1"/>
  <c r="D65" s="1"/>
  <c r="C19" i="5"/>
  <c r="C9" i="7"/>
  <c r="C8" i="5"/>
  <c r="E8" s="1"/>
  <c r="C7" i="7"/>
  <c r="C6" i="5"/>
  <c r="E6" s="1"/>
  <c r="C4" i="7"/>
  <c r="C3" i="5"/>
  <c r="C14" i="7"/>
  <c r="B42" i="10" s="1"/>
  <c r="C12" i="5"/>
  <c r="E12" s="1"/>
  <c r="C17" i="7"/>
  <c r="B45" i="10" s="1"/>
  <c r="C15" i="5"/>
  <c r="C15" i="7"/>
  <c r="B43" i="10" s="1"/>
  <c r="C13" i="5"/>
  <c r="C27" i="7"/>
  <c r="B70" i="10" s="1"/>
  <c r="C24" i="5"/>
  <c r="C25" i="7"/>
  <c r="B68" i="10" s="1"/>
  <c r="C22" i="5"/>
  <c r="E22" s="1"/>
  <c r="C32" i="7"/>
  <c r="E32" s="1"/>
  <c r="C28" i="5"/>
  <c r="C35" i="7"/>
  <c r="B93" i="10" s="1"/>
  <c r="C31" i="5"/>
  <c r="C33" i="7"/>
  <c r="E33" s="1"/>
  <c r="C29" i="5"/>
  <c r="E29" s="1"/>
  <c r="C31" i="7"/>
  <c r="B89" i="10" s="1"/>
  <c r="D89" s="1"/>
  <c r="C27" i="5"/>
  <c r="B21" i="10"/>
  <c r="B66"/>
  <c r="B90"/>
  <c r="E17" i="6"/>
  <c r="E35"/>
  <c r="D34" i="7"/>
  <c r="E22"/>
  <c r="E16"/>
  <c r="E8" i="6"/>
  <c r="C27" i="4" s="1"/>
  <c r="E31" i="5" l="1"/>
  <c r="E13"/>
  <c r="E6" i="7"/>
  <c r="E8"/>
  <c r="E5"/>
  <c r="E26"/>
  <c r="E35"/>
  <c r="E25" i="4"/>
  <c r="F25"/>
  <c r="G25"/>
  <c r="D25"/>
  <c r="B19" i="10"/>
  <c r="E28" i="5"/>
  <c r="E15"/>
  <c r="D7" i="7"/>
  <c r="D24" i="5"/>
  <c r="E24" s="1"/>
  <c r="D32"/>
  <c r="D16"/>
  <c r="E16" s="1"/>
  <c r="E34" i="7"/>
  <c r="B67" i="10"/>
  <c r="E26" i="4"/>
  <c r="F26"/>
  <c r="G26"/>
  <c r="D26"/>
  <c r="E23"/>
  <c r="F23"/>
  <c r="G23"/>
  <c r="D23"/>
  <c r="E27"/>
  <c r="G27"/>
  <c r="D27"/>
  <c r="F27"/>
  <c r="E26" i="6"/>
  <c r="D27" i="7" s="1"/>
  <c r="E27" s="1"/>
  <c r="E32" i="5"/>
  <c r="E14"/>
  <c r="E24" i="4"/>
  <c r="G24"/>
  <c r="D24"/>
  <c r="F24"/>
  <c r="C63" i="7"/>
  <c r="E63" s="1"/>
  <c r="C49"/>
  <c r="C65"/>
  <c r="E65" s="1"/>
  <c r="C51"/>
  <c r="C62"/>
  <c r="E62" s="1"/>
  <c r="C48"/>
  <c r="C61"/>
  <c r="E61" s="1"/>
  <c r="C47"/>
  <c r="B20" i="10"/>
  <c r="C64" i="7"/>
  <c r="E64" s="1"/>
  <c r="C50"/>
  <c r="C66"/>
  <c r="E66" s="1"/>
  <c r="C52"/>
  <c r="E17"/>
  <c r="E14"/>
  <c r="B91" i="10"/>
  <c r="E15" i="7"/>
  <c r="E7"/>
  <c r="B17" i="10"/>
  <c r="D17" s="1"/>
  <c r="E25" i="7"/>
  <c r="B22" i="10"/>
  <c r="D9" i="7"/>
  <c r="E9" s="1"/>
  <c r="D36"/>
  <c r="E36" s="1"/>
  <c r="D18"/>
  <c r="E18" s="1"/>
  <c r="E28" i="4" l="1"/>
  <c r="D28"/>
  <c r="G28"/>
  <c r="F28"/>
  <c r="E47" i="7"/>
  <c r="H47"/>
  <c r="E28"/>
  <c r="A52" i="10" s="1"/>
  <c r="C62" s="1"/>
  <c r="E67" i="7"/>
  <c r="H51"/>
  <c r="E51"/>
  <c r="H49"/>
  <c r="E49"/>
  <c r="H50"/>
  <c r="E50"/>
  <c r="H52"/>
  <c r="E52"/>
  <c r="H48"/>
  <c r="E48"/>
  <c r="H53" l="1"/>
  <c r="E53"/>
  <c r="C76" i="10"/>
  <c r="J53" i="7" l="1"/>
  <c r="C52" i="10"/>
  <c r="B52" s="1"/>
  <c r="C56" s="1"/>
  <c r="C58" s="1"/>
  <c r="I62" s="1"/>
  <c r="K62" s="1"/>
  <c r="C28"/>
  <c r="C4"/>
  <c r="E31" i="7"/>
  <c r="E37" s="1"/>
  <c r="A76" i="10" s="1"/>
  <c r="E13" i="7"/>
  <c r="E19" s="1"/>
  <c r="A28" i="10" s="1"/>
  <c r="E4" i="7"/>
  <c r="E10" s="1"/>
  <c r="A4" i="10" s="1"/>
  <c r="C14" s="1"/>
  <c r="E27" i="5"/>
  <c r="E19"/>
  <c r="E11"/>
  <c r="E3"/>
  <c r="B76" i="10" l="1"/>
  <c r="C80" s="1"/>
  <c r="C82" s="1"/>
  <c r="C86"/>
  <c r="C38"/>
  <c r="B28"/>
  <c r="C32" s="1"/>
  <c r="C34" s="1"/>
  <c r="C69"/>
  <c r="C66"/>
  <c r="D66" s="1"/>
  <c r="C67"/>
  <c r="D67" s="1"/>
  <c r="C68"/>
  <c r="D68" s="1"/>
  <c r="B4"/>
  <c r="C8" s="1"/>
  <c r="C10" s="1"/>
  <c r="I14" s="1"/>
  <c r="K14" s="1"/>
  <c r="I38" l="1"/>
  <c r="K38" s="1"/>
  <c r="C43" s="1"/>
  <c r="D43" s="1"/>
  <c r="I86"/>
  <c r="K86" s="1"/>
  <c r="C93" s="1"/>
  <c r="C19"/>
  <c r="D19" s="1"/>
  <c r="C18"/>
  <c r="D18" s="1"/>
  <c r="C20"/>
  <c r="D20" s="1"/>
  <c r="C21"/>
  <c r="C70"/>
  <c r="D70" s="1"/>
  <c r="D69"/>
  <c r="C90" l="1"/>
  <c r="D90" s="1"/>
  <c r="C44"/>
  <c r="D44" s="1"/>
  <c r="C42"/>
  <c r="D42" s="1"/>
  <c r="C45"/>
  <c r="C46" s="1"/>
  <c r="D46" s="1"/>
  <c r="C91"/>
  <c r="D91" s="1"/>
  <c r="C92"/>
  <c r="D92" s="1"/>
  <c r="D71"/>
  <c r="C94"/>
  <c r="D94" s="1"/>
  <c r="D93"/>
  <c r="C22"/>
  <c r="D22" s="1"/>
  <c r="D21"/>
  <c r="D45" l="1"/>
  <c r="D47" s="1"/>
  <c r="D23"/>
  <c r="D95"/>
</calcChain>
</file>

<file path=xl/sharedStrings.xml><?xml version="1.0" encoding="utf-8"?>
<sst xmlns="http://schemas.openxmlformats.org/spreadsheetml/2006/main" count="313" uniqueCount="113">
  <si>
    <t>It is looking at 4 projects which have the following cash flows.</t>
  </si>
  <si>
    <t>Incomes (Cash Flow)</t>
  </si>
  <si>
    <t>Year 1</t>
  </si>
  <si>
    <t>Year 2</t>
  </si>
  <si>
    <t>Year 3</t>
  </si>
  <si>
    <t>Year 4</t>
  </si>
  <si>
    <t xml:space="preserve">Calculate the: </t>
  </si>
  <si>
    <t>( i.)</t>
  </si>
  <si>
    <t>Optimal investment policy.</t>
  </si>
  <si>
    <t>(ii.)</t>
  </si>
  <si>
    <t>The resulting NPV of your choice.</t>
  </si>
  <si>
    <t>(Note the projects are divisible)</t>
  </si>
  <si>
    <t>NPV</t>
  </si>
  <si>
    <t>Profitability Index</t>
  </si>
  <si>
    <t>Cost-benefit ratio</t>
  </si>
  <si>
    <t>GPV</t>
  </si>
  <si>
    <t>Ranking</t>
  </si>
  <si>
    <t>Project NPV</t>
  </si>
  <si>
    <t>Resultant NPV</t>
  </si>
  <si>
    <t>Discounted payback</t>
  </si>
  <si>
    <t>IRR</t>
  </si>
  <si>
    <t>Project 1</t>
  </si>
  <si>
    <t>Project 2</t>
  </si>
  <si>
    <t>Project 3</t>
  </si>
  <si>
    <t>Project 4</t>
  </si>
  <si>
    <t>DPP</t>
  </si>
  <si>
    <t>Discounted Payback - Ready PLC</t>
  </si>
  <si>
    <t>NPV - Ready PLC</t>
  </si>
  <si>
    <t>IRR - Ready PLC</t>
  </si>
  <si>
    <t>(iii.)</t>
  </si>
  <si>
    <t>(iv.)</t>
  </si>
  <si>
    <t>( v.)</t>
  </si>
  <si>
    <t xml:space="preserve">Calculate the following: </t>
  </si>
  <si>
    <t>Optimal investment policy</t>
  </si>
  <si>
    <t>The resulting NPV of your choice</t>
  </si>
  <si>
    <t>How to approximately derive IRR for project 1</t>
  </si>
  <si>
    <t>The calcs could be continued until absolute zero is achieved if it is considered worth doing</t>
  </si>
  <si>
    <t>Optimal investment =&gt;</t>
  </si>
  <si>
    <t>NPV Project 1</t>
  </si>
  <si>
    <t>NPV Project 2</t>
  </si>
  <si>
    <t>NPV Project 3</t>
  </si>
  <si>
    <t>NPV Project 4</t>
  </si>
  <si>
    <t>To reduce NPV towards zero, we must increase the discount factor.</t>
  </si>
  <si>
    <t>Difference of:</t>
  </si>
  <si>
    <t>&lt;= Net Present Value accounts for all of the future returns plus the initial investment</t>
  </si>
  <si>
    <r>
      <t xml:space="preserve">&lt;= Gross Present Value accounts for all the future returns but </t>
    </r>
    <r>
      <rPr>
        <b/>
        <sz val="11"/>
        <color theme="1"/>
        <rFont val="Calibri"/>
        <family val="2"/>
        <scheme val="minor"/>
      </rPr>
      <t>NOT</t>
    </r>
    <r>
      <rPr>
        <sz val="11"/>
        <color theme="1"/>
        <rFont val="Calibri"/>
        <family val="2"/>
        <scheme val="minor"/>
      </rPr>
      <t xml:space="preserve"> the initial investment</t>
    </r>
  </si>
  <si>
    <t>Cost/Benefit</t>
  </si>
  <si>
    <t>IRR is the discount factor when NPV is zero!</t>
  </si>
  <si>
    <t>Disposal</t>
  </si>
  <si>
    <t>Discount factors</t>
  </si>
  <si>
    <t>Period</t>
  </si>
  <si>
    <t>Discount factor 8%</t>
  </si>
  <si>
    <t>Project Cost
€000</t>
  </si>
  <si>
    <t>DF 1 %</t>
  </si>
  <si>
    <t>DF 2 %</t>
  </si>
  <si>
    <t>%</t>
  </si>
  <si>
    <t>=</t>
  </si>
  <si>
    <t>Change in NPV</t>
  </si>
  <si>
    <t>&lt;= For 1% change in DF then NPV changes by this much</t>
  </si>
  <si>
    <t>Increase DF to reduce NPV towards zero</t>
  </si>
  <si>
    <t>Change</t>
  </si>
  <si>
    <t xml:space="preserve">To reduce NPV from </t>
  </si>
  <si>
    <t xml:space="preserve">to zero we need to raise the DF above </t>
  </si>
  <si>
    <t xml:space="preserve">% by </t>
  </si>
  <si>
    <t xml:space="preserve">or </t>
  </si>
  <si>
    <t>Check</t>
  </si>
  <si>
    <t>DF for which NPV is zero</t>
  </si>
  <si>
    <t>Needs to be very close to zero to prove this is IRR</t>
  </si>
  <si>
    <t>Discount factor 20%</t>
  </si>
  <si>
    <t>IRR =</t>
  </si>
  <si>
    <t xml:space="preserve">IRR is approx </t>
  </si>
  <si>
    <t>Let's take an arbitrarily higher discount factor of, say, 20%, and see what that does to IRR</t>
  </si>
  <si>
    <t>See IRR calc check worksheet for more information</t>
  </si>
  <si>
    <t>Assume average cost of weighted capital (WACC) at 8%</t>
  </si>
  <si>
    <t>Initial investment</t>
  </si>
  <si>
    <t>Project =&gt;</t>
  </si>
  <si>
    <t>DF @ 8%</t>
  </si>
  <si>
    <t xml:space="preserve"> €160K available</t>
  </si>
  <si>
    <t>New initial outlay</t>
  </si>
  <si>
    <r>
      <t xml:space="preserve">&lt;= Cost-benefit ratio is the comparison of the </t>
    </r>
    <r>
      <rPr>
        <b/>
        <sz val="11"/>
        <color theme="1"/>
        <rFont val="Calibri"/>
        <family val="2"/>
        <scheme val="minor"/>
      </rPr>
      <t>NPV</t>
    </r>
    <r>
      <rPr>
        <sz val="11"/>
        <color theme="1"/>
        <rFont val="Calibri"/>
        <family val="2"/>
        <scheme val="minor"/>
      </rPr>
      <t xml:space="preserve"> of a project with its initial cost. 
 </t>
    </r>
  </si>
  <si>
    <t>Ready Plc has €160,000 available for investment now.</t>
  </si>
  <si>
    <r>
      <t xml:space="preserve">&lt;= Profitability Index is the comparison of the </t>
    </r>
    <r>
      <rPr>
        <b/>
        <sz val="11"/>
        <color theme="1"/>
        <rFont val="Calibri"/>
        <family val="2"/>
        <scheme val="minor"/>
      </rPr>
      <t>GPV</t>
    </r>
    <r>
      <rPr>
        <sz val="11"/>
        <color theme="1"/>
        <rFont val="Calibri"/>
        <family val="2"/>
        <scheme val="minor"/>
      </rPr>
      <t xml:space="preserve"> of a project with its initial cost. 
 </t>
    </r>
  </si>
  <si>
    <t>(A ratio of greater than one indicates that the project is a viable one).</t>
  </si>
  <si>
    <t>Which is the project with the highest NPV?</t>
  </si>
  <si>
    <t>Are all projects viable. If not, which are not and why?</t>
  </si>
  <si>
    <t>Which project has the best payback period?</t>
  </si>
  <si>
    <t>Any other comments?</t>
  </si>
  <si>
    <t>In which year does payback occur?</t>
  </si>
  <si>
    <t>Which project has the highest IRR?</t>
  </si>
  <si>
    <t>Which project and how much of it?</t>
  </si>
  <si>
    <t>Amount of €160K invested in this project?</t>
  </si>
  <si>
    <t>?</t>
  </si>
  <si>
    <t>What is the resultant NPV for the €160K investment?</t>
  </si>
  <si>
    <t>NOTE: What would be the response if the projects were indivisble?</t>
  </si>
  <si>
    <t>At 8% discount factor, project 1 has an NPV of 16.42</t>
  </si>
  <si>
    <t>Therefore for a 12% increase in discount factor, the NPV has reduced from 16.42 to -7.96 (equals a difference of 24.38)</t>
  </si>
  <si>
    <t>Therefore we can say that for a 1% change in discount factor we affect the NPV by (24.38/12) or 2.03</t>
  </si>
  <si>
    <t>To reduce NPV from 16.42 to zero we need to raise the discount factor above 8% by (16.42/2.03) or 8.08%</t>
  </si>
  <si>
    <t xml:space="preserve">Therefore at a discount factor of (8% + 8.09%) or  16.08%, NPV should be closer to zero </t>
  </si>
  <si>
    <t>Discount factor 16.08%</t>
  </si>
  <si>
    <t>Now the NPV is reasonably close to zero, and is a little below 16.08% to be accurate (effects of rounding)</t>
  </si>
  <si>
    <t>Payback - Ready PLC</t>
  </si>
  <si>
    <t>PP</t>
  </si>
  <si>
    <t>When does payback occur?</t>
  </si>
  <si>
    <t>Which project provides the best payback period?</t>
  </si>
  <si>
    <t>Comment on the difference between this Payback method and the discounted payback method? Which is more accurate and why?</t>
  </si>
  <si>
    <t>How would you decision be affected by the projects being indivisible?</t>
  </si>
  <si>
    <t>Payback</t>
  </si>
  <si>
    <t>( vi.)</t>
  </si>
  <si>
    <t>PV</t>
  </si>
  <si>
    <t>PV @ 8%</t>
  </si>
  <si>
    <t>PV @ 20%</t>
  </si>
  <si>
    <t>New PV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</si>
</sst>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_);[Red]\(#,##0.000\)"/>
  </numFmts>
  <fonts count="1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i/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9"/>
      <name val="Arial"/>
      <family val="2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 style="thick">
        <color rgb="FF008000"/>
      </top>
      <bottom/>
      <diagonal/>
    </border>
    <border>
      <left/>
      <right/>
      <top/>
      <bottom style="medium">
        <color rgb="FF008000"/>
      </bottom>
      <diagonal/>
    </border>
    <border>
      <left/>
      <right/>
      <top/>
      <bottom style="thick">
        <color rgb="FF008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116">
    <xf numFmtId="0" fontId="0" fillId="0" borderId="0" xfId="0"/>
    <xf numFmtId="0" fontId="4" fillId="0" borderId="0" xfId="0" applyFont="1" applyAlignment="1">
      <alignment horizontal="justify"/>
    </xf>
    <xf numFmtId="0" fontId="3" fillId="0" borderId="0" xfId="0" applyFont="1" applyAlignment="1">
      <alignment horizontal="justify"/>
    </xf>
    <xf numFmtId="0" fontId="5" fillId="0" borderId="1" xfId="0" applyFont="1" applyBorder="1" applyAlignment="1">
      <alignment horizontal="center" vertical="top" wrapText="1"/>
    </xf>
    <xf numFmtId="3" fontId="5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justify" vertical="top" wrapText="1"/>
    </xf>
    <xf numFmtId="0" fontId="3" fillId="0" borderId="0" xfId="0" applyFont="1" applyAlignment="1">
      <alignment horizontal="center" vertical="top" wrapText="1"/>
    </xf>
    <xf numFmtId="3" fontId="3" fillId="0" borderId="0" xfId="0" applyNumberFormat="1" applyFont="1" applyAlignment="1">
      <alignment horizontal="center" vertical="top" wrapText="1"/>
    </xf>
    <xf numFmtId="3" fontId="3" fillId="0" borderId="3" xfId="0" applyNumberFormat="1" applyFont="1" applyBorder="1" applyAlignment="1">
      <alignment horizontal="center" vertical="top" wrapText="1"/>
    </xf>
    <xf numFmtId="0" fontId="4" fillId="0" borderId="0" xfId="0" applyFont="1" applyAlignment="1"/>
    <xf numFmtId="0" fontId="3" fillId="0" borderId="0" xfId="0" applyFont="1" applyAlignment="1">
      <alignment vertical="top"/>
    </xf>
    <xf numFmtId="0" fontId="0" fillId="0" borderId="0" xfId="0" applyAlignment="1"/>
    <xf numFmtId="3" fontId="3" fillId="0" borderId="3" xfId="0" applyNumberFormat="1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3" fontId="5" fillId="0" borderId="0" xfId="0" applyNumberFormat="1" applyFont="1" applyBorder="1" applyAlignment="1">
      <alignment horizontal="center" vertical="top" wrapText="1"/>
    </xf>
    <xf numFmtId="0" fontId="6" fillId="0" borderId="0" xfId="0" applyFont="1" applyAlignment="1"/>
    <xf numFmtId="0" fontId="7" fillId="0" borderId="0" xfId="0" applyFont="1"/>
    <xf numFmtId="0" fontId="6" fillId="0" borderId="0" xfId="0" applyFont="1"/>
    <xf numFmtId="0" fontId="7" fillId="0" borderId="0" xfId="0" applyFont="1" applyAlignment="1"/>
    <xf numFmtId="0" fontId="5" fillId="0" borderId="0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2" fontId="0" fillId="0" borderId="0" xfId="0" applyNumberForma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164" fontId="0" fillId="0" borderId="0" xfId="0" applyNumberFormat="1"/>
    <xf numFmtId="2" fontId="0" fillId="0" borderId="0" xfId="0" applyNumberFormat="1"/>
    <xf numFmtId="0" fontId="4" fillId="0" borderId="0" xfId="0" applyFont="1" applyAlignment="1">
      <alignment vertical="top"/>
    </xf>
    <xf numFmtId="2" fontId="0" fillId="2" borderId="0" xfId="0" applyNumberFormat="1" applyFill="1"/>
    <xf numFmtId="2" fontId="0" fillId="0" borderId="0" xfId="0" applyNumberFormat="1" applyFill="1"/>
    <xf numFmtId="0" fontId="4" fillId="0" borderId="0" xfId="0" applyFont="1"/>
    <xf numFmtId="9" fontId="0" fillId="0" borderId="0" xfId="0" applyNumberFormat="1"/>
    <xf numFmtId="0" fontId="0" fillId="0" borderId="0" xfId="0" applyAlignment="1">
      <alignment wrapText="1"/>
    </xf>
    <xf numFmtId="0" fontId="9" fillId="0" borderId="0" xfId="0" applyFont="1" applyAlignment="1">
      <alignment horizontal="right"/>
    </xf>
    <xf numFmtId="164" fontId="0" fillId="0" borderId="0" xfId="0" applyNumberFormat="1" applyAlignment="1">
      <alignment horizontal="right"/>
    </xf>
    <xf numFmtId="0" fontId="10" fillId="0" borderId="0" xfId="0" applyFont="1"/>
    <xf numFmtId="0" fontId="0" fillId="0" borderId="0" xfId="0" applyFont="1"/>
    <xf numFmtId="0" fontId="0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2" fontId="0" fillId="0" borderId="0" xfId="0" applyNumberFormat="1" applyAlignment="1">
      <alignment horizontal="left"/>
    </xf>
    <xf numFmtId="0" fontId="5" fillId="0" borderId="1" xfId="0" applyFont="1" applyBorder="1" applyAlignment="1">
      <alignment horizontal="center" vertical="top" wrapText="1"/>
    </xf>
    <xf numFmtId="2" fontId="8" fillId="0" borderId="0" xfId="0" applyNumberFormat="1" applyFont="1" applyAlignment="1">
      <alignment horizontal="left"/>
    </xf>
    <xf numFmtId="3" fontId="3" fillId="0" borderId="0" xfId="0" applyNumberFormat="1" applyFont="1" applyBorder="1" applyAlignment="1">
      <alignment horizontal="left" vertical="top" wrapText="1"/>
    </xf>
    <xf numFmtId="3" fontId="3" fillId="0" borderId="0" xfId="0" applyNumberFormat="1" applyFont="1" applyBorder="1" applyAlignment="1">
      <alignment horizontal="center" vertical="top" wrapText="1"/>
    </xf>
    <xf numFmtId="0" fontId="12" fillId="0" borderId="0" xfId="1" applyFont="1" applyBorder="1"/>
    <xf numFmtId="0" fontId="13" fillId="0" borderId="7" xfId="1" applyFont="1" applyBorder="1"/>
    <xf numFmtId="9" fontId="13" fillId="0" borderId="8" xfId="1" applyNumberFormat="1" applyFont="1" applyBorder="1"/>
    <xf numFmtId="9" fontId="13" fillId="0" borderId="9" xfId="1" applyNumberFormat="1" applyFont="1" applyBorder="1"/>
    <xf numFmtId="9" fontId="13" fillId="0" borderId="0" xfId="1" applyNumberFormat="1" applyFont="1" applyBorder="1"/>
    <xf numFmtId="0" fontId="13" fillId="0" borderId="0" xfId="1" applyFont="1" applyBorder="1"/>
    <xf numFmtId="0" fontId="13" fillId="0" borderId="10" xfId="1" applyFont="1" applyBorder="1"/>
    <xf numFmtId="165" fontId="13" fillId="0" borderId="0" xfId="1" applyNumberFormat="1" applyFont="1" applyBorder="1"/>
    <xf numFmtId="165" fontId="13" fillId="0" borderId="11" xfId="1" applyNumberFormat="1" applyFont="1" applyBorder="1"/>
    <xf numFmtId="165" fontId="13" fillId="0" borderId="8" xfId="1" applyNumberFormat="1" applyFont="1" applyBorder="1"/>
    <xf numFmtId="165" fontId="13" fillId="0" borderId="9" xfId="1" applyNumberFormat="1" applyFont="1" applyBorder="1"/>
    <xf numFmtId="3" fontId="0" fillId="0" borderId="0" xfId="0" applyNumberFormat="1"/>
    <xf numFmtId="0" fontId="9" fillId="0" borderId="0" xfId="0" quotePrefix="1" applyFont="1" applyAlignment="1">
      <alignment horizontal="center"/>
    </xf>
    <xf numFmtId="9" fontId="9" fillId="0" borderId="0" xfId="0" applyNumberFormat="1" applyFont="1" applyAlignment="1">
      <alignment horizontal="center"/>
    </xf>
    <xf numFmtId="164" fontId="9" fillId="0" borderId="0" xfId="0" applyNumberFormat="1" applyFont="1"/>
    <xf numFmtId="2" fontId="9" fillId="0" borderId="0" xfId="0" applyNumberFormat="1" applyFont="1"/>
    <xf numFmtId="2" fontId="9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2" fontId="15" fillId="2" borderId="12" xfId="0" applyNumberFormat="1" applyFont="1" applyFill="1" applyBorder="1" applyAlignment="1">
      <alignment horizontal="center"/>
    </xf>
    <xf numFmtId="3" fontId="14" fillId="0" borderId="0" xfId="0" applyNumberFormat="1" applyFont="1"/>
    <xf numFmtId="2" fontId="0" fillId="0" borderId="0" xfId="0" applyNumberFormat="1" applyFill="1" applyBorder="1"/>
    <xf numFmtId="2" fontId="14" fillId="0" borderId="0" xfId="0" applyNumberFormat="1" applyFont="1" applyAlignment="1">
      <alignment horizontal="center"/>
    </xf>
    <xf numFmtId="2" fontId="9" fillId="3" borderId="12" xfId="0" applyNumberFormat="1" applyFont="1" applyFill="1" applyBorder="1"/>
    <xf numFmtId="0" fontId="9" fillId="0" borderId="13" xfId="0" applyFont="1" applyBorder="1"/>
    <xf numFmtId="3" fontId="0" fillId="0" borderId="4" xfId="0" applyNumberFormat="1" applyFont="1" applyFill="1" applyBorder="1" applyAlignment="1">
      <alignment horizontal="center" vertical="top" wrapText="1"/>
    </xf>
    <xf numFmtId="2" fontId="0" fillId="0" borderId="4" xfId="0" applyNumberFormat="1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16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15" fillId="0" borderId="0" xfId="0" applyFont="1"/>
    <xf numFmtId="2" fontId="0" fillId="2" borderId="14" xfId="0" applyNumberFormat="1" applyFill="1" applyBorder="1" applyAlignment="1">
      <alignment horizontal="left"/>
    </xf>
    <xf numFmtId="0" fontId="0" fillId="2" borderId="15" xfId="0" applyFill="1" applyBorder="1"/>
    <xf numFmtId="2" fontId="0" fillId="2" borderId="13" xfId="0" applyNumberFormat="1" applyFill="1" applyBorder="1"/>
    <xf numFmtId="0" fontId="0" fillId="0" borderId="4" xfId="0" applyBorder="1"/>
    <xf numFmtId="3" fontId="0" fillId="0" borderId="4" xfId="0" applyNumberFormat="1" applyBorder="1"/>
    <xf numFmtId="164" fontId="0" fillId="0" borderId="4" xfId="0" applyNumberFormat="1" applyBorder="1"/>
    <xf numFmtId="2" fontId="0" fillId="0" borderId="4" xfId="0" applyNumberFormat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4" xfId="0" applyFill="1" applyBorder="1"/>
    <xf numFmtId="2" fontId="0" fillId="0" borderId="4" xfId="0" applyNumberFormat="1" applyFill="1" applyBorder="1"/>
    <xf numFmtId="2" fontId="0" fillId="2" borderId="4" xfId="0" applyNumberFormat="1" applyFill="1" applyBorder="1"/>
    <xf numFmtId="2" fontId="0" fillId="2" borderId="7" xfId="0" applyNumberFormat="1" applyFill="1" applyBorder="1"/>
    <xf numFmtId="4" fontId="0" fillId="0" borderId="4" xfId="0" applyNumberForma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" fontId="1" fillId="0" borderId="16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0" fillId="0" borderId="0" xfId="0" applyBorder="1" applyAlignment="1">
      <alignment horizontal="right"/>
    </xf>
    <xf numFmtId="1" fontId="0" fillId="0" borderId="4" xfId="0" applyNumberFormat="1" applyBorder="1"/>
    <xf numFmtId="1" fontId="0" fillId="0" borderId="4" xfId="0" applyNumberFormat="1" applyFill="1" applyBorder="1"/>
    <xf numFmtId="0" fontId="17" fillId="0" borderId="0" xfId="0" applyFont="1" applyAlignment="1"/>
    <xf numFmtId="0" fontId="0" fillId="0" borderId="7" xfId="0" applyBorder="1"/>
    <xf numFmtId="3" fontId="0" fillId="0" borderId="7" xfId="0" applyNumberFormat="1" applyBorder="1"/>
    <xf numFmtId="0" fontId="0" fillId="0" borderId="8" xfId="0" applyBorder="1"/>
    <xf numFmtId="0" fontId="9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12" fillId="0" borderId="4" xfId="1" applyFont="1" applyBorder="1" applyAlignment="1">
      <alignment horizontal="left" wrapText="1"/>
    </xf>
    <xf numFmtId="0" fontId="11" fillId="0" borderId="5" xfId="1" applyBorder="1" applyAlignment="1">
      <alignment wrapText="1"/>
    </xf>
    <xf numFmtId="0" fontId="11" fillId="0" borderId="6" xfId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k022380\Desktop\CAPITAL%20APPRAISAL\Ready%20PLC%20example%20-%20cap%20appraisal%20and%20rationing%20wksheet%20ANSW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Question"/>
      <sheetName val="NPV"/>
      <sheetName val="Discounted payback"/>
      <sheetName val="Payback"/>
      <sheetName val="IRR"/>
      <sheetName val="Optimal investment"/>
      <sheetName val="Discount Tables"/>
      <sheetName val="IRR calc check"/>
      <sheetName val="Resources"/>
    </sheetNames>
    <sheetDataSet>
      <sheetData sheetId="0"/>
      <sheetData sheetId="1">
        <row r="3">
          <cell r="C3" t="str">
            <v>Project 1</v>
          </cell>
          <cell r="D3">
            <v>-85</v>
          </cell>
        </row>
        <row r="4">
          <cell r="C4" t="str">
            <v>Year 1</v>
          </cell>
          <cell r="D4">
            <v>20</v>
          </cell>
        </row>
        <row r="5">
          <cell r="C5" t="str">
            <v>Year 2</v>
          </cell>
          <cell r="D5">
            <v>30</v>
          </cell>
        </row>
        <row r="6">
          <cell r="C6" t="str">
            <v>Year 3</v>
          </cell>
          <cell r="D6">
            <v>35</v>
          </cell>
        </row>
        <row r="7">
          <cell r="C7" t="str">
            <v>Year 4</v>
          </cell>
          <cell r="D7">
            <v>40</v>
          </cell>
        </row>
        <row r="8">
          <cell r="C8" t="str">
            <v>Disposal</v>
          </cell>
          <cell r="D8">
            <v>0</v>
          </cell>
        </row>
        <row r="12">
          <cell r="C12" t="str">
            <v>Project 2</v>
          </cell>
          <cell r="D12">
            <v>-100</v>
          </cell>
        </row>
        <row r="13">
          <cell r="C13" t="str">
            <v>Year 1</v>
          </cell>
          <cell r="D13">
            <v>20</v>
          </cell>
        </row>
        <row r="14">
          <cell r="C14" t="str">
            <v>Year 2</v>
          </cell>
          <cell r="D14">
            <v>35</v>
          </cell>
        </row>
        <row r="15">
          <cell r="C15" t="str">
            <v>Year 3</v>
          </cell>
          <cell r="D15">
            <v>40</v>
          </cell>
        </row>
        <row r="16">
          <cell r="C16" t="str">
            <v>Year 4</v>
          </cell>
          <cell r="D16">
            <v>50</v>
          </cell>
        </row>
        <row r="17">
          <cell r="C17" t="str">
            <v>Disposal</v>
          </cell>
          <cell r="D17">
            <v>20</v>
          </cell>
        </row>
        <row r="21">
          <cell r="C21" t="str">
            <v>Project 3</v>
          </cell>
          <cell r="D21">
            <v>-100</v>
          </cell>
        </row>
        <row r="22">
          <cell r="C22" t="str">
            <v>Year 1</v>
          </cell>
          <cell r="D22">
            <v>25</v>
          </cell>
        </row>
        <row r="23">
          <cell r="C23" t="str">
            <v>Year 2</v>
          </cell>
          <cell r="D23">
            <v>25</v>
          </cell>
        </row>
        <row r="24">
          <cell r="C24" t="str">
            <v>Year 3</v>
          </cell>
          <cell r="D24">
            <v>30</v>
          </cell>
        </row>
        <row r="25">
          <cell r="C25" t="str">
            <v>Year 4</v>
          </cell>
          <cell r="D25">
            <v>35</v>
          </cell>
        </row>
        <row r="26">
          <cell r="C26" t="str">
            <v>Disposal</v>
          </cell>
          <cell r="D26">
            <v>0</v>
          </cell>
        </row>
        <row r="30">
          <cell r="C30" t="str">
            <v>Project 4</v>
          </cell>
          <cell r="D30">
            <v>-90</v>
          </cell>
        </row>
        <row r="31">
          <cell r="C31" t="str">
            <v>Year 1</v>
          </cell>
          <cell r="D31">
            <v>15</v>
          </cell>
        </row>
        <row r="32">
          <cell r="C32" t="str">
            <v>Year 2</v>
          </cell>
          <cell r="D32">
            <v>25</v>
          </cell>
        </row>
        <row r="33">
          <cell r="C33" t="str">
            <v>Year 3</v>
          </cell>
          <cell r="D33">
            <v>30</v>
          </cell>
        </row>
        <row r="34">
          <cell r="C34" t="str">
            <v>Year 4</v>
          </cell>
          <cell r="D34">
            <v>55</v>
          </cell>
        </row>
        <row r="35">
          <cell r="C35" t="str">
            <v>Disposal</v>
          </cell>
          <cell r="D35">
            <v>15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29"/>
  <sheetViews>
    <sheetView showGridLines="0" tabSelected="1" showRuler="0" zoomScale="90" zoomScaleNormal="90" workbookViewId="0">
      <selection activeCell="D30" sqref="D30"/>
    </sheetView>
  </sheetViews>
  <sheetFormatPr defaultRowHeight="15"/>
  <cols>
    <col min="1" max="1" width="4.42578125" customWidth="1"/>
    <col min="2" max="2" width="16" customWidth="1"/>
    <col min="3" max="3" width="12.5703125" customWidth="1"/>
    <col min="4" max="6" width="12.28515625" bestFit="1" customWidth="1"/>
  </cols>
  <sheetData>
    <row r="1" spans="2:6" ht="15.75">
      <c r="B1" s="1"/>
    </row>
    <row r="2" spans="2:6" ht="15.75">
      <c r="B2" s="9" t="s">
        <v>80</v>
      </c>
    </row>
    <row r="3" spans="2:6" ht="15.75">
      <c r="B3" s="9" t="s">
        <v>0</v>
      </c>
    </row>
    <row r="4" spans="2:6" ht="15.75">
      <c r="B4" s="33" t="s">
        <v>73</v>
      </c>
    </row>
    <row r="5" spans="2:6" ht="16.5" thickBot="1">
      <c r="B5" s="1"/>
    </row>
    <row r="6" spans="2:6" ht="15.75" thickTop="1">
      <c r="B6" s="110" t="s">
        <v>52</v>
      </c>
      <c r="C6" s="3">
        <v>1</v>
      </c>
      <c r="D6" s="3">
        <v>2</v>
      </c>
      <c r="E6" s="3">
        <v>3</v>
      </c>
      <c r="F6" s="3">
        <v>4</v>
      </c>
    </row>
    <row r="7" spans="2:6" ht="15.75" thickBot="1">
      <c r="B7" s="111"/>
      <c r="C7" s="4">
        <v>85</v>
      </c>
      <c r="D7" s="4">
        <v>100</v>
      </c>
      <c r="E7" s="4">
        <v>100</v>
      </c>
      <c r="F7" s="4">
        <v>90</v>
      </c>
    </row>
    <row r="8" spans="2:6">
      <c r="B8" s="13"/>
      <c r="C8" s="14"/>
      <c r="D8" s="14"/>
      <c r="E8" s="14"/>
      <c r="F8" s="14"/>
    </row>
    <row r="9" spans="2:6" ht="15.75">
      <c r="B9" s="10" t="s">
        <v>1</v>
      </c>
      <c r="C9" s="6"/>
      <c r="D9" s="6"/>
      <c r="E9" s="6"/>
      <c r="F9" s="6"/>
    </row>
    <row r="10" spans="2:6" ht="15.75">
      <c r="B10" s="5" t="s">
        <v>2</v>
      </c>
      <c r="C10" s="7">
        <v>20</v>
      </c>
      <c r="D10" s="7">
        <v>20</v>
      </c>
      <c r="E10" s="7">
        <v>25</v>
      </c>
      <c r="F10" s="7">
        <v>15</v>
      </c>
    </row>
    <row r="11" spans="2:6" ht="15.75">
      <c r="B11" s="5" t="s">
        <v>3</v>
      </c>
      <c r="C11" s="7">
        <v>30</v>
      </c>
      <c r="D11" s="7">
        <v>35</v>
      </c>
      <c r="E11" s="7">
        <v>25</v>
      </c>
      <c r="F11" s="7">
        <v>25</v>
      </c>
    </row>
    <row r="12" spans="2:6" ht="15.75">
      <c r="B12" s="5" t="s">
        <v>4</v>
      </c>
      <c r="C12" s="7">
        <v>35</v>
      </c>
      <c r="D12" s="7">
        <v>40</v>
      </c>
      <c r="E12" s="7">
        <v>30</v>
      </c>
      <c r="F12" s="7">
        <v>30</v>
      </c>
    </row>
    <row r="13" spans="2:6" ht="15.75">
      <c r="B13" s="47" t="s">
        <v>5</v>
      </c>
      <c r="C13" s="48">
        <v>40</v>
      </c>
      <c r="D13" s="48">
        <v>50</v>
      </c>
      <c r="E13" s="48">
        <v>35</v>
      </c>
      <c r="F13" s="48">
        <v>55</v>
      </c>
    </row>
    <row r="14" spans="2:6" ht="16.5" thickBot="1">
      <c r="B14" s="12" t="s">
        <v>48</v>
      </c>
      <c r="C14" s="8">
        <v>0</v>
      </c>
      <c r="D14" s="8">
        <v>20</v>
      </c>
      <c r="E14" s="8">
        <v>0</v>
      </c>
      <c r="F14" s="8">
        <v>15</v>
      </c>
    </row>
    <row r="15" spans="2:6" ht="16.5" thickTop="1">
      <c r="B15" s="47"/>
      <c r="C15" s="48"/>
      <c r="D15" s="48"/>
      <c r="E15" s="48"/>
      <c r="F15" s="48"/>
    </row>
    <row r="16" spans="2:6" ht="15.75">
      <c r="B16" s="2"/>
    </row>
    <row r="17" spans="2:9" ht="15.75">
      <c r="B17" s="9" t="s">
        <v>11</v>
      </c>
    </row>
    <row r="18" spans="2:9" ht="15.75">
      <c r="B18" s="9"/>
    </row>
    <row r="19" spans="2:9" ht="15.75">
      <c r="B19" s="9" t="s">
        <v>32</v>
      </c>
      <c r="D19" s="81" t="s">
        <v>7</v>
      </c>
      <c r="E19" s="39" t="s">
        <v>12</v>
      </c>
      <c r="F19" s="39"/>
      <c r="G19" s="39"/>
      <c r="I19" s="39"/>
    </row>
    <row r="20" spans="2:9" ht="15.75">
      <c r="B20" s="9"/>
      <c r="D20" s="81" t="s">
        <v>9</v>
      </c>
      <c r="E20" s="39" t="s">
        <v>107</v>
      </c>
      <c r="F20" s="39"/>
      <c r="G20" s="39"/>
      <c r="I20" s="39"/>
    </row>
    <row r="21" spans="2:9" ht="15.75">
      <c r="B21" s="9"/>
      <c r="D21" s="81" t="s">
        <v>29</v>
      </c>
      <c r="E21" s="41" t="s">
        <v>19</v>
      </c>
      <c r="F21" s="39"/>
      <c r="G21" s="39"/>
      <c r="I21" s="39"/>
    </row>
    <row r="22" spans="2:9" ht="15.75">
      <c r="B22" s="9"/>
      <c r="D22" s="81" t="s">
        <v>30</v>
      </c>
      <c r="E22" s="39" t="s">
        <v>20</v>
      </c>
      <c r="F22" s="39"/>
      <c r="G22" s="39"/>
      <c r="I22" s="39"/>
    </row>
    <row r="23" spans="2:9" s="11" customFormat="1">
      <c r="D23" s="81" t="s">
        <v>31</v>
      </c>
      <c r="E23" s="40" t="s">
        <v>33</v>
      </c>
      <c r="F23" s="40"/>
      <c r="G23" s="40"/>
      <c r="I23" s="40"/>
    </row>
    <row r="24" spans="2:9" s="11" customFormat="1">
      <c r="D24" s="81" t="s">
        <v>108</v>
      </c>
      <c r="E24" s="40" t="s">
        <v>34</v>
      </c>
      <c r="F24" s="40"/>
      <c r="G24" s="40"/>
      <c r="I24" s="40"/>
    </row>
    <row r="25" spans="2:9" s="11" customFormat="1">
      <c r="D25" s="81"/>
      <c r="E25" s="40"/>
      <c r="F25" s="40"/>
      <c r="G25" s="40"/>
      <c r="I25" s="40"/>
    </row>
    <row r="26" spans="2:9" s="11" customFormat="1">
      <c r="B26" s="104" t="s">
        <v>106</v>
      </c>
    </row>
    <row r="27" spans="2:9" s="11" customFormat="1"/>
    <row r="28" spans="2:9" s="11" customFormat="1"/>
    <row r="29" spans="2:9">
      <c r="B29" s="30"/>
    </row>
  </sheetData>
  <mergeCells count="1">
    <mergeCell ref="B6:B7"/>
  </mergeCells>
  <pageMargins left="0.7" right="0.7" top="0.75" bottom="0.75" header="0.3" footer="0.3"/>
  <pageSetup orientation="portrait" r:id="rId1"/>
  <headerFoot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35"/>
  <sheetViews>
    <sheetView showRuler="0" zoomScaleNormal="100" workbookViewId="0">
      <selection activeCell="D2" sqref="D2"/>
    </sheetView>
  </sheetViews>
  <sheetFormatPr defaultRowHeight="15"/>
  <cols>
    <col min="1" max="1" width="3" customWidth="1"/>
    <col min="3" max="3" width="12" customWidth="1"/>
    <col min="9" max="9" width="11.28515625" customWidth="1"/>
  </cols>
  <sheetData>
    <row r="1" spans="1:5">
      <c r="A1" t="s">
        <v>101</v>
      </c>
    </row>
    <row r="2" spans="1:5">
      <c r="D2" s="20" t="s">
        <v>102</v>
      </c>
    </row>
    <row r="3" spans="1:5">
      <c r="B3" s="86" t="str">
        <f>[1]NPV!C3</f>
        <v>Project 1</v>
      </c>
      <c r="C3" s="87">
        <f>[1]NPV!D3</f>
        <v>-85</v>
      </c>
      <c r="D3" s="87"/>
    </row>
    <row r="4" spans="1:5">
      <c r="B4" s="86" t="str">
        <f>[1]NPV!C4</f>
        <v>Year 1</v>
      </c>
      <c r="C4" s="87">
        <f>[1]NPV!D4</f>
        <v>20</v>
      </c>
      <c r="D4" s="102"/>
    </row>
    <row r="5" spans="1:5">
      <c r="B5" s="86" t="str">
        <f>[1]NPV!C5</f>
        <v>Year 2</v>
      </c>
      <c r="C5" s="87">
        <f>[1]NPV!D5</f>
        <v>30</v>
      </c>
      <c r="D5" s="102"/>
    </row>
    <row r="6" spans="1:5">
      <c r="B6" s="86" t="str">
        <f>[1]NPV!C6</f>
        <v>Year 3</v>
      </c>
      <c r="C6" s="87">
        <f>[1]NPV!D6</f>
        <v>35</v>
      </c>
      <c r="D6" s="103"/>
    </row>
    <row r="7" spans="1:5">
      <c r="B7" s="86" t="str">
        <f>[1]NPV!C7</f>
        <v>Year 4</v>
      </c>
      <c r="C7" s="87">
        <f>[1]NPV!D7</f>
        <v>40</v>
      </c>
      <c r="D7" s="103"/>
    </row>
    <row r="8" spans="1:5">
      <c r="B8" s="86" t="str">
        <f>[1]NPV!C8</f>
        <v>Disposal</v>
      </c>
      <c r="C8" s="87">
        <f>[1]NPV!D8</f>
        <v>0</v>
      </c>
      <c r="D8" s="102"/>
      <c r="E8" t="s">
        <v>103</v>
      </c>
    </row>
    <row r="9" spans="1:5">
      <c r="C9" s="60"/>
    </row>
    <row r="10" spans="1:5">
      <c r="D10" s="20" t="s">
        <v>102</v>
      </c>
    </row>
    <row r="11" spans="1:5">
      <c r="B11" s="86" t="str">
        <f>[1]NPV!C12</f>
        <v>Project 2</v>
      </c>
      <c r="C11" s="87">
        <f>[1]NPV!D12</f>
        <v>-100</v>
      </c>
      <c r="D11" s="87"/>
    </row>
    <row r="12" spans="1:5">
      <c r="B12" s="86" t="str">
        <f>[1]NPV!C13</f>
        <v>Year 1</v>
      </c>
      <c r="C12" s="87">
        <f>[1]NPV!D13</f>
        <v>20</v>
      </c>
      <c r="D12" s="103"/>
    </row>
    <row r="13" spans="1:5">
      <c r="B13" s="86" t="str">
        <f>[1]NPV!C14</f>
        <v>Year 2</v>
      </c>
      <c r="C13" s="87">
        <f>[1]NPV!D14</f>
        <v>35</v>
      </c>
      <c r="D13" s="103"/>
    </row>
    <row r="14" spans="1:5">
      <c r="B14" s="86" t="str">
        <f>[1]NPV!C15</f>
        <v>Year 3</v>
      </c>
      <c r="C14" s="87">
        <f>[1]NPV!D15</f>
        <v>40</v>
      </c>
      <c r="D14" s="103"/>
    </row>
    <row r="15" spans="1:5">
      <c r="B15" s="86" t="str">
        <f>[1]NPV!C16</f>
        <v>Year 4</v>
      </c>
      <c r="C15" s="87">
        <f>[1]NPV!D16</f>
        <v>50</v>
      </c>
      <c r="D15" s="103"/>
    </row>
    <row r="16" spans="1:5">
      <c r="B16" s="86" t="str">
        <f>[1]NPV!C17</f>
        <v>Disposal</v>
      </c>
      <c r="C16" s="87">
        <f>[1]NPV!D17</f>
        <v>20</v>
      </c>
      <c r="D16" s="103"/>
      <c r="E16" t="s">
        <v>103</v>
      </c>
    </row>
    <row r="17" spans="2:5">
      <c r="C17" s="60"/>
      <c r="D17" s="32"/>
    </row>
    <row r="18" spans="2:5">
      <c r="D18" s="20" t="s">
        <v>102</v>
      </c>
    </row>
    <row r="19" spans="2:5">
      <c r="B19" s="86" t="str">
        <f>[1]NPV!C21</f>
        <v>Project 3</v>
      </c>
      <c r="C19" s="87">
        <f>[1]NPV!D21</f>
        <v>-100</v>
      </c>
      <c r="D19" s="87"/>
    </row>
    <row r="20" spans="2:5">
      <c r="B20" s="86" t="str">
        <f>[1]NPV!C22</f>
        <v>Year 1</v>
      </c>
      <c r="C20" s="87">
        <f>[1]NPV!D22</f>
        <v>25</v>
      </c>
      <c r="D20" s="103"/>
    </row>
    <row r="21" spans="2:5">
      <c r="B21" s="86" t="str">
        <f>[1]NPV!C23</f>
        <v>Year 2</v>
      </c>
      <c r="C21" s="87">
        <f>[1]NPV!D23</f>
        <v>25</v>
      </c>
      <c r="D21" s="103"/>
    </row>
    <row r="22" spans="2:5">
      <c r="B22" s="86" t="str">
        <f>[1]NPV!C24</f>
        <v>Year 3</v>
      </c>
      <c r="C22" s="87">
        <f>[1]NPV!D24</f>
        <v>30</v>
      </c>
      <c r="D22" s="103"/>
    </row>
    <row r="23" spans="2:5">
      <c r="B23" s="86" t="str">
        <f>[1]NPV!C25</f>
        <v>Year 4</v>
      </c>
      <c r="C23" s="87">
        <f>[1]NPV!D25</f>
        <v>35</v>
      </c>
      <c r="D23" s="103"/>
    </row>
    <row r="24" spans="2:5">
      <c r="B24" s="86" t="str">
        <f>[1]NPV!C26</f>
        <v>Disposal</v>
      </c>
      <c r="C24" s="87">
        <f>[1]NPV!D26</f>
        <v>0</v>
      </c>
      <c r="D24" s="103"/>
      <c r="E24" t="s">
        <v>103</v>
      </c>
    </row>
    <row r="26" spans="2:5">
      <c r="D26" s="20" t="s">
        <v>102</v>
      </c>
    </row>
    <row r="27" spans="2:5">
      <c r="B27" s="86" t="str">
        <f>[1]NPV!C30</f>
        <v>Project 4</v>
      </c>
      <c r="C27" s="87">
        <f>[1]NPV!D30</f>
        <v>-90</v>
      </c>
      <c r="D27" s="87"/>
    </row>
    <row r="28" spans="2:5">
      <c r="B28" s="86" t="str">
        <f>[1]NPV!C31</f>
        <v>Year 1</v>
      </c>
      <c r="C28" s="87">
        <f>[1]NPV!D31</f>
        <v>15</v>
      </c>
      <c r="D28" s="102"/>
    </row>
    <row r="29" spans="2:5">
      <c r="B29" s="86" t="str">
        <f>[1]NPV!C32</f>
        <v>Year 2</v>
      </c>
      <c r="C29" s="87">
        <f>[1]NPV!D32</f>
        <v>25</v>
      </c>
      <c r="D29" s="102"/>
    </row>
    <row r="30" spans="2:5">
      <c r="B30" s="86" t="str">
        <f>[1]NPV!C33</f>
        <v>Year 3</v>
      </c>
      <c r="C30" s="87">
        <f>[1]NPV!D33</f>
        <v>30</v>
      </c>
      <c r="D30" s="102"/>
    </row>
    <row r="31" spans="2:5">
      <c r="B31" s="86" t="str">
        <f>[1]NPV!C34</f>
        <v>Year 4</v>
      </c>
      <c r="C31" s="87">
        <f>[1]NPV!D34</f>
        <v>55</v>
      </c>
      <c r="D31" s="103"/>
    </row>
    <row r="32" spans="2:5">
      <c r="B32" s="86" t="str">
        <f>[1]NPV!C35</f>
        <v>Disposal</v>
      </c>
      <c r="C32" s="87">
        <f>[1]NPV!D35</f>
        <v>15</v>
      </c>
      <c r="D32" s="102"/>
      <c r="E32" t="s">
        <v>103</v>
      </c>
    </row>
    <row r="33" spans="2:3">
      <c r="C33" s="60"/>
    </row>
    <row r="34" spans="2:3">
      <c r="B34" t="s">
        <v>104</v>
      </c>
    </row>
    <row r="35" spans="2:3">
      <c r="B35" t="s">
        <v>105</v>
      </c>
    </row>
  </sheetData>
  <pageMargins left="0.39370078740157483" right="0.39370078740157483" top="0.39370078740157483" bottom="0.39370078740157483" header="0.31496062992125984" footer="0.31496062992125984"/>
  <pageSetup orientation="landscape" r:id="rId1"/>
  <headerFooter>
    <oddFooter>&amp;C&amp;F      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35"/>
  <sheetViews>
    <sheetView showRuler="0" zoomScaleNormal="100" workbookViewId="0">
      <selection activeCell="R24" sqref="R24"/>
    </sheetView>
  </sheetViews>
  <sheetFormatPr defaultRowHeight="15"/>
  <cols>
    <col min="1" max="1" width="3" customWidth="1"/>
    <col min="3" max="3" width="12" customWidth="1"/>
    <col min="4" max="4" width="16" customWidth="1"/>
    <col min="6" max="6" width="9.140625" style="90"/>
    <col min="11" max="11" width="11.28515625" customWidth="1"/>
  </cols>
  <sheetData>
    <row r="1" spans="1:7">
      <c r="A1" t="s">
        <v>26</v>
      </c>
    </row>
    <row r="2" spans="1:7">
      <c r="D2" s="25" t="s">
        <v>51</v>
      </c>
      <c r="E2" s="20" t="s">
        <v>109</v>
      </c>
      <c r="F2" s="91" t="s">
        <v>25</v>
      </c>
    </row>
    <row r="3" spans="1:7">
      <c r="B3" s="86" t="str">
        <f>NPV!C3</f>
        <v>Project 1</v>
      </c>
      <c r="C3" s="87">
        <f>NPV!D3</f>
        <v>-85</v>
      </c>
      <c r="D3" s="86">
        <v>1</v>
      </c>
      <c r="E3" s="86">
        <f>D3*C3</f>
        <v>-85</v>
      </c>
      <c r="F3" s="92"/>
    </row>
    <row r="4" spans="1:7">
      <c r="B4" s="86" t="str">
        <f>NPV!C4</f>
        <v>Year 1</v>
      </c>
      <c r="C4" s="87">
        <f>NPV!D4</f>
        <v>20</v>
      </c>
      <c r="D4" s="88">
        <f>'Discount Tables'!I3</f>
        <v>0.92592592592592582</v>
      </c>
      <c r="E4" s="89">
        <f t="shared" ref="E4:E8" si="0">D4*C4</f>
        <v>18.518518518518515</v>
      </c>
      <c r="F4" s="93"/>
    </row>
    <row r="5" spans="1:7">
      <c r="B5" s="86" t="str">
        <f>NPV!C5</f>
        <v>Year 2</v>
      </c>
      <c r="C5" s="87">
        <f>NPV!D5</f>
        <v>30</v>
      </c>
      <c r="D5" s="88">
        <f>'Discount Tables'!I4</f>
        <v>0.85733882030178321</v>
      </c>
      <c r="E5" s="89">
        <f t="shared" si="0"/>
        <v>25.720164609053498</v>
      </c>
      <c r="F5" s="93"/>
    </row>
    <row r="6" spans="1:7">
      <c r="B6" s="86" t="str">
        <f>NPV!C6</f>
        <v>Year 3</v>
      </c>
      <c r="C6" s="87">
        <f>NPV!D6</f>
        <v>35</v>
      </c>
      <c r="D6" s="88">
        <f>'Discount Tables'!I5</f>
        <v>0.79383224102016958</v>
      </c>
      <c r="E6" s="89">
        <f t="shared" si="0"/>
        <v>27.784128435705934</v>
      </c>
      <c r="F6" s="93"/>
    </row>
    <row r="7" spans="1:7">
      <c r="B7" s="86" t="str">
        <f>NPV!C7</f>
        <v>Year 4</v>
      </c>
      <c r="C7" s="87">
        <f>NPV!D7</f>
        <v>40</v>
      </c>
      <c r="D7" s="88">
        <f>'Discount Tables'!I6</f>
        <v>0.73502985279645328</v>
      </c>
      <c r="E7" s="89">
        <f t="shared" si="0"/>
        <v>29.401194111858132</v>
      </c>
      <c r="F7" s="93"/>
    </row>
    <row r="8" spans="1:7">
      <c r="B8" s="86" t="str">
        <f>NPV!C8</f>
        <v>Disposal</v>
      </c>
      <c r="C8" s="87">
        <f>NPV!D8</f>
        <v>0</v>
      </c>
      <c r="D8" s="88">
        <f>D7</f>
        <v>0.73502985279645328</v>
      </c>
      <c r="E8" s="89">
        <f t="shared" si="0"/>
        <v>0</v>
      </c>
      <c r="F8" s="92"/>
      <c r="G8" t="s">
        <v>87</v>
      </c>
    </row>
    <row r="9" spans="1:7">
      <c r="C9" s="60"/>
      <c r="D9" s="28"/>
      <c r="E9" s="29"/>
    </row>
    <row r="10" spans="1:7">
      <c r="D10" s="25" t="s">
        <v>51</v>
      </c>
      <c r="E10" s="20" t="s">
        <v>109</v>
      </c>
      <c r="F10" s="91" t="s">
        <v>25</v>
      </c>
    </row>
    <row r="11" spans="1:7">
      <c r="B11" s="86" t="str">
        <f>NPV!C12</f>
        <v>Project 2</v>
      </c>
      <c r="C11" s="87">
        <f>NPV!D12</f>
        <v>-100</v>
      </c>
      <c r="D11" s="86">
        <v>1</v>
      </c>
      <c r="E11" s="86">
        <f>D11*C11</f>
        <v>-100</v>
      </c>
      <c r="F11" s="92"/>
    </row>
    <row r="12" spans="1:7">
      <c r="B12" s="86" t="str">
        <f>NPV!C13</f>
        <v>Year 1</v>
      </c>
      <c r="C12" s="87">
        <f>NPV!D13</f>
        <v>20</v>
      </c>
      <c r="D12" s="88">
        <f>D4</f>
        <v>0.92592592592592582</v>
      </c>
      <c r="E12" s="89">
        <f t="shared" ref="E12:E16" si="1">D12*C12</f>
        <v>18.518518518518515</v>
      </c>
      <c r="F12" s="93"/>
    </row>
    <row r="13" spans="1:7">
      <c r="B13" s="86" t="str">
        <f>NPV!C14</f>
        <v>Year 2</v>
      </c>
      <c r="C13" s="87">
        <f>NPV!D14</f>
        <v>35</v>
      </c>
      <c r="D13" s="88">
        <f t="shared" ref="D13:D16" si="2">D5</f>
        <v>0.85733882030178321</v>
      </c>
      <c r="E13" s="89">
        <f t="shared" si="1"/>
        <v>30.006858710562412</v>
      </c>
      <c r="F13" s="93"/>
    </row>
    <row r="14" spans="1:7">
      <c r="B14" s="86" t="str">
        <f>NPV!C15</f>
        <v>Year 3</v>
      </c>
      <c r="C14" s="87">
        <f>NPV!D15</f>
        <v>40</v>
      </c>
      <c r="D14" s="88">
        <f t="shared" si="2"/>
        <v>0.79383224102016958</v>
      </c>
      <c r="E14" s="89">
        <f t="shared" si="1"/>
        <v>31.753289640806784</v>
      </c>
      <c r="F14" s="93"/>
    </row>
    <row r="15" spans="1:7">
      <c r="B15" s="86" t="str">
        <f>NPV!C16</f>
        <v>Year 4</v>
      </c>
      <c r="C15" s="87">
        <f>NPV!D16</f>
        <v>50</v>
      </c>
      <c r="D15" s="88">
        <f t="shared" si="2"/>
        <v>0.73502985279645328</v>
      </c>
      <c r="E15" s="89">
        <f t="shared" si="1"/>
        <v>36.751492639822665</v>
      </c>
      <c r="F15" s="93"/>
    </row>
    <row r="16" spans="1:7">
      <c r="B16" s="86" t="str">
        <f>NPV!C17</f>
        <v>Disposal</v>
      </c>
      <c r="C16" s="87">
        <f>NPV!D17</f>
        <v>20</v>
      </c>
      <c r="D16" s="88">
        <f t="shared" si="2"/>
        <v>0.73502985279645328</v>
      </c>
      <c r="E16" s="89">
        <f t="shared" si="1"/>
        <v>14.700597055929066</v>
      </c>
      <c r="F16" s="93"/>
      <c r="G16" t="s">
        <v>87</v>
      </c>
    </row>
    <row r="17" spans="2:7">
      <c r="C17" s="60"/>
      <c r="D17" s="28"/>
      <c r="E17" s="29"/>
      <c r="F17" s="32"/>
    </row>
    <row r="18" spans="2:7">
      <c r="D18" s="25" t="s">
        <v>51</v>
      </c>
      <c r="E18" s="20" t="s">
        <v>109</v>
      </c>
      <c r="F18" s="91" t="s">
        <v>25</v>
      </c>
    </row>
    <row r="19" spans="2:7">
      <c r="B19" s="86" t="str">
        <f>NPV!C21</f>
        <v>Project 3</v>
      </c>
      <c r="C19" s="87">
        <f>NPV!D21</f>
        <v>-100</v>
      </c>
      <c r="D19" s="86">
        <v>1</v>
      </c>
      <c r="E19" s="86">
        <f>D19*C19</f>
        <v>-100</v>
      </c>
      <c r="F19" s="92"/>
    </row>
    <row r="20" spans="2:7">
      <c r="B20" s="86" t="str">
        <f>NPV!C22</f>
        <v>Year 1</v>
      </c>
      <c r="C20" s="87">
        <f>NPV!D22</f>
        <v>25</v>
      </c>
      <c r="D20" s="88">
        <f>D4</f>
        <v>0.92592592592592582</v>
      </c>
      <c r="E20" s="89">
        <f t="shared" ref="E20:E24" si="3">D20*C20</f>
        <v>23.148148148148145</v>
      </c>
      <c r="F20" s="93"/>
    </row>
    <row r="21" spans="2:7">
      <c r="B21" s="86" t="str">
        <f>NPV!C23</f>
        <v>Year 2</v>
      </c>
      <c r="C21" s="87">
        <f>NPV!D23</f>
        <v>25</v>
      </c>
      <c r="D21" s="88">
        <f t="shared" ref="D21:D24" si="4">D5</f>
        <v>0.85733882030178321</v>
      </c>
      <c r="E21" s="89">
        <f t="shared" si="3"/>
        <v>21.43347050754458</v>
      </c>
      <c r="F21" s="93"/>
    </row>
    <row r="22" spans="2:7">
      <c r="B22" s="86" t="str">
        <f>NPV!C24</f>
        <v>Year 3</v>
      </c>
      <c r="C22" s="87">
        <f>NPV!D24</f>
        <v>30</v>
      </c>
      <c r="D22" s="88">
        <f t="shared" si="4"/>
        <v>0.79383224102016958</v>
      </c>
      <c r="E22" s="89">
        <f t="shared" si="3"/>
        <v>23.814967230605088</v>
      </c>
      <c r="F22" s="93"/>
    </row>
    <row r="23" spans="2:7">
      <c r="B23" s="86" t="str">
        <f>NPV!C25</f>
        <v>Year 4</v>
      </c>
      <c r="C23" s="87">
        <f>NPV!D25</f>
        <v>35</v>
      </c>
      <c r="D23" s="88">
        <f t="shared" si="4"/>
        <v>0.73502985279645328</v>
      </c>
      <c r="E23" s="89">
        <f t="shared" si="3"/>
        <v>25.726044847875865</v>
      </c>
      <c r="F23" s="93"/>
    </row>
    <row r="24" spans="2:7">
      <c r="B24" s="86" t="str">
        <f>NPV!C26</f>
        <v>Disposal</v>
      </c>
      <c r="C24" s="87">
        <f>NPV!D26</f>
        <v>0</v>
      </c>
      <c r="D24" s="88">
        <f t="shared" si="4"/>
        <v>0.73502985279645328</v>
      </c>
      <c r="E24" s="86">
        <f t="shared" si="3"/>
        <v>0</v>
      </c>
      <c r="F24" s="93"/>
      <c r="G24" t="s">
        <v>87</v>
      </c>
    </row>
    <row r="26" spans="2:7">
      <c r="D26" s="25" t="s">
        <v>51</v>
      </c>
      <c r="E26" s="20" t="s">
        <v>109</v>
      </c>
      <c r="F26" s="91" t="s">
        <v>25</v>
      </c>
    </row>
    <row r="27" spans="2:7">
      <c r="B27" s="86" t="str">
        <f>NPV!C30</f>
        <v>Project 4</v>
      </c>
      <c r="C27" s="87">
        <f>NPV!D30</f>
        <v>-90</v>
      </c>
      <c r="D27" s="86">
        <v>1</v>
      </c>
      <c r="E27" s="86">
        <f>D27*C27</f>
        <v>-90</v>
      </c>
      <c r="F27" s="92"/>
    </row>
    <row r="28" spans="2:7">
      <c r="B28" s="86" t="str">
        <f>NPV!C31</f>
        <v>Year 1</v>
      </c>
      <c r="C28" s="87">
        <f>NPV!D31</f>
        <v>15</v>
      </c>
      <c r="D28" s="88">
        <f>D4</f>
        <v>0.92592592592592582</v>
      </c>
      <c r="E28" s="89">
        <f t="shared" ref="E28:E32" si="5">D28*C28</f>
        <v>13.888888888888888</v>
      </c>
      <c r="F28" s="93"/>
    </row>
    <row r="29" spans="2:7">
      <c r="B29" s="86" t="str">
        <f>NPV!C32</f>
        <v>Year 2</v>
      </c>
      <c r="C29" s="87">
        <f>NPV!D32</f>
        <v>25</v>
      </c>
      <c r="D29" s="88">
        <f t="shared" ref="D29:D32" si="6">D5</f>
        <v>0.85733882030178321</v>
      </c>
      <c r="E29" s="89">
        <f t="shared" si="5"/>
        <v>21.43347050754458</v>
      </c>
      <c r="F29" s="93"/>
    </row>
    <row r="30" spans="2:7">
      <c r="B30" s="86" t="str">
        <f>NPV!C33</f>
        <v>Year 3</v>
      </c>
      <c r="C30" s="87">
        <f>NPV!D33</f>
        <v>30</v>
      </c>
      <c r="D30" s="88">
        <f t="shared" si="6"/>
        <v>0.79383224102016958</v>
      </c>
      <c r="E30" s="89">
        <f t="shared" si="5"/>
        <v>23.814967230605088</v>
      </c>
      <c r="F30" s="93"/>
    </row>
    <row r="31" spans="2:7">
      <c r="B31" s="86" t="str">
        <f>NPV!C34</f>
        <v>Year 4</v>
      </c>
      <c r="C31" s="87">
        <f>NPV!D34</f>
        <v>55</v>
      </c>
      <c r="D31" s="88">
        <f t="shared" si="6"/>
        <v>0.73502985279645328</v>
      </c>
      <c r="E31" s="89">
        <f t="shared" si="5"/>
        <v>40.426641903804928</v>
      </c>
      <c r="F31" s="93"/>
    </row>
    <row r="32" spans="2:7">
      <c r="B32" s="86" t="str">
        <f>NPV!C35</f>
        <v>Disposal</v>
      </c>
      <c r="C32" s="87">
        <f>NPV!D35</f>
        <v>15</v>
      </c>
      <c r="D32" s="88">
        <f t="shared" si="6"/>
        <v>0.73502985279645328</v>
      </c>
      <c r="E32" s="86">
        <f t="shared" si="5"/>
        <v>11.025447791946799</v>
      </c>
      <c r="F32" s="93"/>
      <c r="G32" t="s">
        <v>87</v>
      </c>
    </row>
    <row r="33" spans="2:3">
      <c r="C33" s="60"/>
    </row>
    <row r="34" spans="2:3">
      <c r="B34" t="s">
        <v>85</v>
      </c>
    </row>
    <row r="35" spans="2:3">
      <c r="B35" t="s">
        <v>86</v>
      </c>
    </row>
  </sheetData>
  <pageMargins left="0.39370078740157483" right="0.39370078740157483" top="0.39370078740157483" bottom="0.39370078740157483" header="0.31496062992125984" footer="0.31496062992125984"/>
  <pageSetup orientation="landscape" r:id="rId1"/>
  <headerFooter>
    <oddFooter>&amp;C&amp;F      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B1:G39"/>
  <sheetViews>
    <sheetView showRuler="0" topLeftCell="A4" zoomScaleNormal="100" workbookViewId="0">
      <selection activeCell="O21" sqref="O21"/>
    </sheetView>
  </sheetViews>
  <sheetFormatPr defaultRowHeight="15"/>
  <cols>
    <col min="1" max="1" width="2.7109375" customWidth="1"/>
    <col min="4" max="4" width="12" customWidth="1"/>
    <col min="5" max="5" width="15.28515625" customWidth="1"/>
    <col min="7" max="7" width="16.28515625" customWidth="1"/>
  </cols>
  <sheetData>
    <row r="1" spans="2:7">
      <c r="B1" t="s">
        <v>27</v>
      </c>
    </row>
    <row r="2" spans="2:7">
      <c r="E2" s="25" t="s">
        <v>51</v>
      </c>
      <c r="F2" s="20" t="s">
        <v>109</v>
      </c>
    </row>
    <row r="3" spans="2:7">
      <c r="C3" s="86" t="s">
        <v>21</v>
      </c>
      <c r="D3" s="87">
        <f>-Question!C7</f>
        <v>-85</v>
      </c>
      <c r="E3" s="86">
        <v>1</v>
      </c>
      <c r="F3" s="86"/>
    </row>
    <row r="4" spans="2:7">
      <c r="C4" s="86" t="s">
        <v>2</v>
      </c>
      <c r="D4" s="87">
        <f>Question!C10</f>
        <v>20</v>
      </c>
      <c r="E4" s="88">
        <f>'Discount Tables'!I3</f>
        <v>0.92592592592592582</v>
      </c>
      <c r="F4" s="89"/>
    </row>
    <row r="5" spans="2:7">
      <c r="C5" s="86" t="s">
        <v>3</v>
      </c>
      <c r="D5" s="87">
        <f>Question!C11</f>
        <v>30</v>
      </c>
      <c r="E5" s="88">
        <f>'Discount Tables'!I4</f>
        <v>0.85733882030178321</v>
      </c>
      <c r="F5" s="89"/>
    </row>
    <row r="6" spans="2:7">
      <c r="C6" s="86" t="s">
        <v>4</v>
      </c>
      <c r="D6" s="87">
        <f>Question!C12</f>
        <v>35</v>
      </c>
      <c r="E6" s="88">
        <f>'Discount Tables'!I5</f>
        <v>0.79383224102016958</v>
      </c>
      <c r="F6" s="89"/>
    </row>
    <row r="7" spans="2:7">
      <c r="C7" s="86" t="s">
        <v>5</v>
      </c>
      <c r="D7" s="87">
        <f>Question!C13</f>
        <v>40</v>
      </c>
      <c r="E7" s="88">
        <f>'Discount Tables'!I6</f>
        <v>0.73502985279645328</v>
      </c>
      <c r="F7" s="89"/>
    </row>
    <row r="8" spans="2:7">
      <c r="C8" s="86" t="s">
        <v>48</v>
      </c>
      <c r="D8" s="87">
        <f>Question!C14</f>
        <v>0</v>
      </c>
      <c r="E8" s="88">
        <f>E7</f>
        <v>0.73502985279645328</v>
      </c>
      <c r="F8" s="89"/>
    </row>
    <row r="9" spans="2:7" ht="15.75" thickBot="1">
      <c r="E9" s="28"/>
      <c r="F9" s="85"/>
      <c r="G9" t="s">
        <v>38</v>
      </c>
    </row>
    <row r="10" spans="2:7">
      <c r="E10" s="28"/>
      <c r="F10" s="69"/>
    </row>
    <row r="11" spans="2:7">
      <c r="C11" s="107"/>
      <c r="D11" s="107"/>
      <c r="E11" s="108" t="s">
        <v>51</v>
      </c>
      <c r="F11" s="109" t="s">
        <v>109</v>
      </c>
    </row>
    <row r="12" spans="2:7">
      <c r="C12" s="105" t="s">
        <v>22</v>
      </c>
      <c r="D12" s="106">
        <f>-Question!D7</f>
        <v>-100</v>
      </c>
      <c r="E12" s="105">
        <v>1</v>
      </c>
      <c r="F12" s="105"/>
    </row>
    <row r="13" spans="2:7">
      <c r="C13" s="86" t="s">
        <v>2</v>
      </c>
      <c r="D13" s="87">
        <f>Question!D10</f>
        <v>20</v>
      </c>
      <c r="E13" s="88">
        <f>'Discount Tables'!I3</f>
        <v>0.92592592592592582</v>
      </c>
      <c r="F13" s="89"/>
    </row>
    <row r="14" spans="2:7">
      <c r="C14" s="86" t="s">
        <v>3</v>
      </c>
      <c r="D14" s="87">
        <f>Question!D11</f>
        <v>35</v>
      </c>
      <c r="E14" s="88">
        <f>'Discount Tables'!I4</f>
        <v>0.85733882030178321</v>
      </c>
      <c r="F14" s="89"/>
    </row>
    <row r="15" spans="2:7">
      <c r="C15" s="86" t="s">
        <v>4</v>
      </c>
      <c r="D15" s="87">
        <f>Question!D12</f>
        <v>40</v>
      </c>
      <c r="E15" s="88">
        <f>'Discount Tables'!I5</f>
        <v>0.79383224102016958</v>
      </c>
      <c r="F15" s="89"/>
    </row>
    <row r="16" spans="2:7">
      <c r="C16" s="86" t="s">
        <v>5</v>
      </c>
      <c r="D16" s="87">
        <f>Question!D13</f>
        <v>50</v>
      </c>
      <c r="E16" s="88">
        <f>'Discount Tables'!I6</f>
        <v>0.73502985279645328</v>
      </c>
      <c r="F16" s="89"/>
    </row>
    <row r="17" spans="3:7">
      <c r="C17" s="86" t="s">
        <v>48</v>
      </c>
      <c r="D17" s="87">
        <f>Question!D14</f>
        <v>20</v>
      </c>
      <c r="E17" s="88">
        <f>E16</f>
        <v>0.73502985279645328</v>
      </c>
      <c r="F17" s="89"/>
    </row>
    <row r="18" spans="3:7" ht="15.75" thickBot="1">
      <c r="E18" s="28"/>
      <c r="F18" s="85"/>
      <c r="G18" t="s">
        <v>39</v>
      </c>
    </row>
    <row r="20" spans="3:7">
      <c r="E20" s="25" t="s">
        <v>51</v>
      </c>
      <c r="F20" s="20" t="s">
        <v>109</v>
      </c>
    </row>
    <row r="21" spans="3:7">
      <c r="C21" s="86" t="s">
        <v>23</v>
      </c>
      <c r="D21" s="87">
        <f>-Question!E7</f>
        <v>-100</v>
      </c>
      <c r="E21" s="86">
        <v>1</v>
      </c>
      <c r="F21" s="86"/>
    </row>
    <row r="22" spans="3:7">
      <c r="C22" s="86" t="s">
        <v>2</v>
      </c>
      <c r="D22" s="87">
        <f>Question!E10</f>
        <v>25</v>
      </c>
      <c r="E22" s="88">
        <f>'Discount Tables'!I3</f>
        <v>0.92592592592592582</v>
      </c>
      <c r="F22" s="89"/>
    </row>
    <row r="23" spans="3:7">
      <c r="C23" s="86" t="s">
        <v>3</v>
      </c>
      <c r="D23" s="87">
        <f>Question!E11</f>
        <v>25</v>
      </c>
      <c r="E23" s="88">
        <f>'Discount Tables'!I4</f>
        <v>0.85733882030178321</v>
      </c>
      <c r="F23" s="89"/>
    </row>
    <row r="24" spans="3:7">
      <c r="C24" s="86" t="s">
        <v>4</v>
      </c>
      <c r="D24" s="87">
        <f>Question!E12</f>
        <v>30</v>
      </c>
      <c r="E24" s="88">
        <f>'Discount Tables'!I5</f>
        <v>0.79383224102016958</v>
      </c>
      <c r="F24" s="89"/>
    </row>
    <row r="25" spans="3:7">
      <c r="C25" s="86" t="s">
        <v>5</v>
      </c>
      <c r="D25" s="87">
        <f>Question!E13</f>
        <v>35</v>
      </c>
      <c r="E25" s="88">
        <f>'Discount Tables'!I6</f>
        <v>0.73502985279645328</v>
      </c>
      <c r="F25" s="89"/>
    </row>
    <row r="26" spans="3:7">
      <c r="C26" s="86" t="s">
        <v>48</v>
      </c>
      <c r="D26" s="87">
        <f>Question!E14</f>
        <v>0</v>
      </c>
      <c r="E26" s="88">
        <f>E25</f>
        <v>0.73502985279645328</v>
      </c>
      <c r="F26" s="89"/>
    </row>
    <row r="27" spans="3:7" ht="15.75" thickBot="1">
      <c r="E27" s="28"/>
      <c r="F27" s="85"/>
      <c r="G27" t="s">
        <v>40</v>
      </c>
    </row>
    <row r="29" spans="3:7">
      <c r="C29" s="107"/>
      <c r="D29" s="107"/>
      <c r="E29" s="108" t="s">
        <v>51</v>
      </c>
      <c r="F29" s="109" t="s">
        <v>109</v>
      </c>
    </row>
    <row r="30" spans="3:7">
      <c r="C30" s="105" t="s">
        <v>24</v>
      </c>
      <c r="D30" s="106">
        <f>-Question!F7</f>
        <v>-90</v>
      </c>
      <c r="E30" s="105">
        <v>1</v>
      </c>
      <c r="F30" s="105"/>
    </row>
    <row r="31" spans="3:7">
      <c r="C31" s="86" t="s">
        <v>2</v>
      </c>
      <c r="D31" s="87">
        <f>Question!F10</f>
        <v>15</v>
      </c>
      <c r="E31" s="88">
        <f>'Discount Tables'!I3</f>
        <v>0.92592592592592582</v>
      </c>
      <c r="F31" s="89"/>
    </row>
    <row r="32" spans="3:7">
      <c r="C32" s="86" t="s">
        <v>3</v>
      </c>
      <c r="D32" s="87">
        <f>Question!F11</f>
        <v>25</v>
      </c>
      <c r="E32" s="88">
        <f>'Discount Tables'!I4</f>
        <v>0.85733882030178321</v>
      </c>
      <c r="F32" s="89"/>
    </row>
    <row r="33" spans="2:7">
      <c r="C33" s="86" t="s">
        <v>4</v>
      </c>
      <c r="D33" s="87">
        <f>Question!F12</f>
        <v>30</v>
      </c>
      <c r="E33" s="88">
        <f>'Discount Tables'!I5</f>
        <v>0.79383224102016958</v>
      </c>
      <c r="F33" s="89"/>
    </row>
    <row r="34" spans="2:7">
      <c r="C34" s="86" t="s">
        <v>5</v>
      </c>
      <c r="D34" s="87">
        <f>Question!F13</f>
        <v>55</v>
      </c>
      <c r="E34" s="88">
        <f>'Discount Tables'!I6</f>
        <v>0.73502985279645328</v>
      </c>
      <c r="F34" s="89"/>
    </row>
    <row r="35" spans="2:7">
      <c r="C35" s="86" t="s">
        <v>48</v>
      </c>
      <c r="D35" s="87">
        <f>Question!F14</f>
        <v>15</v>
      </c>
      <c r="E35" s="88">
        <f>E34</f>
        <v>0.73502985279645328</v>
      </c>
      <c r="F35" s="89"/>
    </row>
    <row r="36" spans="2:7" ht="15.75" thickBot="1">
      <c r="E36" s="28"/>
      <c r="F36" s="85"/>
      <c r="G36" t="s">
        <v>41</v>
      </c>
    </row>
    <row r="37" spans="2:7">
      <c r="E37" s="28"/>
      <c r="F37" s="28"/>
    </row>
    <row r="38" spans="2:7">
      <c r="B38" t="s">
        <v>83</v>
      </c>
    </row>
    <row r="39" spans="2:7">
      <c r="B39" t="s">
        <v>84</v>
      </c>
      <c r="C39" s="11"/>
      <c r="D39" s="11"/>
      <c r="E39" s="11"/>
      <c r="F39" s="11"/>
    </row>
  </sheetData>
  <pageMargins left="0.39370078740157483" right="0.39370078740157483" top="0.39370078740157483" bottom="0.39370078740157483" header="0.31496062992125984" footer="0.31496062992125984"/>
  <pageSetup scale="94" orientation="landscape" r:id="rId1"/>
  <headerFooter>
    <oddFooter>&amp;C&amp;F      &amp;A</oddFooter>
  </headerFooter>
  <rowBreaks count="1" manualBreakCount="1">
    <brk id="40" min="1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L71"/>
  <sheetViews>
    <sheetView showRuler="0" zoomScaleNormal="100" workbookViewId="0">
      <selection activeCell="M47" sqref="M47"/>
    </sheetView>
  </sheetViews>
  <sheetFormatPr defaultRowHeight="15"/>
  <cols>
    <col min="3" max="3" width="12" customWidth="1"/>
    <col min="4" max="4" width="15.7109375" customWidth="1"/>
    <col min="7" max="7" width="15.140625" customWidth="1"/>
    <col min="9" max="9" width="4.140625" customWidth="1"/>
    <col min="11" max="11" width="5.28515625" style="42" customWidth="1"/>
    <col min="12" max="12" width="3.42578125" customWidth="1"/>
  </cols>
  <sheetData>
    <row r="1" spans="1:12">
      <c r="A1" t="s">
        <v>28</v>
      </c>
    </row>
    <row r="2" spans="1:12">
      <c r="A2" t="s">
        <v>47</v>
      </c>
    </row>
    <row r="3" spans="1:12">
      <c r="D3" s="25" t="s">
        <v>51</v>
      </c>
      <c r="E3" s="25" t="s">
        <v>110</v>
      </c>
      <c r="G3" s="25" t="s">
        <v>68</v>
      </c>
      <c r="H3" s="25" t="s">
        <v>111</v>
      </c>
    </row>
    <row r="4" spans="1:12">
      <c r="B4" s="86" t="s">
        <v>21</v>
      </c>
      <c r="C4" s="87">
        <f>NPV!D3</f>
        <v>-85</v>
      </c>
      <c r="D4" s="86">
        <f>NPV!E3</f>
        <v>1</v>
      </c>
      <c r="E4" s="86">
        <f>D4*C4</f>
        <v>-85</v>
      </c>
      <c r="G4" s="86"/>
      <c r="H4" s="86"/>
    </row>
    <row r="5" spans="1:12">
      <c r="B5" s="86" t="s">
        <v>2</v>
      </c>
      <c r="C5" s="87">
        <f>NPV!D4</f>
        <v>20</v>
      </c>
      <c r="D5" s="88">
        <f>NPV!E4</f>
        <v>0.92592592592592582</v>
      </c>
      <c r="E5" s="89">
        <f t="shared" ref="E5:E9" si="0">D5*C5</f>
        <v>18.518518518518515</v>
      </c>
      <c r="F5" s="29"/>
      <c r="G5" s="88"/>
      <c r="H5" s="89"/>
    </row>
    <row r="6" spans="1:12">
      <c r="B6" s="86" t="s">
        <v>3</v>
      </c>
      <c r="C6" s="87">
        <f>NPV!D5</f>
        <v>30</v>
      </c>
      <c r="D6" s="88">
        <f>NPV!E5</f>
        <v>0.85733882030178321</v>
      </c>
      <c r="E6" s="89">
        <f t="shared" si="0"/>
        <v>25.720164609053498</v>
      </c>
      <c r="F6" s="29"/>
      <c r="G6" s="88"/>
      <c r="H6" s="89"/>
    </row>
    <row r="7" spans="1:12">
      <c r="B7" s="86" t="s">
        <v>4</v>
      </c>
      <c r="C7" s="87">
        <f>NPV!D6</f>
        <v>35</v>
      </c>
      <c r="D7" s="88">
        <f>NPV!E6</f>
        <v>0.79383224102016958</v>
      </c>
      <c r="E7" s="89">
        <f t="shared" si="0"/>
        <v>27.784128435705934</v>
      </c>
      <c r="G7" s="88"/>
      <c r="H7" s="89"/>
    </row>
    <row r="8" spans="1:12">
      <c r="B8" s="86" t="s">
        <v>5</v>
      </c>
      <c r="C8" s="87">
        <f>NPV!D7</f>
        <v>40</v>
      </c>
      <c r="D8" s="88">
        <f>NPV!E7</f>
        <v>0.73502985279645328</v>
      </c>
      <c r="E8" s="89">
        <f t="shared" si="0"/>
        <v>29.401194111858132</v>
      </c>
      <c r="G8" s="88"/>
      <c r="H8" s="89"/>
    </row>
    <row r="9" spans="1:12" ht="15.75" thickBot="1">
      <c r="B9" s="86" t="s">
        <v>48</v>
      </c>
      <c r="C9" s="87">
        <f>NPV!D8</f>
        <v>0</v>
      </c>
      <c r="D9" s="88">
        <f>NPV!E8</f>
        <v>0.73502985279645328</v>
      </c>
      <c r="E9" s="89">
        <f t="shared" si="0"/>
        <v>0</v>
      </c>
      <c r="G9" s="88"/>
      <c r="H9" s="89"/>
    </row>
    <row r="10" spans="1:12" ht="15.75" thickBot="1">
      <c r="C10" s="34"/>
      <c r="D10" s="28"/>
      <c r="E10" s="94">
        <f>SUM(E4:E9)</f>
        <v>16.424005675136083</v>
      </c>
      <c r="H10" s="94"/>
      <c r="I10" s="42"/>
      <c r="J10" s="21" t="s">
        <v>70</v>
      </c>
      <c r="K10" s="83"/>
      <c r="L10" s="84" t="s">
        <v>55</v>
      </c>
    </row>
    <row r="11" spans="1:12">
      <c r="D11" s="28"/>
      <c r="E11" s="28"/>
      <c r="H11" s="29"/>
    </row>
    <row r="12" spans="1:12">
      <c r="D12" s="25" t="s">
        <v>51</v>
      </c>
      <c r="E12" s="25" t="s">
        <v>110</v>
      </c>
      <c r="G12" s="25" t="s">
        <v>68</v>
      </c>
      <c r="H12" s="25" t="s">
        <v>111</v>
      </c>
      <c r="J12" s="34"/>
    </row>
    <row r="13" spans="1:12">
      <c r="B13" s="86" t="s">
        <v>22</v>
      </c>
      <c r="C13" s="87">
        <f>NPV!D12</f>
        <v>-100</v>
      </c>
      <c r="D13" s="86">
        <f>NPV!E12</f>
        <v>1</v>
      </c>
      <c r="E13" s="86">
        <f>D13*C13</f>
        <v>-100</v>
      </c>
      <c r="G13" s="86"/>
      <c r="H13" s="86"/>
    </row>
    <row r="14" spans="1:12">
      <c r="B14" s="86" t="s">
        <v>2</v>
      </c>
      <c r="C14" s="87">
        <f>NPV!D13</f>
        <v>20</v>
      </c>
      <c r="D14" s="88">
        <f>NPV!E13</f>
        <v>0.92592592592592582</v>
      </c>
      <c r="E14" s="89">
        <f t="shared" ref="E14:E18" si="1">D14*C14</f>
        <v>18.518518518518515</v>
      </c>
      <c r="G14" s="88"/>
      <c r="H14" s="89"/>
    </row>
    <row r="15" spans="1:12">
      <c r="B15" s="86" t="s">
        <v>3</v>
      </c>
      <c r="C15" s="87">
        <f>NPV!D14</f>
        <v>35</v>
      </c>
      <c r="D15" s="88">
        <f>NPV!E14</f>
        <v>0.85733882030178321</v>
      </c>
      <c r="E15" s="89">
        <f t="shared" si="1"/>
        <v>30.006858710562412</v>
      </c>
      <c r="G15" s="88"/>
      <c r="H15" s="89"/>
    </row>
    <row r="16" spans="1:12">
      <c r="B16" s="86" t="s">
        <v>4</v>
      </c>
      <c r="C16" s="87">
        <f>NPV!D15</f>
        <v>40</v>
      </c>
      <c r="D16" s="88">
        <f>NPV!E15</f>
        <v>0.79383224102016958</v>
      </c>
      <c r="E16" s="89">
        <f t="shared" si="1"/>
        <v>31.753289640806784</v>
      </c>
      <c r="G16" s="88"/>
      <c r="H16" s="89"/>
    </row>
    <row r="17" spans="2:12">
      <c r="B17" s="86" t="s">
        <v>5</v>
      </c>
      <c r="C17" s="87">
        <f>NPV!D16</f>
        <v>50</v>
      </c>
      <c r="D17" s="88">
        <f>NPV!E16</f>
        <v>0.73502985279645328</v>
      </c>
      <c r="E17" s="89">
        <f t="shared" si="1"/>
        <v>36.751492639822665</v>
      </c>
      <c r="G17" s="88"/>
      <c r="H17" s="89"/>
    </row>
    <row r="18" spans="2:12" ht="15.75" thickBot="1">
      <c r="B18" s="86" t="s">
        <v>48</v>
      </c>
      <c r="C18" s="87">
        <f>NPV!D17</f>
        <v>20</v>
      </c>
      <c r="D18" s="88">
        <f>NPV!E17</f>
        <v>0.73502985279645328</v>
      </c>
      <c r="E18" s="89">
        <f t="shared" si="1"/>
        <v>14.700597055929066</v>
      </c>
      <c r="G18" s="88"/>
      <c r="H18" s="89"/>
    </row>
    <row r="19" spans="2:12" ht="15.75" thickBot="1">
      <c r="C19" s="34"/>
      <c r="D19" s="28"/>
      <c r="E19" s="95">
        <f>SUM(E13:E18)</f>
        <v>31.730756565639446</v>
      </c>
      <c r="H19" s="94"/>
      <c r="J19" s="21" t="s">
        <v>70</v>
      </c>
      <c r="K19" s="83"/>
      <c r="L19" s="84" t="s">
        <v>55</v>
      </c>
    </row>
    <row r="20" spans="2:12">
      <c r="D20" s="28"/>
      <c r="E20" s="28"/>
      <c r="F20" s="28"/>
      <c r="G20" s="28"/>
      <c r="H20" s="28"/>
    </row>
    <row r="21" spans="2:12">
      <c r="D21" s="25" t="s">
        <v>51</v>
      </c>
      <c r="E21" s="25" t="s">
        <v>110</v>
      </c>
      <c r="G21" s="25" t="s">
        <v>68</v>
      </c>
      <c r="H21" s="25" t="s">
        <v>111</v>
      </c>
      <c r="J21" s="34"/>
    </row>
    <row r="22" spans="2:12">
      <c r="B22" s="86" t="s">
        <v>23</v>
      </c>
      <c r="C22" s="87">
        <f>NPV!D21</f>
        <v>-100</v>
      </c>
      <c r="D22" s="86">
        <f>NPV!E21</f>
        <v>1</v>
      </c>
      <c r="E22" s="89">
        <f t="shared" ref="E22:E27" si="2">D22*C22</f>
        <v>-100</v>
      </c>
      <c r="G22" s="86"/>
      <c r="H22" s="86"/>
      <c r="J22" s="34"/>
    </row>
    <row r="23" spans="2:12">
      <c r="B23" s="86" t="s">
        <v>2</v>
      </c>
      <c r="C23" s="87">
        <f>NPV!D22</f>
        <v>25</v>
      </c>
      <c r="D23" s="88">
        <f>NPV!E22</f>
        <v>0.92592592592592582</v>
      </c>
      <c r="E23" s="89">
        <f t="shared" si="2"/>
        <v>23.148148148148145</v>
      </c>
      <c r="G23" s="88"/>
      <c r="H23" s="89"/>
    </row>
    <row r="24" spans="2:12">
      <c r="B24" s="86" t="s">
        <v>3</v>
      </c>
      <c r="C24" s="87">
        <f>NPV!D23</f>
        <v>25</v>
      </c>
      <c r="D24" s="88">
        <f>NPV!E23</f>
        <v>0.85733882030178321</v>
      </c>
      <c r="E24" s="89">
        <f t="shared" si="2"/>
        <v>21.43347050754458</v>
      </c>
      <c r="G24" s="88"/>
      <c r="H24" s="89"/>
    </row>
    <row r="25" spans="2:12">
      <c r="B25" s="86" t="s">
        <v>4</v>
      </c>
      <c r="C25" s="87">
        <f>NPV!D24</f>
        <v>30</v>
      </c>
      <c r="D25" s="88">
        <f>NPV!E24</f>
        <v>0.79383224102016958</v>
      </c>
      <c r="E25" s="89">
        <f t="shared" si="2"/>
        <v>23.814967230605088</v>
      </c>
      <c r="G25" s="88"/>
      <c r="H25" s="89"/>
    </row>
    <row r="26" spans="2:12">
      <c r="B26" s="86" t="s">
        <v>5</v>
      </c>
      <c r="C26" s="87">
        <f>NPV!D25</f>
        <v>35</v>
      </c>
      <c r="D26" s="88">
        <f>NPV!E25</f>
        <v>0.73502985279645328</v>
      </c>
      <c r="E26" s="89">
        <f t="shared" si="2"/>
        <v>25.726044847875865</v>
      </c>
      <c r="G26" s="88"/>
      <c r="H26" s="89"/>
    </row>
    <row r="27" spans="2:12" ht="15.75" thickBot="1">
      <c r="B27" s="86" t="s">
        <v>48</v>
      </c>
      <c r="C27" s="87">
        <f>NPV!D26</f>
        <v>0</v>
      </c>
      <c r="D27" s="88">
        <f>NPV!E26</f>
        <v>0.73502985279645328</v>
      </c>
      <c r="E27" s="89">
        <f t="shared" si="2"/>
        <v>0</v>
      </c>
      <c r="G27" s="88"/>
      <c r="H27" s="86"/>
    </row>
    <row r="28" spans="2:12" ht="15.75" thickBot="1">
      <c r="C28" s="34"/>
      <c r="D28" s="28"/>
      <c r="E28" s="94">
        <f>SUM(E22:E27)</f>
        <v>-5.8773692658263101</v>
      </c>
      <c r="H28" s="94"/>
      <c r="J28" s="21" t="s">
        <v>70</v>
      </c>
      <c r="K28" s="83"/>
      <c r="L28" s="84" t="s">
        <v>55</v>
      </c>
    </row>
    <row r="30" spans="2:12">
      <c r="D30" s="25" t="s">
        <v>51</v>
      </c>
      <c r="E30" s="25" t="s">
        <v>110</v>
      </c>
      <c r="G30" s="25" t="s">
        <v>68</v>
      </c>
      <c r="H30" s="25" t="s">
        <v>111</v>
      </c>
    </row>
    <row r="31" spans="2:12">
      <c r="B31" s="86" t="s">
        <v>24</v>
      </c>
      <c r="C31" s="87">
        <f>NPV!D30</f>
        <v>-90</v>
      </c>
      <c r="D31" s="86">
        <f>NPV!E30</f>
        <v>1</v>
      </c>
      <c r="E31" s="86">
        <f>D31*C31</f>
        <v>-90</v>
      </c>
      <c r="G31" s="86"/>
      <c r="H31" s="86"/>
    </row>
    <row r="32" spans="2:12">
      <c r="B32" s="86" t="s">
        <v>2</v>
      </c>
      <c r="C32" s="87">
        <f>NPV!D31</f>
        <v>15</v>
      </c>
      <c r="D32" s="88">
        <f>NPV!E31</f>
        <v>0.92592592592592582</v>
      </c>
      <c r="E32" s="89">
        <f t="shared" ref="E32:E36" si="3">D32*C32</f>
        <v>13.888888888888888</v>
      </c>
      <c r="G32" s="88"/>
      <c r="H32" s="89"/>
    </row>
    <row r="33" spans="2:12">
      <c r="B33" s="86" t="s">
        <v>3</v>
      </c>
      <c r="C33" s="87">
        <f>NPV!D32</f>
        <v>25</v>
      </c>
      <c r="D33" s="88">
        <f>NPV!E32</f>
        <v>0.85733882030178321</v>
      </c>
      <c r="E33" s="89">
        <f t="shared" si="3"/>
        <v>21.43347050754458</v>
      </c>
      <c r="G33" s="88"/>
      <c r="H33" s="89"/>
    </row>
    <row r="34" spans="2:12">
      <c r="B34" s="86" t="s">
        <v>4</v>
      </c>
      <c r="C34" s="87">
        <f>NPV!D33</f>
        <v>30</v>
      </c>
      <c r="D34" s="88">
        <f>NPV!E33</f>
        <v>0.79383224102016958</v>
      </c>
      <c r="E34" s="89">
        <f t="shared" si="3"/>
        <v>23.814967230605088</v>
      </c>
      <c r="G34" s="88"/>
      <c r="H34" s="89"/>
    </row>
    <row r="35" spans="2:12">
      <c r="B35" s="86" t="s">
        <v>5</v>
      </c>
      <c r="C35" s="87">
        <f>NPV!D34</f>
        <v>55</v>
      </c>
      <c r="D35" s="88">
        <f>NPV!E34</f>
        <v>0.73502985279645328</v>
      </c>
      <c r="E35" s="89">
        <f t="shared" si="3"/>
        <v>40.426641903804928</v>
      </c>
      <c r="G35" s="88"/>
      <c r="H35" s="89"/>
    </row>
    <row r="36" spans="2:12" ht="15.75" thickBot="1">
      <c r="B36" s="86" t="s">
        <v>48</v>
      </c>
      <c r="C36" s="87">
        <f>NPV!D35</f>
        <v>15</v>
      </c>
      <c r="D36" s="88">
        <f>NPV!E35</f>
        <v>0.73502985279645328</v>
      </c>
      <c r="E36" s="86">
        <f t="shared" si="3"/>
        <v>11.025447791946799</v>
      </c>
      <c r="G36" s="88"/>
      <c r="H36" s="86"/>
    </row>
    <row r="37" spans="2:12" ht="15.75" thickBot="1">
      <c r="C37" s="34"/>
      <c r="D37" s="28"/>
      <c r="E37" s="94">
        <f>SUM(E31:E36)</f>
        <v>20.589416322790285</v>
      </c>
      <c r="H37" s="94"/>
      <c r="J37" s="21" t="s">
        <v>70</v>
      </c>
      <c r="K37" s="83"/>
      <c r="L37" s="84" t="s">
        <v>55</v>
      </c>
    </row>
    <row r="39" spans="2:12">
      <c r="B39" t="s">
        <v>88</v>
      </c>
    </row>
    <row r="41" spans="2:12">
      <c r="B41" s="38" t="s">
        <v>35</v>
      </c>
    </row>
    <row r="42" spans="2:12">
      <c r="B42" t="s">
        <v>94</v>
      </c>
    </row>
    <row r="43" spans="2:12">
      <c r="B43" t="s">
        <v>42</v>
      </c>
    </row>
    <row r="44" spans="2:12">
      <c r="B44" t="s">
        <v>71</v>
      </c>
    </row>
    <row r="46" spans="2:12">
      <c r="D46" s="25" t="s">
        <v>51</v>
      </c>
      <c r="E46" s="20" t="s">
        <v>109</v>
      </c>
      <c r="G46" s="36" t="s">
        <v>68</v>
      </c>
      <c r="H46" s="25" t="s">
        <v>112</v>
      </c>
    </row>
    <row r="47" spans="2:12">
      <c r="B47" t="s">
        <v>21</v>
      </c>
      <c r="C47" s="60">
        <f>C4</f>
        <v>-85</v>
      </c>
      <c r="D47">
        <v>1</v>
      </c>
      <c r="E47">
        <f>D47*C47</f>
        <v>-85</v>
      </c>
      <c r="G47" s="21">
        <v>1</v>
      </c>
      <c r="H47">
        <f t="shared" ref="H47:H52" si="4">C47*G47</f>
        <v>-85</v>
      </c>
    </row>
    <row r="48" spans="2:12">
      <c r="B48" t="s">
        <v>2</v>
      </c>
      <c r="C48" s="60">
        <f t="shared" ref="C48:C52" si="5">C5</f>
        <v>20</v>
      </c>
      <c r="D48" s="28">
        <f>1/(1.08)</f>
        <v>0.92592592592592582</v>
      </c>
      <c r="E48" s="29">
        <f t="shared" ref="E48:E52" si="6">D48*C48</f>
        <v>18.518518518518515</v>
      </c>
      <c r="G48" s="37">
        <f>1/(1.2)</f>
        <v>0.83333333333333337</v>
      </c>
      <c r="H48" s="29">
        <f t="shared" si="4"/>
        <v>16.666666666666668</v>
      </c>
      <c r="I48" s="29"/>
    </row>
    <row r="49" spans="1:10">
      <c r="B49" t="s">
        <v>3</v>
      </c>
      <c r="C49" s="60">
        <f t="shared" si="5"/>
        <v>30</v>
      </c>
      <c r="D49" s="28">
        <f>1/(1.08*1.08)</f>
        <v>0.85733882030178321</v>
      </c>
      <c r="E49" s="29">
        <f t="shared" si="6"/>
        <v>25.720164609053498</v>
      </c>
      <c r="G49" s="37">
        <f>1/(1.2*1.2)</f>
        <v>0.69444444444444442</v>
      </c>
      <c r="H49" s="29">
        <f t="shared" si="4"/>
        <v>20.833333333333332</v>
      </c>
      <c r="I49" s="29"/>
    </row>
    <row r="50" spans="1:10">
      <c r="B50" t="s">
        <v>4</v>
      </c>
      <c r="C50" s="60">
        <f t="shared" si="5"/>
        <v>35</v>
      </c>
      <c r="D50" s="28">
        <f>1/(1.08*1.08*1.08)</f>
        <v>0.79383224102016958</v>
      </c>
      <c r="E50" s="29">
        <f t="shared" si="6"/>
        <v>27.784128435705934</v>
      </c>
      <c r="G50" s="37">
        <f>1/(1.2*1.2*1.2)</f>
        <v>0.57870370370370372</v>
      </c>
      <c r="H50" s="29">
        <f t="shared" si="4"/>
        <v>20.25462962962963</v>
      </c>
      <c r="I50" s="29"/>
    </row>
    <row r="51" spans="1:10">
      <c r="B51" t="s">
        <v>5</v>
      </c>
      <c r="C51" s="60">
        <f t="shared" si="5"/>
        <v>40</v>
      </c>
      <c r="D51" s="28">
        <f>1/(1.08*1.08*1.08*1.08)</f>
        <v>0.73502985279645328</v>
      </c>
      <c r="E51" s="29">
        <f t="shared" si="6"/>
        <v>29.401194111858132</v>
      </c>
      <c r="G51" s="37">
        <f>1/(1.2*1.2*1.2*1.2)</f>
        <v>0.48225308641975312</v>
      </c>
      <c r="H51" s="29">
        <f t="shared" si="4"/>
        <v>19.290123456790123</v>
      </c>
    </row>
    <row r="52" spans="1:10">
      <c r="B52" t="s">
        <v>48</v>
      </c>
      <c r="C52" s="60">
        <f t="shared" si="5"/>
        <v>0</v>
      </c>
      <c r="D52" s="28">
        <f>D51</f>
        <v>0.73502985279645328</v>
      </c>
      <c r="E52" s="29">
        <f t="shared" si="6"/>
        <v>0</v>
      </c>
      <c r="G52" s="37">
        <f>G51</f>
        <v>0.48225308641975312</v>
      </c>
      <c r="H52" s="29">
        <f t="shared" si="4"/>
        <v>0</v>
      </c>
      <c r="I52" s="44" t="s">
        <v>43</v>
      </c>
    </row>
    <row r="53" spans="1:10">
      <c r="C53" s="34"/>
      <c r="D53" s="28"/>
      <c r="E53" s="31">
        <f>SUM(E47:E52)</f>
        <v>16.424005675136083</v>
      </c>
      <c r="H53" s="31">
        <f>SUM(H47:H52)</f>
        <v>-7.9552469135802468</v>
      </c>
      <c r="J53" s="23">
        <f>E53-H53</f>
        <v>24.37925258871633</v>
      </c>
    </row>
    <row r="55" spans="1:10">
      <c r="A55" t="s">
        <v>95</v>
      </c>
    </row>
    <row r="56" spans="1:10">
      <c r="A56" t="s">
        <v>96</v>
      </c>
    </row>
    <row r="57" spans="1:10">
      <c r="A57" t="s">
        <v>97</v>
      </c>
    </row>
    <row r="58" spans="1:10">
      <c r="A58" t="s">
        <v>98</v>
      </c>
    </row>
    <row r="60" spans="1:10">
      <c r="D60" s="25" t="s">
        <v>99</v>
      </c>
      <c r="E60" s="20" t="s">
        <v>12</v>
      </c>
      <c r="F60" s="36"/>
      <c r="G60" s="25"/>
    </row>
    <row r="61" spans="1:10">
      <c r="B61" t="s">
        <v>21</v>
      </c>
      <c r="C61" s="60">
        <f>C4</f>
        <v>-85</v>
      </c>
      <c r="D61">
        <v>1</v>
      </c>
      <c r="E61">
        <f>D61*C61</f>
        <v>-85</v>
      </c>
      <c r="F61" s="21"/>
    </row>
    <row r="62" spans="1:10">
      <c r="B62" t="s">
        <v>2</v>
      </c>
      <c r="C62" s="60">
        <f t="shared" ref="C62:C66" si="7">C5</f>
        <v>20</v>
      </c>
      <c r="D62" s="28">
        <f>1/(1.1608)</f>
        <v>0.86147484493452786</v>
      </c>
      <c r="E62" s="29">
        <f t="shared" ref="E62:E66" si="8">D62*C62</f>
        <v>17.229496898690556</v>
      </c>
      <c r="F62" s="37"/>
    </row>
    <row r="63" spans="1:10">
      <c r="B63" t="s">
        <v>3</v>
      </c>
      <c r="C63" s="60">
        <f t="shared" si="7"/>
        <v>30</v>
      </c>
      <c r="D63" s="28">
        <f>1/(1.1608*1.1608)</f>
        <v>0.74213890845496888</v>
      </c>
      <c r="E63" s="29">
        <f t="shared" si="8"/>
        <v>22.264167253649067</v>
      </c>
      <c r="F63" s="37"/>
    </row>
    <row r="64" spans="1:10">
      <c r="B64" t="s">
        <v>4</v>
      </c>
      <c r="C64" s="60">
        <f t="shared" si="7"/>
        <v>35</v>
      </c>
      <c r="D64" s="28">
        <f>1/(1.1608*1.1608*1.1608)</f>
        <v>0.63933400108112404</v>
      </c>
      <c r="E64" s="29">
        <f t="shared" si="8"/>
        <v>22.376690037839342</v>
      </c>
      <c r="F64" s="37"/>
    </row>
    <row r="65" spans="1:6">
      <c r="B65" t="s">
        <v>5</v>
      </c>
      <c r="C65" s="60">
        <f t="shared" si="7"/>
        <v>40</v>
      </c>
      <c r="D65" s="28">
        <f>1/(1.1608*1.1608*1.1608*1.1608)</f>
        <v>0.55077015944273267</v>
      </c>
      <c r="E65" s="29">
        <f t="shared" si="8"/>
        <v>22.030806377709307</v>
      </c>
      <c r="F65" s="37"/>
    </row>
    <row r="66" spans="1:6">
      <c r="B66" t="s">
        <v>48</v>
      </c>
      <c r="C66" s="60">
        <f t="shared" si="7"/>
        <v>0</v>
      </c>
      <c r="D66" s="28">
        <f>D65</f>
        <v>0.55077015944273267</v>
      </c>
      <c r="E66" s="29">
        <f t="shared" si="8"/>
        <v>0</v>
      </c>
      <c r="F66" s="37"/>
    </row>
    <row r="67" spans="1:6">
      <c r="C67" s="34"/>
      <c r="D67" s="28"/>
      <c r="E67" s="31">
        <f>SUM(E61:E66)</f>
        <v>-1.0988394321117312</v>
      </c>
    </row>
    <row r="69" spans="1:6">
      <c r="A69" t="s">
        <v>100</v>
      </c>
    </row>
    <row r="70" spans="1:6">
      <c r="A70" t="s">
        <v>36</v>
      </c>
    </row>
    <row r="71" spans="1:6">
      <c r="A71" t="s">
        <v>72</v>
      </c>
    </row>
  </sheetData>
  <pageMargins left="0.39370078740157483" right="0.39370078740157483" top="0.39370078740157483" bottom="0.39370078740157483" header="0.31496062992125984" footer="0.31496062992125984"/>
  <pageSetup scale="94" orientation="landscape" r:id="rId1"/>
  <headerFooter>
    <oddFooter>&amp;C&amp;F      &amp;A</oddFooter>
  </headerFooter>
  <rowBreaks count="1" manualBreakCount="1">
    <brk id="40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B1:J48"/>
  <sheetViews>
    <sheetView showRuler="0" topLeftCell="A25" zoomScaleNormal="100" workbookViewId="0">
      <selection activeCell="D57" sqref="D57"/>
    </sheetView>
  </sheetViews>
  <sheetFormatPr defaultRowHeight="15"/>
  <cols>
    <col min="1" max="1" width="2.140625" customWidth="1"/>
    <col min="2" max="2" width="17.28515625" customWidth="1"/>
    <col min="3" max="3" width="13.5703125" customWidth="1"/>
    <col min="4" max="4" width="14" customWidth="1"/>
    <col min="5" max="5" width="13" customWidth="1"/>
    <col min="6" max="6" width="13.85546875" customWidth="1"/>
    <col min="7" max="7" width="11.140625" customWidth="1"/>
    <col min="8" max="8" width="9.28515625" customWidth="1"/>
    <col min="9" max="9" width="11.140625" bestFit="1" customWidth="1"/>
  </cols>
  <sheetData>
    <row r="1" spans="2:6">
      <c r="B1" t="str">
        <f>Question!B2</f>
        <v>Ready Plc has €160,000 available for investment now.</v>
      </c>
    </row>
    <row r="2" spans="2:6" s="16" customFormat="1">
      <c r="B2" t="str">
        <f>Question!B3</f>
        <v>It is looking at 4 projects which have the following cash flows.</v>
      </c>
    </row>
    <row r="3" spans="2:6" s="16" customFormat="1">
      <c r="B3" t="str">
        <f>Question!B4</f>
        <v>Assume average cost of weighted capital (WACC) at 8%</v>
      </c>
    </row>
    <row r="4" spans="2:6" s="17" customFormat="1" ht="15.75" thickBot="1">
      <c r="B4"/>
    </row>
    <row r="5" spans="2:6" ht="15.75" thickTop="1">
      <c r="B5" s="110" t="s">
        <v>52</v>
      </c>
      <c r="C5" s="45">
        <v>1</v>
      </c>
      <c r="D5" s="45">
        <v>2</v>
      </c>
      <c r="E5" s="45">
        <v>3</v>
      </c>
      <c r="F5" s="45">
        <v>4</v>
      </c>
    </row>
    <row r="6" spans="2:6" ht="15.75" thickBot="1">
      <c r="B6" s="111"/>
      <c r="C6" s="4">
        <v>85</v>
      </c>
      <c r="D6" s="4">
        <v>100</v>
      </c>
      <c r="E6" s="4">
        <v>100</v>
      </c>
      <c r="F6" s="4">
        <v>90</v>
      </c>
    </row>
    <row r="7" spans="2:6">
      <c r="B7" s="13"/>
      <c r="C7" s="14"/>
      <c r="D7" s="14"/>
      <c r="E7" s="14"/>
      <c r="F7" s="14"/>
    </row>
    <row r="8" spans="2:6" ht="15.75">
      <c r="B8" s="10" t="s">
        <v>1</v>
      </c>
      <c r="C8" s="6"/>
      <c r="D8" s="6"/>
      <c r="E8" s="6"/>
      <c r="F8" s="6"/>
    </row>
    <row r="9" spans="2:6" ht="15.75">
      <c r="B9" s="5" t="s">
        <v>2</v>
      </c>
      <c r="C9" s="7">
        <v>20</v>
      </c>
      <c r="D9" s="7">
        <v>20</v>
      </c>
      <c r="E9" s="7">
        <v>25</v>
      </c>
      <c r="F9" s="7">
        <v>15</v>
      </c>
    </row>
    <row r="10" spans="2:6" ht="15.75">
      <c r="B10" s="5" t="s">
        <v>3</v>
      </c>
      <c r="C10" s="7">
        <v>30</v>
      </c>
      <c r="D10" s="7">
        <v>35</v>
      </c>
      <c r="E10" s="7">
        <v>25</v>
      </c>
      <c r="F10" s="7">
        <v>25</v>
      </c>
    </row>
    <row r="11" spans="2:6" ht="15.75">
      <c r="B11" s="5" t="s">
        <v>4</v>
      </c>
      <c r="C11" s="7">
        <v>35</v>
      </c>
      <c r="D11" s="7">
        <v>40</v>
      </c>
      <c r="E11" s="7">
        <v>30</v>
      </c>
      <c r="F11" s="7">
        <v>30</v>
      </c>
    </row>
    <row r="12" spans="2:6" ht="15.75">
      <c r="B12" s="47" t="s">
        <v>5</v>
      </c>
      <c r="C12" s="48">
        <v>40</v>
      </c>
      <c r="D12" s="48">
        <v>50</v>
      </c>
      <c r="E12" s="48">
        <v>35</v>
      </c>
      <c r="F12" s="48">
        <v>55</v>
      </c>
    </row>
    <row r="13" spans="2:6" ht="17.25" customHeight="1" thickBot="1">
      <c r="B13" s="12" t="s">
        <v>48</v>
      </c>
      <c r="C13" s="8">
        <v>0</v>
      </c>
      <c r="D13" s="8">
        <v>20</v>
      </c>
      <c r="E13" s="8">
        <v>0</v>
      </c>
      <c r="F13" s="8">
        <v>15</v>
      </c>
    </row>
    <row r="14" spans="2:6" ht="16.5" thickTop="1">
      <c r="B14" s="47"/>
      <c r="C14" s="48"/>
      <c r="D14" s="48"/>
      <c r="E14" s="48"/>
      <c r="F14" s="48"/>
    </row>
    <row r="15" spans="2:6" ht="15.75">
      <c r="B15" s="2"/>
    </row>
    <row r="16" spans="2:6" s="18" customFormat="1" ht="12.75">
      <c r="B16" s="15" t="s">
        <v>6</v>
      </c>
      <c r="E16" s="77" t="s">
        <v>7</v>
      </c>
      <c r="F16" s="15" t="s">
        <v>8</v>
      </c>
    </row>
    <row r="17" spans="2:9" s="18" customFormat="1" ht="12.75">
      <c r="E17" s="77" t="s">
        <v>9</v>
      </c>
      <c r="F17" s="15" t="s">
        <v>10</v>
      </c>
    </row>
    <row r="18" spans="2:9" s="18" customFormat="1" ht="12.75">
      <c r="B18" s="15"/>
    </row>
    <row r="19" spans="2:9" s="18" customFormat="1" ht="12.75">
      <c r="B19" s="15" t="s">
        <v>11</v>
      </c>
    </row>
    <row r="20" spans="2:9" s="11" customFormat="1"/>
    <row r="21" spans="2:9">
      <c r="C21" s="20" t="s">
        <v>75</v>
      </c>
      <c r="D21" s="19">
        <v>1</v>
      </c>
      <c r="E21" s="19">
        <v>2</v>
      </c>
      <c r="F21" s="19">
        <v>3</v>
      </c>
      <c r="G21" s="19">
        <v>4</v>
      </c>
    </row>
    <row r="22" spans="2:9">
      <c r="B22" s="21" t="s">
        <v>74</v>
      </c>
      <c r="C22" s="75" t="s">
        <v>76</v>
      </c>
      <c r="D22" s="73">
        <f>-C6</f>
        <v>-85</v>
      </c>
      <c r="E22" s="73">
        <f t="shared" ref="E22:G22" si="0">-D6</f>
        <v>-100</v>
      </c>
      <c r="F22" s="73">
        <f t="shared" si="0"/>
        <v>-100</v>
      </c>
      <c r="G22" s="73">
        <f t="shared" si="0"/>
        <v>-90</v>
      </c>
    </row>
    <row r="23" spans="2:9">
      <c r="B23" s="21" t="s">
        <v>2</v>
      </c>
      <c r="C23" s="76">
        <f>NPV!E4</f>
        <v>0.92592592592592582</v>
      </c>
      <c r="D23" s="74">
        <f>$C$23*C9</f>
        <v>18.518518518518515</v>
      </c>
      <c r="E23" s="74">
        <f>$C$23*D9</f>
        <v>18.518518518518515</v>
      </c>
      <c r="F23" s="74">
        <f t="shared" ref="F23:G23" si="1">$C$23*E9</f>
        <v>23.148148148148145</v>
      </c>
      <c r="G23" s="74">
        <f t="shared" si="1"/>
        <v>13.888888888888888</v>
      </c>
    </row>
    <row r="24" spans="2:9">
      <c r="B24" s="21" t="s">
        <v>3</v>
      </c>
      <c r="C24" s="76">
        <f>NPV!E5</f>
        <v>0.85733882030178321</v>
      </c>
      <c r="D24" s="74">
        <f>$C$24*C10</f>
        <v>25.720164609053498</v>
      </c>
      <c r="E24" s="74">
        <f t="shared" ref="E24:G24" si="2">$C$24*D10</f>
        <v>30.006858710562412</v>
      </c>
      <c r="F24" s="74">
        <f t="shared" si="2"/>
        <v>21.43347050754458</v>
      </c>
      <c r="G24" s="74">
        <f t="shared" si="2"/>
        <v>21.43347050754458</v>
      </c>
    </row>
    <row r="25" spans="2:9">
      <c r="B25" s="21" t="s">
        <v>4</v>
      </c>
      <c r="C25" s="76">
        <f>NPV!E6</f>
        <v>0.79383224102016958</v>
      </c>
      <c r="D25" s="74">
        <f>$C$25*C11</f>
        <v>27.784128435705934</v>
      </c>
      <c r="E25" s="74">
        <f t="shared" ref="E25:G25" si="3">$C$25*D11</f>
        <v>31.753289640806784</v>
      </c>
      <c r="F25" s="74">
        <f t="shared" si="3"/>
        <v>23.814967230605088</v>
      </c>
      <c r="G25" s="74">
        <f t="shared" si="3"/>
        <v>23.814967230605088</v>
      </c>
    </row>
    <row r="26" spans="2:9">
      <c r="B26" s="21" t="s">
        <v>5</v>
      </c>
      <c r="C26" s="76">
        <f>NPV!E7</f>
        <v>0.73502985279645328</v>
      </c>
      <c r="D26" s="74">
        <f>$C$26*C12</f>
        <v>29.401194111858132</v>
      </c>
      <c r="E26" s="74">
        <f t="shared" ref="E26:G26" si="4">$C$26*D12</f>
        <v>36.751492639822665</v>
      </c>
      <c r="F26" s="74">
        <f t="shared" si="4"/>
        <v>25.726044847875865</v>
      </c>
      <c r="G26" s="74">
        <f t="shared" si="4"/>
        <v>40.426641903804928</v>
      </c>
    </row>
    <row r="27" spans="2:9">
      <c r="B27" s="21" t="s">
        <v>48</v>
      </c>
      <c r="C27" s="76">
        <f>NPV!E8</f>
        <v>0.73502985279645328</v>
      </c>
      <c r="D27" s="74">
        <f>$C$27*C13</f>
        <v>0</v>
      </c>
      <c r="E27" s="74">
        <f t="shared" ref="E27:G27" si="5">$C$27*D13</f>
        <v>14.700597055929066</v>
      </c>
      <c r="F27" s="74">
        <f t="shared" si="5"/>
        <v>0</v>
      </c>
      <c r="G27" s="74">
        <f t="shared" si="5"/>
        <v>11.025447791946799</v>
      </c>
    </row>
    <row r="28" spans="2:9">
      <c r="C28" s="21" t="s">
        <v>12</v>
      </c>
      <c r="D28" s="74">
        <f>SUM(D22:D27)</f>
        <v>16.424005675136083</v>
      </c>
      <c r="E28" s="74">
        <f t="shared" ref="E28:G28" si="6">SUM(E22:E27)</f>
        <v>31.730756565639446</v>
      </c>
      <c r="F28" s="74">
        <f t="shared" si="6"/>
        <v>-5.8773692658263101</v>
      </c>
      <c r="G28" s="74">
        <f t="shared" si="6"/>
        <v>20.589416322790285</v>
      </c>
      <c r="H28" t="s">
        <v>44</v>
      </c>
    </row>
    <row r="29" spans="2:9">
      <c r="C29" s="21" t="s">
        <v>15</v>
      </c>
      <c r="D29" s="96"/>
      <c r="E29" s="96"/>
      <c r="F29" s="96"/>
      <c r="G29" s="96"/>
      <c r="H29" t="s">
        <v>45</v>
      </c>
    </row>
    <row r="30" spans="2:9">
      <c r="C30" s="21" t="s">
        <v>14</v>
      </c>
      <c r="D30" s="76"/>
      <c r="E30" s="76"/>
      <c r="F30" s="76"/>
      <c r="G30" s="76"/>
      <c r="H30" s="11" t="s">
        <v>79</v>
      </c>
    </row>
    <row r="31" spans="2:9">
      <c r="C31" s="21" t="s">
        <v>13</v>
      </c>
      <c r="D31" s="76"/>
      <c r="E31" s="76"/>
      <c r="F31" s="76"/>
      <c r="G31" s="76"/>
      <c r="H31" s="11" t="s">
        <v>81</v>
      </c>
    </row>
    <row r="32" spans="2:9">
      <c r="C32" s="21" t="s">
        <v>16</v>
      </c>
      <c r="D32" s="97"/>
      <c r="E32" s="97"/>
      <c r="F32" s="98"/>
      <c r="G32" s="75"/>
      <c r="I32" t="s">
        <v>82</v>
      </c>
    </row>
    <row r="34" spans="2:10">
      <c r="C34" s="26" t="s">
        <v>37</v>
      </c>
      <c r="D34" t="s">
        <v>77</v>
      </c>
    </row>
    <row r="35" spans="2:10">
      <c r="C35" s="22" t="s">
        <v>89</v>
      </c>
      <c r="D35" s="75"/>
      <c r="E35" t="s">
        <v>90</v>
      </c>
    </row>
    <row r="36" spans="2:10">
      <c r="C36" s="22" t="s">
        <v>89</v>
      </c>
      <c r="D36" s="75"/>
      <c r="E36" t="s">
        <v>90</v>
      </c>
    </row>
    <row r="37" spans="2:10">
      <c r="C37" s="22" t="s">
        <v>89</v>
      </c>
      <c r="D37" s="75"/>
      <c r="E37" t="s">
        <v>90</v>
      </c>
    </row>
    <row r="38" spans="2:10">
      <c r="C38" s="22" t="s">
        <v>89</v>
      </c>
      <c r="D38" s="75"/>
      <c r="E38" t="s">
        <v>90</v>
      </c>
    </row>
    <row r="40" spans="2:10">
      <c r="D40" s="78" t="s">
        <v>17</v>
      </c>
      <c r="E40" s="78" t="s">
        <v>46</v>
      </c>
      <c r="F40" s="79" t="s">
        <v>78</v>
      </c>
      <c r="G40" s="80" t="s">
        <v>18</v>
      </c>
      <c r="H40" s="23"/>
    </row>
    <row r="41" spans="2:10">
      <c r="C41" s="101" t="s">
        <v>91</v>
      </c>
      <c r="D41" s="75"/>
      <c r="E41" s="76"/>
      <c r="F41" s="100"/>
      <c r="G41" s="100"/>
      <c r="H41" s="46"/>
    </row>
    <row r="42" spans="2:10">
      <c r="C42" s="101" t="s">
        <v>91</v>
      </c>
      <c r="D42" s="75"/>
      <c r="E42" s="76"/>
      <c r="F42" s="75"/>
      <c r="G42" s="100"/>
      <c r="H42" s="46"/>
    </row>
    <row r="43" spans="2:10">
      <c r="C43" s="101" t="s">
        <v>91</v>
      </c>
      <c r="D43" s="75"/>
      <c r="E43" s="76"/>
      <c r="F43" s="75"/>
      <c r="G43" s="100"/>
      <c r="H43" s="46"/>
    </row>
    <row r="44" spans="2:10">
      <c r="C44" s="101" t="s">
        <v>91</v>
      </c>
      <c r="D44" s="75"/>
      <c r="E44" s="76"/>
      <c r="F44" s="75"/>
      <c r="G44" s="100"/>
      <c r="H44" s="46"/>
    </row>
    <row r="45" spans="2:10" ht="15.75" thickBot="1">
      <c r="G45" s="99"/>
      <c r="H45" s="27" t="s">
        <v>18</v>
      </c>
    </row>
    <row r="46" spans="2:10" ht="12" customHeight="1">
      <c r="B46" s="112" t="s">
        <v>92</v>
      </c>
      <c r="C46" s="112"/>
      <c r="D46" s="112"/>
      <c r="E46" s="112"/>
      <c r="F46" s="112"/>
      <c r="G46" s="112"/>
      <c r="H46" s="112"/>
      <c r="I46" s="112"/>
      <c r="J46" s="112"/>
    </row>
    <row r="47" spans="2:10" ht="15" customHeight="1">
      <c r="B47" s="35"/>
      <c r="C47" s="35"/>
      <c r="D47" s="35"/>
      <c r="E47" s="35"/>
      <c r="F47" s="35"/>
      <c r="G47" s="35"/>
      <c r="H47" s="35"/>
      <c r="I47" s="35"/>
      <c r="J47" s="35"/>
    </row>
    <row r="48" spans="2:10" ht="14.25" customHeight="1">
      <c r="B48" s="112" t="s">
        <v>93</v>
      </c>
      <c r="C48" s="112"/>
      <c r="D48" s="112"/>
      <c r="E48" s="112"/>
      <c r="F48" s="112"/>
      <c r="G48" s="112"/>
      <c r="H48" s="112"/>
      <c r="I48" s="112"/>
      <c r="J48" s="112"/>
    </row>
  </sheetData>
  <mergeCells count="3">
    <mergeCell ref="B46:J46"/>
    <mergeCell ref="B48:J48"/>
    <mergeCell ref="B5:B6"/>
  </mergeCells>
  <pageMargins left="0.39370078740157483" right="0.39370078740157483" top="0.39370078740157483" bottom="0.39370078740157483" header="0.31496062992125984" footer="0.31496062992125984"/>
  <pageSetup scale="72" orientation="landscape" r:id="rId1"/>
  <headerFooter>
    <oddFooter>&amp;C&amp;F      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BK27"/>
  <sheetViews>
    <sheetView topLeftCell="D1" zoomScaleNormal="100" workbookViewId="0">
      <selection activeCell="V2" sqref="V2:V7"/>
    </sheetView>
  </sheetViews>
  <sheetFormatPr defaultRowHeight="12"/>
  <cols>
    <col min="1" max="1" width="6.140625" style="54" bestFit="1" customWidth="1"/>
    <col min="2" max="10" width="7" style="54" bestFit="1" customWidth="1"/>
    <col min="11" max="21" width="6" style="54" bestFit="1" customWidth="1"/>
    <col min="22" max="16384" width="9.140625" style="54"/>
  </cols>
  <sheetData>
    <row r="1" spans="1:63" s="49" customFormat="1" ht="20.25">
      <c r="A1" s="113" t="s">
        <v>49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5"/>
    </row>
    <row r="2" spans="1:63">
      <c r="A2" s="50" t="s">
        <v>50</v>
      </c>
      <c r="B2" s="51">
        <v>0.01</v>
      </c>
      <c r="C2" s="51">
        <v>0.02</v>
      </c>
      <c r="D2" s="51">
        <v>0.03</v>
      </c>
      <c r="E2" s="51">
        <v>0.04</v>
      </c>
      <c r="F2" s="52">
        <v>0.05</v>
      </c>
      <c r="G2" s="51">
        <v>0.06</v>
      </c>
      <c r="H2" s="51">
        <v>7.0000000000000007E-2</v>
      </c>
      <c r="I2" s="51">
        <v>0.08</v>
      </c>
      <c r="J2" s="51">
        <v>0.09</v>
      </c>
      <c r="K2" s="52">
        <v>0.1</v>
      </c>
      <c r="L2" s="51">
        <v>0.11</v>
      </c>
      <c r="M2" s="51">
        <v>0.12</v>
      </c>
      <c r="N2" s="51">
        <v>0.13</v>
      </c>
      <c r="O2" s="51">
        <v>0.14000000000000001</v>
      </c>
      <c r="P2" s="52">
        <v>0.15</v>
      </c>
      <c r="Q2" s="51">
        <v>0.16</v>
      </c>
      <c r="R2" s="51">
        <v>0.17</v>
      </c>
      <c r="S2" s="51">
        <v>0.18</v>
      </c>
      <c r="T2" s="51">
        <v>0.19</v>
      </c>
      <c r="U2" s="52">
        <v>0.2</v>
      </c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</row>
    <row r="3" spans="1:63">
      <c r="A3" s="55">
        <v>1</v>
      </c>
      <c r="B3" s="56">
        <f t="shared" ref="B3:Q18" si="0">1/(1+B$2)^$A3</f>
        <v>0.99009900990099009</v>
      </c>
      <c r="C3" s="56">
        <f t="shared" si="0"/>
        <v>0.98039215686274506</v>
      </c>
      <c r="D3" s="56">
        <f t="shared" si="0"/>
        <v>0.970873786407767</v>
      </c>
      <c r="E3" s="56">
        <f t="shared" si="0"/>
        <v>0.96153846153846145</v>
      </c>
      <c r="F3" s="57">
        <f t="shared" si="0"/>
        <v>0.95238095238095233</v>
      </c>
      <c r="G3" s="56">
        <f t="shared" si="0"/>
        <v>0.94339622641509424</v>
      </c>
      <c r="H3" s="56">
        <f t="shared" si="0"/>
        <v>0.93457943925233644</v>
      </c>
      <c r="I3" s="56">
        <f t="shared" si="0"/>
        <v>0.92592592592592582</v>
      </c>
      <c r="J3" s="56">
        <f t="shared" si="0"/>
        <v>0.9174311926605504</v>
      </c>
      <c r="K3" s="57">
        <f t="shared" si="0"/>
        <v>0.90909090909090906</v>
      </c>
      <c r="L3" s="56">
        <f t="shared" si="0"/>
        <v>0.9009009009009008</v>
      </c>
      <c r="M3" s="56">
        <f t="shared" si="0"/>
        <v>0.89285714285714279</v>
      </c>
      <c r="N3" s="56">
        <f t="shared" si="0"/>
        <v>0.88495575221238942</v>
      </c>
      <c r="O3" s="56">
        <f t="shared" si="0"/>
        <v>0.8771929824561403</v>
      </c>
      <c r="P3" s="57">
        <f t="shared" si="0"/>
        <v>0.86956521739130443</v>
      </c>
      <c r="Q3" s="56">
        <f t="shared" si="0"/>
        <v>0.86206896551724144</v>
      </c>
      <c r="R3" s="56">
        <f t="shared" ref="R3:U17" si="1">1/(1+R$2)^$A3</f>
        <v>0.85470085470085477</v>
      </c>
      <c r="S3" s="56">
        <f t="shared" si="1"/>
        <v>0.84745762711864414</v>
      </c>
      <c r="T3" s="56">
        <f t="shared" si="1"/>
        <v>0.84033613445378152</v>
      </c>
      <c r="U3" s="57">
        <f t="shared" si="1"/>
        <v>0.83333333333333337</v>
      </c>
      <c r="V3" s="56"/>
      <c r="W3" s="56"/>
    </row>
    <row r="4" spans="1:63">
      <c r="A4" s="55">
        <v>2</v>
      </c>
      <c r="B4" s="56">
        <f t="shared" si="0"/>
        <v>0.98029604940692083</v>
      </c>
      <c r="C4" s="56">
        <f t="shared" si="0"/>
        <v>0.96116878123798544</v>
      </c>
      <c r="D4" s="56">
        <f t="shared" si="0"/>
        <v>0.94259590913375435</v>
      </c>
      <c r="E4" s="56">
        <f t="shared" si="0"/>
        <v>0.92455621301775137</v>
      </c>
      <c r="F4" s="57">
        <f t="shared" si="0"/>
        <v>0.90702947845804982</v>
      </c>
      <c r="G4" s="56">
        <f t="shared" si="0"/>
        <v>0.88999644001423983</v>
      </c>
      <c r="H4" s="56">
        <f t="shared" si="0"/>
        <v>0.87343872827321156</v>
      </c>
      <c r="I4" s="56">
        <f t="shared" si="0"/>
        <v>0.85733882030178321</v>
      </c>
      <c r="J4" s="56">
        <f t="shared" si="0"/>
        <v>0.84167999326655996</v>
      </c>
      <c r="K4" s="57">
        <f t="shared" si="0"/>
        <v>0.82644628099173545</v>
      </c>
      <c r="L4" s="56">
        <f t="shared" si="0"/>
        <v>0.8116224332440547</v>
      </c>
      <c r="M4" s="56">
        <f t="shared" si="0"/>
        <v>0.79719387755102034</v>
      </c>
      <c r="N4" s="56">
        <f t="shared" si="0"/>
        <v>0.78314668337379612</v>
      </c>
      <c r="O4" s="56">
        <f t="shared" si="0"/>
        <v>0.76946752847029842</v>
      </c>
      <c r="P4" s="57">
        <f t="shared" si="0"/>
        <v>0.7561436672967865</v>
      </c>
      <c r="Q4" s="56">
        <f t="shared" si="0"/>
        <v>0.74316290130796681</v>
      </c>
      <c r="R4" s="56">
        <f t="shared" si="1"/>
        <v>0.73051355102637161</v>
      </c>
      <c r="S4" s="56">
        <f t="shared" si="1"/>
        <v>0.71818442976156283</v>
      </c>
      <c r="T4" s="56">
        <f t="shared" si="1"/>
        <v>0.70616481886872395</v>
      </c>
      <c r="U4" s="57">
        <f t="shared" si="1"/>
        <v>0.69444444444444442</v>
      </c>
      <c r="V4" s="56"/>
    </row>
    <row r="5" spans="1:63">
      <c r="A5" s="55">
        <v>3</v>
      </c>
      <c r="B5" s="56">
        <f t="shared" si="0"/>
        <v>0.97059014792764453</v>
      </c>
      <c r="C5" s="56">
        <f t="shared" si="0"/>
        <v>0.94232233454704462</v>
      </c>
      <c r="D5" s="56">
        <f t="shared" si="0"/>
        <v>0.91514165935315961</v>
      </c>
      <c r="E5" s="56">
        <f t="shared" si="0"/>
        <v>0.88899635867091487</v>
      </c>
      <c r="F5" s="57">
        <f t="shared" si="0"/>
        <v>0.86383759853147601</v>
      </c>
      <c r="G5" s="56">
        <f t="shared" si="0"/>
        <v>0.8396192830323016</v>
      </c>
      <c r="H5" s="56">
        <f t="shared" si="0"/>
        <v>0.81629787689085187</v>
      </c>
      <c r="I5" s="56">
        <f t="shared" si="0"/>
        <v>0.79383224102016958</v>
      </c>
      <c r="J5" s="56">
        <f t="shared" si="0"/>
        <v>0.77218348006106419</v>
      </c>
      <c r="K5" s="57">
        <f t="shared" si="0"/>
        <v>0.75131480090157754</v>
      </c>
      <c r="L5" s="56">
        <f t="shared" si="0"/>
        <v>0.73119138130095018</v>
      </c>
      <c r="M5" s="56">
        <f t="shared" si="0"/>
        <v>0.71178024781341087</v>
      </c>
      <c r="N5" s="56">
        <f t="shared" si="0"/>
        <v>0.69305016227769578</v>
      </c>
      <c r="O5" s="56">
        <f t="shared" si="0"/>
        <v>0.67497151620201612</v>
      </c>
      <c r="P5" s="57">
        <f t="shared" si="0"/>
        <v>0.65751623243198831</v>
      </c>
      <c r="Q5" s="56">
        <f t="shared" si="0"/>
        <v>0.64065767354135073</v>
      </c>
      <c r="R5" s="56">
        <f t="shared" si="1"/>
        <v>0.62437055643279626</v>
      </c>
      <c r="S5" s="56">
        <f t="shared" si="1"/>
        <v>0.6086308726792905</v>
      </c>
      <c r="T5" s="56">
        <f t="shared" si="1"/>
        <v>0.59341581417539835</v>
      </c>
      <c r="U5" s="57">
        <f t="shared" si="1"/>
        <v>0.57870370370370372</v>
      </c>
      <c r="V5" s="56"/>
    </row>
    <row r="6" spans="1:63">
      <c r="A6" s="55">
        <v>4</v>
      </c>
      <c r="B6" s="56">
        <f t="shared" si="0"/>
        <v>0.96098034448281622</v>
      </c>
      <c r="C6" s="56">
        <f t="shared" si="0"/>
        <v>0.9238454260265142</v>
      </c>
      <c r="D6" s="56">
        <f t="shared" si="0"/>
        <v>0.888487047915689</v>
      </c>
      <c r="E6" s="56">
        <f t="shared" si="0"/>
        <v>0.85480419102972571</v>
      </c>
      <c r="F6" s="57">
        <f t="shared" si="0"/>
        <v>0.82270247479188197</v>
      </c>
      <c r="G6" s="56">
        <f t="shared" si="0"/>
        <v>0.79209366323802044</v>
      </c>
      <c r="H6" s="56">
        <f t="shared" si="0"/>
        <v>0.7628952120475252</v>
      </c>
      <c r="I6" s="56">
        <f t="shared" si="0"/>
        <v>0.73502985279645328</v>
      </c>
      <c r="J6" s="56">
        <f t="shared" si="0"/>
        <v>0.7084252110651964</v>
      </c>
      <c r="K6" s="57">
        <f t="shared" si="0"/>
        <v>0.68301345536507052</v>
      </c>
      <c r="L6" s="56">
        <f t="shared" si="0"/>
        <v>0.65873097414500015</v>
      </c>
      <c r="M6" s="56">
        <f t="shared" si="0"/>
        <v>0.63551807840483121</v>
      </c>
      <c r="N6" s="56">
        <f t="shared" si="0"/>
        <v>0.61331872767937679</v>
      </c>
      <c r="O6" s="56">
        <f t="shared" si="0"/>
        <v>0.59208027737018942</v>
      </c>
      <c r="P6" s="57">
        <f t="shared" si="0"/>
        <v>0.57175324559303342</v>
      </c>
      <c r="Q6" s="56">
        <f t="shared" si="0"/>
        <v>0.5522910978804747</v>
      </c>
      <c r="R6" s="56">
        <f t="shared" si="1"/>
        <v>0.53365004823315931</v>
      </c>
      <c r="S6" s="56">
        <f t="shared" si="1"/>
        <v>0.51578887515194116</v>
      </c>
      <c r="T6" s="56">
        <f t="shared" si="1"/>
        <v>0.49866875140789779</v>
      </c>
      <c r="U6" s="57">
        <f t="shared" si="1"/>
        <v>0.48225308641975312</v>
      </c>
      <c r="V6" s="56"/>
    </row>
    <row r="7" spans="1:63">
      <c r="A7" s="50">
        <v>5</v>
      </c>
      <c r="B7" s="58">
        <f t="shared" si="0"/>
        <v>0.95146568760674888</v>
      </c>
      <c r="C7" s="58">
        <f t="shared" si="0"/>
        <v>0.90573080982991594</v>
      </c>
      <c r="D7" s="58">
        <f t="shared" si="0"/>
        <v>0.86260878438416411</v>
      </c>
      <c r="E7" s="58">
        <f t="shared" si="0"/>
        <v>0.82192710675935154</v>
      </c>
      <c r="F7" s="59">
        <f t="shared" si="0"/>
        <v>0.78352616646845896</v>
      </c>
      <c r="G7" s="58">
        <f t="shared" si="0"/>
        <v>0.74725817286605689</v>
      </c>
      <c r="H7" s="58">
        <f t="shared" si="0"/>
        <v>0.71298617948366838</v>
      </c>
      <c r="I7" s="58">
        <f t="shared" si="0"/>
        <v>0.68058319703375303</v>
      </c>
      <c r="J7" s="58">
        <f t="shared" si="0"/>
        <v>0.64993138629834524</v>
      </c>
      <c r="K7" s="59">
        <f t="shared" si="0"/>
        <v>0.62092132305915493</v>
      </c>
      <c r="L7" s="58">
        <f t="shared" si="0"/>
        <v>0.5934513280585586</v>
      </c>
      <c r="M7" s="58">
        <f t="shared" si="0"/>
        <v>0.56742685571859919</v>
      </c>
      <c r="N7" s="58">
        <f t="shared" si="0"/>
        <v>0.54275993599944861</v>
      </c>
      <c r="O7" s="58">
        <f t="shared" si="0"/>
        <v>0.51936866435981521</v>
      </c>
      <c r="P7" s="59">
        <f t="shared" si="0"/>
        <v>0.49717673529828987</v>
      </c>
      <c r="Q7" s="58">
        <f t="shared" si="0"/>
        <v>0.47611301541420237</v>
      </c>
      <c r="R7" s="58">
        <f t="shared" si="1"/>
        <v>0.45611115233603361</v>
      </c>
      <c r="S7" s="58">
        <f t="shared" si="1"/>
        <v>0.43710921623045873</v>
      </c>
      <c r="T7" s="58">
        <f t="shared" si="1"/>
        <v>0.41904937093100653</v>
      </c>
      <c r="U7" s="59">
        <f t="shared" si="1"/>
        <v>0.4018775720164609</v>
      </c>
      <c r="V7" s="56"/>
    </row>
    <row r="8" spans="1:63">
      <c r="A8" s="55">
        <v>6</v>
      </c>
      <c r="B8" s="56">
        <f t="shared" si="0"/>
        <v>0.94204523525420658</v>
      </c>
      <c r="C8" s="56">
        <f t="shared" si="0"/>
        <v>0.88797138218619198</v>
      </c>
      <c r="D8" s="56">
        <f t="shared" si="0"/>
        <v>0.83748425668365445</v>
      </c>
      <c r="E8" s="56">
        <f t="shared" si="0"/>
        <v>0.79031452573014571</v>
      </c>
      <c r="F8" s="57">
        <f t="shared" si="0"/>
        <v>0.74621539663662761</v>
      </c>
      <c r="G8" s="56">
        <f t="shared" si="0"/>
        <v>0.70496054043967626</v>
      </c>
      <c r="H8" s="56">
        <f t="shared" si="0"/>
        <v>0.66634222381651254</v>
      </c>
      <c r="I8" s="56">
        <f t="shared" si="0"/>
        <v>0.63016962688310452</v>
      </c>
      <c r="J8" s="56">
        <f t="shared" si="0"/>
        <v>0.5962673268792158</v>
      </c>
      <c r="K8" s="57">
        <f t="shared" si="0"/>
        <v>0.56447393005377722</v>
      </c>
      <c r="L8" s="56">
        <f t="shared" si="0"/>
        <v>0.53464083608879154</v>
      </c>
      <c r="M8" s="56">
        <f t="shared" si="0"/>
        <v>0.50663112117732068</v>
      </c>
      <c r="N8" s="56">
        <f t="shared" si="0"/>
        <v>0.48031852743314046</v>
      </c>
      <c r="O8" s="56">
        <f t="shared" si="0"/>
        <v>0.45558654768404844</v>
      </c>
      <c r="P8" s="57">
        <f t="shared" si="0"/>
        <v>0.43232759591155645</v>
      </c>
      <c r="Q8" s="56">
        <f t="shared" si="0"/>
        <v>0.41044225466741585</v>
      </c>
      <c r="R8" s="56">
        <f t="shared" si="1"/>
        <v>0.38983859174019969</v>
      </c>
      <c r="S8" s="56">
        <f t="shared" si="1"/>
        <v>0.37043153917835481</v>
      </c>
      <c r="T8" s="56">
        <f t="shared" si="1"/>
        <v>0.3521423285134509</v>
      </c>
      <c r="U8" s="57">
        <f t="shared" si="1"/>
        <v>0.33489797668038412</v>
      </c>
    </row>
    <row r="9" spans="1:63">
      <c r="A9" s="55">
        <v>7</v>
      </c>
      <c r="B9" s="56">
        <f t="shared" si="0"/>
        <v>0.93271805470713554</v>
      </c>
      <c r="C9" s="56">
        <f t="shared" si="0"/>
        <v>0.87056017861391388</v>
      </c>
      <c r="D9" s="56">
        <f t="shared" si="0"/>
        <v>0.81309151134335378</v>
      </c>
      <c r="E9" s="56">
        <f t="shared" si="0"/>
        <v>0.75991781320206331</v>
      </c>
      <c r="F9" s="57">
        <f t="shared" si="0"/>
        <v>0.71068133013012147</v>
      </c>
      <c r="G9" s="56">
        <f t="shared" si="0"/>
        <v>0.66505711362233599</v>
      </c>
      <c r="H9" s="56">
        <f t="shared" si="0"/>
        <v>0.62274974188459109</v>
      </c>
      <c r="I9" s="56">
        <f t="shared" si="0"/>
        <v>0.58349039526213387</v>
      </c>
      <c r="J9" s="56">
        <f t="shared" si="0"/>
        <v>0.54703424484331731</v>
      </c>
      <c r="K9" s="57">
        <f t="shared" si="0"/>
        <v>0.51315811823070645</v>
      </c>
      <c r="L9" s="56">
        <f t="shared" si="0"/>
        <v>0.48165841089080319</v>
      </c>
      <c r="M9" s="56">
        <f t="shared" si="0"/>
        <v>0.45234921533689343</v>
      </c>
      <c r="N9" s="56">
        <f t="shared" si="0"/>
        <v>0.425060643746142</v>
      </c>
      <c r="O9" s="56">
        <f t="shared" si="0"/>
        <v>0.39963732252986695</v>
      </c>
      <c r="P9" s="57">
        <f t="shared" si="0"/>
        <v>0.37593703992309269</v>
      </c>
      <c r="Q9" s="56">
        <f t="shared" si="0"/>
        <v>0.35382952988570338</v>
      </c>
      <c r="R9" s="56">
        <f t="shared" si="1"/>
        <v>0.33319537755572626</v>
      </c>
      <c r="S9" s="56">
        <f t="shared" si="1"/>
        <v>0.31392503320199561</v>
      </c>
      <c r="T9" s="56">
        <f t="shared" si="1"/>
        <v>0.29591792312054699</v>
      </c>
      <c r="U9" s="57">
        <f t="shared" si="1"/>
        <v>0.27908164723365342</v>
      </c>
    </row>
    <row r="10" spans="1:63">
      <c r="A10" s="55">
        <v>8</v>
      </c>
      <c r="B10" s="56">
        <f t="shared" si="0"/>
        <v>0.92348322248231218</v>
      </c>
      <c r="C10" s="56">
        <f t="shared" si="0"/>
        <v>0.85349037119011162</v>
      </c>
      <c r="D10" s="56">
        <f t="shared" si="0"/>
        <v>0.78940923431393573</v>
      </c>
      <c r="E10" s="56">
        <f t="shared" si="0"/>
        <v>0.73069020500198378</v>
      </c>
      <c r="F10" s="57">
        <f t="shared" si="0"/>
        <v>0.67683936202868722</v>
      </c>
      <c r="G10" s="56">
        <f t="shared" si="0"/>
        <v>0.62741237134182648</v>
      </c>
      <c r="H10" s="56">
        <f t="shared" si="0"/>
        <v>0.5820091045650384</v>
      </c>
      <c r="I10" s="56">
        <f t="shared" si="0"/>
        <v>0.54026888450197574</v>
      </c>
      <c r="J10" s="56">
        <f t="shared" si="0"/>
        <v>0.50186627967276809</v>
      </c>
      <c r="K10" s="57">
        <f t="shared" si="0"/>
        <v>0.46650738020973315</v>
      </c>
      <c r="L10" s="56">
        <f t="shared" si="0"/>
        <v>0.43392649629802077</v>
      </c>
      <c r="M10" s="56">
        <f t="shared" si="0"/>
        <v>0.4038832279793691</v>
      </c>
      <c r="N10" s="56">
        <f t="shared" si="0"/>
        <v>0.37615986172224958</v>
      </c>
      <c r="O10" s="56">
        <f t="shared" si="0"/>
        <v>0.35055905485076044</v>
      </c>
      <c r="P10" s="57">
        <f t="shared" si="0"/>
        <v>0.32690177384616753</v>
      </c>
      <c r="Q10" s="56">
        <f t="shared" si="0"/>
        <v>0.30502545679802012</v>
      </c>
      <c r="R10" s="56">
        <f t="shared" si="1"/>
        <v>0.28478237397925327</v>
      </c>
      <c r="S10" s="56">
        <f t="shared" si="1"/>
        <v>0.26603816373050476</v>
      </c>
      <c r="T10" s="56">
        <f t="shared" si="1"/>
        <v>0.24867052363071171</v>
      </c>
      <c r="U10" s="57">
        <f t="shared" si="1"/>
        <v>0.23256803936137788</v>
      </c>
    </row>
    <row r="11" spans="1:63">
      <c r="A11" s="55">
        <v>9</v>
      </c>
      <c r="B11" s="56">
        <f t="shared" si="0"/>
        <v>0.91433982423991289</v>
      </c>
      <c r="C11" s="56">
        <f t="shared" si="0"/>
        <v>0.83675526587265847</v>
      </c>
      <c r="D11" s="56">
        <f t="shared" si="0"/>
        <v>0.76641673234362695</v>
      </c>
      <c r="E11" s="56">
        <f t="shared" si="0"/>
        <v>0.70258673557883045</v>
      </c>
      <c r="F11" s="57">
        <f t="shared" si="0"/>
        <v>0.64460891621779726</v>
      </c>
      <c r="G11" s="56">
        <f t="shared" si="0"/>
        <v>0.59189846353002495</v>
      </c>
      <c r="H11" s="56">
        <f t="shared" si="0"/>
        <v>0.54393374258414806</v>
      </c>
      <c r="I11" s="56">
        <f t="shared" si="0"/>
        <v>0.50024896713145905</v>
      </c>
      <c r="J11" s="56">
        <f t="shared" si="0"/>
        <v>0.46042777951630098</v>
      </c>
      <c r="K11" s="57">
        <f t="shared" si="0"/>
        <v>0.42409761837248466</v>
      </c>
      <c r="L11" s="56">
        <f t="shared" si="0"/>
        <v>0.39092477143965831</v>
      </c>
      <c r="M11" s="56">
        <f t="shared" si="0"/>
        <v>0.36061002498157957</v>
      </c>
      <c r="N11" s="56">
        <f t="shared" si="0"/>
        <v>0.33288483338252178</v>
      </c>
      <c r="O11" s="56">
        <f t="shared" si="0"/>
        <v>0.3075079428515442</v>
      </c>
      <c r="P11" s="57">
        <f t="shared" si="0"/>
        <v>0.28426241204014574</v>
      </c>
      <c r="Q11" s="56">
        <f t="shared" si="0"/>
        <v>0.26295297999829326</v>
      </c>
      <c r="R11" s="56">
        <f t="shared" si="1"/>
        <v>0.24340373844380622</v>
      </c>
      <c r="S11" s="56">
        <f t="shared" si="1"/>
        <v>0.22545607095805489</v>
      </c>
      <c r="T11" s="56">
        <f t="shared" si="1"/>
        <v>0.20896682658043003</v>
      </c>
      <c r="U11" s="57">
        <f t="shared" si="1"/>
        <v>0.1938066994678149</v>
      </c>
    </row>
    <row r="12" spans="1:63">
      <c r="A12" s="50">
        <v>10</v>
      </c>
      <c r="B12" s="58">
        <f t="shared" si="0"/>
        <v>0.90528695469298315</v>
      </c>
      <c r="C12" s="58">
        <f t="shared" si="0"/>
        <v>0.82034829987515534</v>
      </c>
      <c r="D12" s="58">
        <f t="shared" si="0"/>
        <v>0.74409391489672516</v>
      </c>
      <c r="E12" s="58">
        <f t="shared" si="0"/>
        <v>0.67556416882579851</v>
      </c>
      <c r="F12" s="59">
        <f t="shared" si="0"/>
        <v>0.61391325354075932</v>
      </c>
      <c r="G12" s="58">
        <f t="shared" si="0"/>
        <v>0.55839477691511785</v>
      </c>
      <c r="H12" s="58">
        <f t="shared" si="0"/>
        <v>0.5083492921347178</v>
      </c>
      <c r="I12" s="58">
        <f t="shared" si="0"/>
        <v>0.46319348808468425</v>
      </c>
      <c r="J12" s="58">
        <f t="shared" si="0"/>
        <v>0.42241080689568894</v>
      </c>
      <c r="K12" s="59">
        <f t="shared" si="0"/>
        <v>0.38554328942953148</v>
      </c>
      <c r="L12" s="58">
        <f t="shared" si="0"/>
        <v>0.3521844787744669</v>
      </c>
      <c r="M12" s="58">
        <f t="shared" si="0"/>
        <v>0.32197323659069599</v>
      </c>
      <c r="N12" s="58">
        <f t="shared" si="0"/>
        <v>0.2945883481261255</v>
      </c>
      <c r="O12" s="58">
        <f t="shared" si="0"/>
        <v>0.26974380951889843</v>
      </c>
      <c r="P12" s="59">
        <f t="shared" si="0"/>
        <v>0.24718470612186585</v>
      </c>
      <c r="Q12" s="58">
        <f t="shared" si="0"/>
        <v>0.22668360344680452</v>
      </c>
      <c r="R12" s="58">
        <f t="shared" si="1"/>
        <v>0.20803738328530447</v>
      </c>
      <c r="S12" s="58">
        <f t="shared" si="1"/>
        <v>0.19106446691360587</v>
      </c>
      <c r="T12" s="58">
        <f t="shared" si="1"/>
        <v>0.17560237527767228</v>
      </c>
      <c r="U12" s="59">
        <f t="shared" si="1"/>
        <v>0.16150558288984573</v>
      </c>
    </row>
    <row r="13" spans="1:63">
      <c r="A13" s="55">
        <v>11</v>
      </c>
      <c r="B13" s="56">
        <f t="shared" si="0"/>
        <v>0.89632371751780526</v>
      </c>
      <c r="C13" s="56">
        <f t="shared" si="0"/>
        <v>0.80426303909328967</v>
      </c>
      <c r="D13" s="56">
        <f t="shared" si="0"/>
        <v>0.72242127659876232</v>
      </c>
      <c r="E13" s="56">
        <f t="shared" si="0"/>
        <v>0.6495809315632679</v>
      </c>
      <c r="F13" s="57">
        <f t="shared" si="0"/>
        <v>0.5846792890864374</v>
      </c>
      <c r="G13" s="56">
        <f t="shared" si="0"/>
        <v>0.52678752539162055</v>
      </c>
      <c r="H13" s="56">
        <f t="shared" si="0"/>
        <v>0.47509279638758667</v>
      </c>
      <c r="I13" s="56">
        <f t="shared" si="0"/>
        <v>0.42888285933767062</v>
      </c>
      <c r="J13" s="56">
        <f t="shared" si="0"/>
        <v>0.38753285036301738</v>
      </c>
      <c r="K13" s="57">
        <f t="shared" si="0"/>
        <v>0.3504938994813922</v>
      </c>
      <c r="L13" s="56">
        <f t="shared" si="0"/>
        <v>0.31728331421123146</v>
      </c>
      <c r="M13" s="56">
        <f t="shared" si="0"/>
        <v>0.28747610409883567</v>
      </c>
      <c r="N13" s="56">
        <f t="shared" si="0"/>
        <v>0.26069765320896066</v>
      </c>
      <c r="O13" s="56">
        <f t="shared" si="0"/>
        <v>0.23661737677096348</v>
      </c>
      <c r="P13" s="57">
        <f t="shared" si="0"/>
        <v>0.21494322271466598</v>
      </c>
      <c r="Q13" s="56">
        <f t="shared" si="0"/>
        <v>0.19541689952310734</v>
      </c>
      <c r="R13" s="56">
        <f t="shared" si="1"/>
        <v>0.17780972930367903</v>
      </c>
      <c r="S13" s="56">
        <f t="shared" si="1"/>
        <v>0.1619190397572931</v>
      </c>
      <c r="T13" s="56">
        <f t="shared" si="1"/>
        <v>0.14756502124174142</v>
      </c>
      <c r="U13" s="57">
        <f t="shared" si="1"/>
        <v>0.13458798574153813</v>
      </c>
    </row>
    <row r="14" spans="1:63">
      <c r="A14" s="55">
        <v>12</v>
      </c>
      <c r="B14" s="56">
        <f t="shared" si="0"/>
        <v>0.88744922526515368</v>
      </c>
      <c r="C14" s="56">
        <f t="shared" si="0"/>
        <v>0.78849317558165644</v>
      </c>
      <c r="D14" s="56">
        <f t="shared" si="0"/>
        <v>0.70137988019297326</v>
      </c>
      <c r="E14" s="56">
        <f t="shared" si="0"/>
        <v>0.62459704958006512</v>
      </c>
      <c r="F14" s="57">
        <f t="shared" si="0"/>
        <v>0.5568374181775595</v>
      </c>
      <c r="G14" s="56">
        <f t="shared" si="0"/>
        <v>0.4969693635770005</v>
      </c>
      <c r="H14" s="56">
        <f t="shared" si="0"/>
        <v>0.44401195924073528</v>
      </c>
      <c r="I14" s="56">
        <f t="shared" si="0"/>
        <v>0.39711375864599124</v>
      </c>
      <c r="J14" s="56">
        <f t="shared" si="0"/>
        <v>0.35553472510368567</v>
      </c>
      <c r="K14" s="57">
        <f t="shared" si="0"/>
        <v>0.31863081771035656</v>
      </c>
      <c r="L14" s="56">
        <f t="shared" si="0"/>
        <v>0.28584082361372198</v>
      </c>
      <c r="M14" s="56">
        <f t="shared" si="0"/>
        <v>0.25667509294538904</v>
      </c>
      <c r="N14" s="56">
        <f t="shared" si="0"/>
        <v>0.23070588779554044</v>
      </c>
      <c r="O14" s="56">
        <f t="shared" si="0"/>
        <v>0.20755910243066969</v>
      </c>
      <c r="P14" s="57">
        <f t="shared" si="0"/>
        <v>0.18690715018666609</v>
      </c>
      <c r="Q14" s="56">
        <f t="shared" si="0"/>
        <v>0.16846284441647186</v>
      </c>
      <c r="R14" s="56">
        <f t="shared" si="1"/>
        <v>0.15197412760998211</v>
      </c>
      <c r="S14" s="56">
        <f t="shared" si="1"/>
        <v>0.13721952521804504</v>
      </c>
      <c r="T14" s="56">
        <f t="shared" si="1"/>
        <v>0.12400421953087515</v>
      </c>
      <c r="U14" s="57">
        <f t="shared" si="1"/>
        <v>0.11215665478461512</v>
      </c>
    </row>
    <row r="15" spans="1:63">
      <c r="A15" s="55">
        <v>13</v>
      </c>
      <c r="B15" s="56">
        <f t="shared" si="0"/>
        <v>0.87866259927242929</v>
      </c>
      <c r="C15" s="56">
        <f t="shared" si="0"/>
        <v>0.77303252508005538</v>
      </c>
      <c r="D15" s="56">
        <f t="shared" si="0"/>
        <v>0.68095133999317792</v>
      </c>
      <c r="E15" s="56">
        <f t="shared" si="0"/>
        <v>0.600574086134678</v>
      </c>
      <c r="F15" s="57">
        <f t="shared" si="0"/>
        <v>0.53032135064529462</v>
      </c>
      <c r="G15" s="56">
        <f t="shared" si="0"/>
        <v>0.46883902224245327</v>
      </c>
      <c r="H15" s="56">
        <f t="shared" si="0"/>
        <v>0.41496444788853759</v>
      </c>
      <c r="I15" s="56">
        <f t="shared" si="0"/>
        <v>0.36769792467221413</v>
      </c>
      <c r="J15" s="56">
        <f t="shared" si="0"/>
        <v>0.32617864688411524</v>
      </c>
      <c r="K15" s="57">
        <f t="shared" si="0"/>
        <v>0.28966437973668779</v>
      </c>
      <c r="L15" s="56">
        <f t="shared" si="0"/>
        <v>0.25751425550785767</v>
      </c>
      <c r="M15" s="56">
        <f t="shared" si="0"/>
        <v>0.22917419012981158</v>
      </c>
      <c r="N15" s="56">
        <f t="shared" si="0"/>
        <v>0.20416450247392959</v>
      </c>
      <c r="O15" s="56">
        <f t="shared" si="0"/>
        <v>0.18206938809707865</v>
      </c>
      <c r="P15" s="57">
        <f t="shared" si="0"/>
        <v>0.16252795668405748</v>
      </c>
      <c r="Q15" s="56">
        <f t="shared" si="0"/>
        <v>0.14522659001419991</v>
      </c>
      <c r="R15" s="56">
        <f t="shared" si="1"/>
        <v>0.12989241676066848</v>
      </c>
      <c r="S15" s="56">
        <f t="shared" si="1"/>
        <v>0.11628773323563139</v>
      </c>
      <c r="T15" s="56">
        <f t="shared" si="1"/>
        <v>0.10420522649653374</v>
      </c>
      <c r="U15" s="57">
        <f t="shared" si="1"/>
        <v>9.3463878987179255E-2</v>
      </c>
    </row>
    <row r="16" spans="1:63">
      <c r="A16" s="55">
        <v>14</v>
      </c>
      <c r="B16" s="56">
        <f t="shared" si="0"/>
        <v>0.86996296957666264</v>
      </c>
      <c r="C16" s="56">
        <f t="shared" si="0"/>
        <v>0.75787502458828948</v>
      </c>
      <c r="D16" s="56">
        <f t="shared" si="0"/>
        <v>0.66111780581861923</v>
      </c>
      <c r="E16" s="56">
        <f t="shared" si="0"/>
        <v>0.57747508282180582</v>
      </c>
      <c r="F16" s="57">
        <f t="shared" si="0"/>
        <v>0.50506795299551888</v>
      </c>
      <c r="G16" s="56">
        <f t="shared" si="0"/>
        <v>0.44230096437967292</v>
      </c>
      <c r="H16" s="56">
        <f t="shared" si="0"/>
        <v>0.3878172410173249</v>
      </c>
      <c r="I16" s="56">
        <f t="shared" si="0"/>
        <v>0.34046104136316119</v>
      </c>
      <c r="J16" s="56">
        <f t="shared" si="0"/>
        <v>0.29924646503129837</v>
      </c>
      <c r="K16" s="57">
        <f t="shared" si="0"/>
        <v>0.26333125430607973</v>
      </c>
      <c r="L16" s="56">
        <f t="shared" si="0"/>
        <v>0.23199482478185374</v>
      </c>
      <c r="M16" s="56">
        <f t="shared" si="0"/>
        <v>0.20461981261590317</v>
      </c>
      <c r="N16" s="56">
        <f t="shared" si="0"/>
        <v>0.18067655086188467</v>
      </c>
      <c r="O16" s="56">
        <f t="shared" si="0"/>
        <v>0.15970998955884091</v>
      </c>
      <c r="P16" s="57">
        <f t="shared" si="0"/>
        <v>0.14132865798613695</v>
      </c>
      <c r="Q16" s="56">
        <f t="shared" si="0"/>
        <v>0.12519533621913784</v>
      </c>
      <c r="R16" s="56">
        <f t="shared" si="1"/>
        <v>0.11101915962450297</v>
      </c>
      <c r="S16" s="56">
        <f t="shared" si="1"/>
        <v>9.8548926470874057E-2</v>
      </c>
      <c r="T16" s="56">
        <f t="shared" si="1"/>
        <v>8.7567417223977942E-2</v>
      </c>
      <c r="U16" s="57">
        <f t="shared" si="1"/>
        <v>7.7886565822649384E-2</v>
      </c>
    </row>
    <row r="17" spans="1:21">
      <c r="A17" s="50">
        <v>15</v>
      </c>
      <c r="B17" s="58">
        <f t="shared" si="0"/>
        <v>0.86134947482837909</v>
      </c>
      <c r="C17" s="58">
        <f t="shared" si="0"/>
        <v>0.74301472998851925</v>
      </c>
      <c r="D17" s="58">
        <f t="shared" si="0"/>
        <v>0.64186194739671765</v>
      </c>
      <c r="E17" s="58">
        <f t="shared" si="0"/>
        <v>0.55526450271327477</v>
      </c>
      <c r="F17" s="59">
        <f t="shared" si="0"/>
        <v>0.48101709809097021</v>
      </c>
      <c r="G17" s="58">
        <f t="shared" si="0"/>
        <v>0.41726506073554037</v>
      </c>
      <c r="H17" s="58">
        <f t="shared" si="0"/>
        <v>0.36244601964235967</v>
      </c>
      <c r="I17" s="58">
        <f t="shared" si="0"/>
        <v>0.31524170496588994</v>
      </c>
      <c r="J17" s="58">
        <f t="shared" si="0"/>
        <v>0.27453804131311776</v>
      </c>
      <c r="K17" s="59">
        <f t="shared" si="0"/>
        <v>0.23939204936916339</v>
      </c>
      <c r="L17" s="58">
        <f t="shared" si="0"/>
        <v>0.2090043466503187</v>
      </c>
      <c r="M17" s="58">
        <f t="shared" si="0"/>
        <v>0.18269626126419927</v>
      </c>
      <c r="N17" s="58">
        <f t="shared" si="0"/>
        <v>0.15989075297511918</v>
      </c>
      <c r="O17" s="58">
        <f t="shared" si="0"/>
        <v>0.1400964820691587</v>
      </c>
      <c r="P17" s="59">
        <f t="shared" si="0"/>
        <v>0.1228944852053365</v>
      </c>
      <c r="Q17" s="58">
        <f t="shared" si="0"/>
        <v>0.10792701398201539</v>
      </c>
      <c r="R17" s="58">
        <f t="shared" si="1"/>
        <v>9.4888170619233325E-2</v>
      </c>
      <c r="S17" s="58">
        <f t="shared" si="1"/>
        <v>8.351603938209666E-2</v>
      </c>
      <c r="T17" s="58">
        <f t="shared" si="1"/>
        <v>7.3586064894099107E-2</v>
      </c>
      <c r="U17" s="59">
        <f t="shared" si="1"/>
        <v>6.4905471518874491E-2</v>
      </c>
    </row>
    <row r="18" spans="1:21">
      <c r="A18" s="55">
        <v>16</v>
      </c>
      <c r="B18" s="56">
        <f t="shared" si="0"/>
        <v>0.8528212622063156</v>
      </c>
      <c r="C18" s="56">
        <f t="shared" si="0"/>
        <v>0.72844581371423445</v>
      </c>
      <c r="D18" s="56">
        <f t="shared" si="0"/>
        <v>0.62316693922011435</v>
      </c>
      <c r="E18" s="56">
        <f t="shared" si="0"/>
        <v>0.53390817568584104</v>
      </c>
      <c r="F18" s="57">
        <f t="shared" si="0"/>
        <v>0.45811152199140021</v>
      </c>
      <c r="G18" s="56">
        <f t="shared" si="0"/>
        <v>0.39364628371277405</v>
      </c>
      <c r="H18" s="56">
        <f t="shared" si="0"/>
        <v>0.33873459779659787</v>
      </c>
      <c r="I18" s="56">
        <f t="shared" si="0"/>
        <v>0.29189046756100923</v>
      </c>
      <c r="J18" s="56">
        <f t="shared" si="0"/>
        <v>0.2518697626725851</v>
      </c>
      <c r="K18" s="57">
        <f t="shared" si="0"/>
        <v>0.21762913579014853</v>
      </c>
      <c r="L18" s="56">
        <f t="shared" si="0"/>
        <v>0.18829220418947626</v>
      </c>
      <c r="M18" s="56">
        <f t="shared" si="0"/>
        <v>0.16312166184303503</v>
      </c>
      <c r="N18" s="56">
        <f t="shared" si="0"/>
        <v>0.14149624157090193</v>
      </c>
      <c r="O18" s="56">
        <f t="shared" si="0"/>
        <v>0.12289165093785848</v>
      </c>
      <c r="P18" s="57">
        <f t="shared" si="0"/>
        <v>0.10686476974377089</v>
      </c>
      <c r="Q18" s="56">
        <f t="shared" ref="Q18:U27" si="2">1/(1+Q$2)^$A18</f>
        <v>9.3040529294840857E-2</v>
      </c>
      <c r="R18" s="56">
        <f t="shared" si="2"/>
        <v>8.1101000529259254E-2</v>
      </c>
      <c r="S18" s="56">
        <f t="shared" si="2"/>
        <v>7.0776304561098874E-2</v>
      </c>
      <c r="T18" s="56">
        <f t="shared" si="2"/>
        <v>6.1837029322772352E-2</v>
      </c>
      <c r="U18" s="57">
        <f t="shared" si="2"/>
        <v>5.4087892932395409E-2</v>
      </c>
    </row>
    <row r="19" spans="1:21">
      <c r="A19" s="55">
        <v>17</v>
      </c>
      <c r="B19" s="56">
        <f t="shared" ref="B19:Q27" si="3">1/(1+B$2)^$A19</f>
        <v>0.84437748733298568</v>
      </c>
      <c r="C19" s="56">
        <f t="shared" si="3"/>
        <v>0.7141625624649357</v>
      </c>
      <c r="D19" s="56">
        <f t="shared" si="3"/>
        <v>0.60501644584477121</v>
      </c>
      <c r="E19" s="56">
        <f t="shared" si="3"/>
        <v>0.51337324585177024</v>
      </c>
      <c r="F19" s="57">
        <f t="shared" si="3"/>
        <v>0.43629668761085727</v>
      </c>
      <c r="G19" s="56">
        <f t="shared" si="3"/>
        <v>0.37136441859695657</v>
      </c>
      <c r="H19" s="56">
        <f t="shared" si="3"/>
        <v>0.31657439046411018</v>
      </c>
      <c r="I19" s="56">
        <f t="shared" si="3"/>
        <v>0.27026895144537894</v>
      </c>
      <c r="J19" s="56">
        <f t="shared" si="3"/>
        <v>0.23107317676383954</v>
      </c>
      <c r="K19" s="57">
        <f t="shared" si="3"/>
        <v>0.19784466890013502</v>
      </c>
      <c r="L19" s="56">
        <f t="shared" si="3"/>
        <v>0.16963261638691554</v>
      </c>
      <c r="M19" s="56">
        <f t="shared" si="3"/>
        <v>0.14564434093128129</v>
      </c>
      <c r="N19" s="56">
        <f t="shared" si="3"/>
        <v>0.12521791289460349</v>
      </c>
      <c r="O19" s="56">
        <f t="shared" si="3"/>
        <v>0.107799693805139</v>
      </c>
      <c r="P19" s="57">
        <f t="shared" si="3"/>
        <v>9.2925886733713825E-2</v>
      </c>
      <c r="Q19" s="56">
        <f t="shared" si="3"/>
        <v>8.0207352840380053E-2</v>
      </c>
      <c r="R19" s="56">
        <f t="shared" si="2"/>
        <v>6.9317094469452362E-2</v>
      </c>
      <c r="S19" s="56">
        <f t="shared" si="2"/>
        <v>5.9979919119575315E-2</v>
      </c>
      <c r="T19" s="56">
        <f t="shared" si="2"/>
        <v>5.1963890187203661E-2</v>
      </c>
      <c r="U19" s="57">
        <f t="shared" si="2"/>
        <v>4.5073244110329508E-2</v>
      </c>
    </row>
    <row r="20" spans="1:21">
      <c r="A20" s="55">
        <v>18</v>
      </c>
      <c r="B20" s="56">
        <f t="shared" si="3"/>
        <v>0.83601731419107495</v>
      </c>
      <c r="C20" s="56">
        <f t="shared" si="3"/>
        <v>0.7001593749656233</v>
      </c>
      <c r="D20" s="56">
        <f t="shared" si="3"/>
        <v>0.5873946076162827</v>
      </c>
      <c r="E20" s="56">
        <f t="shared" si="3"/>
        <v>0.49362812101131748</v>
      </c>
      <c r="F20" s="57">
        <f t="shared" si="3"/>
        <v>0.41552065486748313</v>
      </c>
      <c r="G20" s="56">
        <f t="shared" si="3"/>
        <v>0.35034379112920433</v>
      </c>
      <c r="H20" s="56">
        <f t="shared" si="3"/>
        <v>0.29586391632159825</v>
      </c>
      <c r="I20" s="56">
        <f t="shared" si="3"/>
        <v>0.25024902911609154</v>
      </c>
      <c r="J20" s="56">
        <f t="shared" si="3"/>
        <v>0.21199374015031147</v>
      </c>
      <c r="K20" s="57">
        <f t="shared" si="3"/>
        <v>0.17985878990921364</v>
      </c>
      <c r="L20" s="56">
        <f t="shared" si="3"/>
        <v>0.15282217692514913</v>
      </c>
      <c r="M20" s="56">
        <f t="shared" si="3"/>
        <v>0.13003959011721541</v>
      </c>
      <c r="N20" s="56">
        <f t="shared" si="3"/>
        <v>0.1108123122961093</v>
      </c>
      <c r="O20" s="56">
        <f t="shared" si="3"/>
        <v>9.4561134916788581E-2</v>
      </c>
      <c r="P20" s="57">
        <f t="shared" si="3"/>
        <v>8.0805118898881603E-2</v>
      </c>
      <c r="Q20" s="56">
        <f t="shared" si="3"/>
        <v>6.9144269689982801E-2</v>
      </c>
      <c r="R20" s="56">
        <f t="shared" si="2"/>
        <v>5.9245379888420824E-2</v>
      </c>
      <c r="S20" s="56">
        <f t="shared" si="2"/>
        <v>5.0830439931843489E-2</v>
      </c>
      <c r="T20" s="56">
        <f t="shared" si="2"/>
        <v>4.3667134611095518E-2</v>
      </c>
      <c r="U20" s="57">
        <f t="shared" si="2"/>
        <v>3.7561036758607926E-2</v>
      </c>
    </row>
    <row r="21" spans="1:21">
      <c r="A21" s="55">
        <v>19</v>
      </c>
      <c r="B21" s="56">
        <f t="shared" si="3"/>
        <v>0.82773991504066846</v>
      </c>
      <c r="C21" s="56">
        <f t="shared" si="3"/>
        <v>0.68643075977021895</v>
      </c>
      <c r="D21" s="56">
        <f t="shared" si="3"/>
        <v>0.57028602681192497</v>
      </c>
      <c r="E21" s="56">
        <f t="shared" si="3"/>
        <v>0.47464242404934376</v>
      </c>
      <c r="F21" s="57">
        <f t="shared" si="3"/>
        <v>0.39573395701665059</v>
      </c>
      <c r="G21" s="56">
        <f t="shared" si="3"/>
        <v>0.3305130104992493</v>
      </c>
      <c r="H21" s="56">
        <f t="shared" si="3"/>
        <v>0.27650833301083949</v>
      </c>
      <c r="I21" s="56">
        <f t="shared" si="3"/>
        <v>0.23171206399638106</v>
      </c>
      <c r="J21" s="56">
        <f t="shared" si="3"/>
        <v>0.19448966986267105</v>
      </c>
      <c r="K21" s="57">
        <f t="shared" si="3"/>
        <v>0.16350799082655781</v>
      </c>
      <c r="L21" s="56">
        <f t="shared" si="3"/>
        <v>0.13767763686950371</v>
      </c>
      <c r="M21" s="56">
        <f t="shared" si="3"/>
        <v>0.1161067768903709</v>
      </c>
      <c r="N21" s="56">
        <f t="shared" si="3"/>
        <v>9.8063993182397627E-2</v>
      </c>
      <c r="O21" s="56">
        <f t="shared" si="3"/>
        <v>8.2948363962095248E-2</v>
      </c>
      <c r="P21" s="57">
        <f t="shared" si="3"/>
        <v>7.0265320781636179E-2</v>
      </c>
      <c r="Q21" s="56">
        <f t="shared" si="3"/>
        <v>5.9607129043088625E-2</v>
      </c>
      <c r="R21" s="56">
        <f t="shared" si="2"/>
        <v>5.0637076827710105E-2</v>
      </c>
      <c r="S21" s="56">
        <f t="shared" si="2"/>
        <v>4.3076644010036858E-2</v>
      </c>
      <c r="T21" s="56">
        <f t="shared" si="2"/>
        <v>3.6695071101760936E-2</v>
      </c>
      <c r="U21" s="57">
        <f t="shared" si="2"/>
        <v>3.1300863965506603E-2</v>
      </c>
    </row>
    <row r="22" spans="1:21">
      <c r="A22" s="50">
        <v>20</v>
      </c>
      <c r="B22" s="58">
        <f t="shared" si="3"/>
        <v>0.81954447033729538</v>
      </c>
      <c r="C22" s="58">
        <f t="shared" si="3"/>
        <v>0.67297133310805779</v>
      </c>
      <c r="D22" s="58">
        <f t="shared" si="3"/>
        <v>0.55367575418633497</v>
      </c>
      <c r="E22" s="58">
        <f t="shared" si="3"/>
        <v>0.45638694620129205</v>
      </c>
      <c r="F22" s="59">
        <f t="shared" si="3"/>
        <v>0.37688948287300061</v>
      </c>
      <c r="G22" s="58">
        <f t="shared" si="3"/>
        <v>0.31180472688608429</v>
      </c>
      <c r="H22" s="58">
        <f t="shared" si="3"/>
        <v>0.2584190028138687</v>
      </c>
      <c r="I22" s="58">
        <f t="shared" si="3"/>
        <v>0.21454820740405653</v>
      </c>
      <c r="J22" s="58">
        <f t="shared" si="3"/>
        <v>0.17843088978226704</v>
      </c>
      <c r="K22" s="59">
        <f t="shared" si="3"/>
        <v>0.14864362802414349</v>
      </c>
      <c r="L22" s="58">
        <f t="shared" si="3"/>
        <v>0.12403390708964297</v>
      </c>
      <c r="M22" s="58">
        <f t="shared" si="3"/>
        <v>0.1036667650806883</v>
      </c>
      <c r="N22" s="58">
        <f t="shared" si="3"/>
        <v>8.678229485167932E-2</v>
      </c>
      <c r="O22" s="58">
        <f t="shared" si="3"/>
        <v>7.2761722773767745E-2</v>
      </c>
      <c r="P22" s="59">
        <f t="shared" si="3"/>
        <v>6.1100278940553199E-2</v>
      </c>
      <c r="Q22" s="58">
        <f t="shared" si="3"/>
        <v>5.138545607162813E-2</v>
      </c>
      <c r="R22" s="58">
        <f t="shared" si="2"/>
        <v>4.3279552844196684E-2</v>
      </c>
      <c r="S22" s="58">
        <f t="shared" si="2"/>
        <v>3.6505630516980393E-2</v>
      </c>
      <c r="T22" s="58">
        <f t="shared" si="2"/>
        <v>3.0836194203160455E-2</v>
      </c>
      <c r="U22" s="59">
        <f t="shared" si="2"/>
        <v>2.6084053304588836E-2</v>
      </c>
    </row>
    <row r="23" spans="1:21">
      <c r="A23" s="55">
        <v>25</v>
      </c>
      <c r="B23" s="56">
        <f t="shared" si="3"/>
        <v>0.77976844299378323</v>
      </c>
      <c r="C23" s="56">
        <f t="shared" si="3"/>
        <v>0.60953087052827937</v>
      </c>
      <c r="D23" s="56">
        <f t="shared" si="3"/>
        <v>0.47760556926165965</v>
      </c>
      <c r="E23" s="56">
        <f t="shared" si="3"/>
        <v>0.37511680225396377</v>
      </c>
      <c r="F23" s="57">
        <f t="shared" si="3"/>
        <v>0.29530277169776209</v>
      </c>
      <c r="G23" s="56">
        <f t="shared" si="3"/>
        <v>0.23299863050389524</v>
      </c>
      <c r="H23" s="56">
        <f t="shared" si="3"/>
        <v>0.18424917752223957</v>
      </c>
      <c r="I23" s="56">
        <f t="shared" si="3"/>
        <v>0.1460179049129135</v>
      </c>
      <c r="J23" s="56">
        <f t="shared" si="3"/>
        <v>0.11596783555463605</v>
      </c>
      <c r="K23" s="57">
        <f t="shared" si="3"/>
        <v>9.2295998177064048E-2</v>
      </c>
      <c r="L23" s="56">
        <f t="shared" si="3"/>
        <v>7.3608086886640473E-2</v>
      </c>
      <c r="M23" s="56">
        <f t="shared" si="3"/>
        <v>5.8823306552253637E-2</v>
      </c>
      <c r="N23" s="56">
        <f t="shared" si="3"/>
        <v>4.7101952799582736E-2</v>
      </c>
      <c r="O23" s="56">
        <f t="shared" si="3"/>
        <v>3.779015877353091E-2</v>
      </c>
      <c r="P23" s="57">
        <f t="shared" si="3"/>
        <v>3.03776372094791E-2</v>
      </c>
      <c r="Q23" s="56">
        <f t="shared" si="3"/>
        <v>2.4465284438696902E-2</v>
      </c>
      <c r="R23" s="56">
        <f t="shared" si="2"/>
        <v>1.9740286720354813E-2</v>
      </c>
      <c r="S23" s="56">
        <f t="shared" si="2"/>
        <v>1.595694754327601E-2</v>
      </c>
      <c r="T23" s="56">
        <f t="shared" si="2"/>
        <v>1.2921887782740737E-2</v>
      </c>
      <c r="U23" s="57">
        <f t="shared" si="2"/>
        <v>1.0482596010396106E-2</v>
      </c>
    </row>
    <row r="24" spans="1:21">
      <c r="A24" s="55">
        <v>30</v>
      </c>
      <c r="B24" s="56">
        <f t="shared" si="3"/>
        <v>0.74192291778712394</v>
      </c>
      <c r="C24" s="56">
        <f t="shared" si="3"/>
        <v>0.55207088897991197</v>
      </c>
      <c r="D24" s="56">
        <f t="shared" si="3"/>
        <v>0.41198675951590691</v>
      </c>
      <c r="E24" s="56">
        <f t="shared" si="3"/>
        <v>0.30831866797342034</v>
      </c>
      <c r="F24" s="57">
        <f t="shared" si="3"/>
        <v>0.23137744865585813</v>
      </c>
      <c r="G24" s="56">
        <f t="shared" si="3"/>
        <v>0.17411013091063426</v>
      </c>
      <c r="H24" s="56">
        <f t="shared" si="3"/>
        <v>0.13136711715458982</v>
      </c>
      <c r="I24" s="56">
        <f t="shared" si="3"/>
        <v>9.9377332549801231E-2</v>
      </c>
      <c r="J24" s="56">
        <f t="shared" si="3"/>
        <v>7.5371136128043151E-2</v>
      </c>
      <c r="K24" s="57">
        <f t="shared" si="3"/>
        <v>5.7308553301167964E-2</v>
      </c>
      <c r="L24" s="56">
        <f t="shared" si="3"/>
        <v>4.3682816918726573E-2</v>
      </c>
      <c r="M24" s="56">
        <f t="shared" si="3"/>
        <v>3.3377923879916553E-2</v>
      </c>
      <c r="N24" s="56">
        <f t="shared" si="3"/>
        <v>2.556505288695058E-2</v>
      </c>
      <c r="O24" s="56">
        <f t="shared" si="3"/>
        <v>1.9627024288154101E-2</v>
      </c>
      <c r="P24" s="57">
        <f t="shared" si="3"/>
        <v>1.5103054493884669E-2</v>
      </c>
      <c r="Q24" s="56">
        <f t="shared" si="3"/>
        <v>1.1648240347074144E-2</v>
      </c>
      <c r="R24" s="56">
        <f t="shared" si="2"/>
        <v>9.0037649234647327E-3</v>
      </c>
      <c r="S24" s="56">
        <f t="shared" si="2"/>
        <v>6.9749288340719201E-3</v>
      </c>
      <c r="T24" s="56">
        <f t="shared" si="2"/>
        <v>5.4149089465985647E-3</v>
      </c>
      <c r="U24" s="57">
        <f t="shared" si="2"/>
        <v>4.2127202330874275E-3</v>
      </c>
    </row>
    <row r="25" spans="1:21">
      <c r="A25" s="55">
        <v>35</v>
      </c>
      <c r="B25" s="56">
        <f t="shared" si="3"/>
        <v>0.70591419912353137</v>
      </c>
      <c r="C25" s="56">
        <f t="shared" si="3"/>
        <v>0.50002761335929735</v>
      </c>
      <c r="D25" s="56">
        <f t="shared" si="3"/>
        <v>0.35538339780838735</v>
      </c>
      <c r="E25" s="56">
        <f t="shared" si="3"/>
        <v>0.25341547072729048</v>
      </c>
      <c r="F25" s="57">
        <f t="shared" si="3"/>
        <v>0.18129028535257716</v>
      </c>
      <c r="G25" s="56">
        <f t="shared" si="3"/>
        <v>0.13010521830175056</v>
      </c>
      <c r="H25" s="56">
        <f t="shared" si="3"/>
        <v>9.366293896983445E-2</v>
      </c>
      <c r="I25" s="56">
        <f t="shared" si="3"/>
        <v>6.7634542699430159E-2</v>
      </c>
      <c r="J25" s="56">
        <f t="shared" si="3"/>
        <v>4.8986066990580383E-2</v>
      </c>
      <c r="K25" s="57">
        <f t="shared" si="3"/>
        <v>3.5584102738367311E-2</v>
      </c>
      <c r="L25" s="56">
        <f t="shared" si="3"/>
        <v>2.5923625713757153E-2</v>
      </c>
      <c r="M25" s="56">
        <f t="shared" si="3"/>
        <v>1.8939530397595796E-2</v>
      </c>
      <c r="N25" s="56">
        <f t="shared" si="3"/>
        <v>1.3875686468743813E-2</v>
      </c>
      <c r="O25" s="56">
        <f t="shared" si="3"/>
        <v>1.019366138989625E-2</v>
      </c>
      <c r="P25" s="57">
        <f t="shared" si="3"/>
        <v>7.5088873263017501E-3</v>
      </c>
      <c r="Q25" s="56">
        <f t="shared" si="3"/>
        <v>5.5458788359148466E-3</v>
      </c>
      <c r="R25" s="56">
        <f t="shared" si="2"/>
        <v>4.1067175946042592E-3</v>
      </c>
      <c r="S25" s="56">
        <f t="shared" si="2"/>
        <v>3.048805675924404E-3</v>
      </c>
      <c r="T25" s="56">
        <f t="shared" si="2"/>
        <v>2.2691141877208072E-3</v>
      </c>
      <c r="U25" s="57">
        <f t="shared" si="2"/>
        <v>1.6929977788577952E-3</v>
      </c>
    </row>
    <row r="26" spans="1:21">
      <c r="A26" s="55">
        <v>40</v>
      </c>
      <c r="B26" s="56">
        <f t="shared" si="3"/>
        <v>0.67165313886043809</v>
      </c>
      <c r="C26" s="56">
        <f t="shared" si="3"/>
        <v>0.45289041518523643</v>
      </c>
      <c r="D26" s="56">
        <f t="shared" si="3"/>
        <v>0.30655684077380685</v>
      </c>
      <c r="E26" s="56">
        <f t="shared" si="3"/>
        <v>0.20828904466294101</v>
      </c>
      <c r="F26" s="57">
        <f t="shared" si="3"/>
        <v>0.14204568230027784</v>
      </c>
      <c r="G26" s="56">
        <f t="shared" si="3"/>
        <v>9.7222187708505589E-2</v>
      </c>
      <c r="H26" s="56">
        <f t="shared" si="3"/>
        <v>6.6780381015314264E-2</v>
      </c>
      <c r="I26" s="56">
        <f t="shared" si="3"/>
        <v>4.6030933300294057E-2</v>
      </c>
      <c r="J26" s="56">
        <f t="shared" si="3"/>
        <v>3.1837582428491523E-2</v>
      </c>
      <c r="K26" s="57">
        <f t="shared" si="3"/>
        <v>2.2094928152179935E-2</v>
      </c>
      <c r="L26" s="56">
        <f t="shared" si="3"/>
        <v>1.5384410107922184E-2</v>
      </c>
      <c r="M26" s="56">
        <f t="shared" si="3"/>
        <v>1.0746798182294614E-2</v>
      </c>
      <c r="N26" s="56">
        <f t="shared" si="3"/>
        <v>7.5311666997238055E-3</v>
      </c>
      <c r="O26" s="56">
        <f t="shared" si="3"/>
        <v>5.2942683010066324E-3</v>
      </c>
      <c r="P26" s="57">
        <f t="shared" si="3"/>
        <v>3.7332440866134084E-3</v>
      </c>
      <c r="Q26" s="56">
        <f t="shared" si="3"/>
        <v>2.6404650956892242E-3</v>
      </c>
      <c r="R26" s="56">
        <f t="shared" si="2"/>
        <v>1.8731196943936131E-3</v>
      </c>
      <c r="S26" s="56">
        <f t="shared" si="2"/>
        <v>1.33266105944229E-3</v>
      </c>
      <c r="T26" s="56">
        <f t="shared" si="2"/>
        <v>9.5087087293502627E-4</v>
      </c>
      <c r="U26" s="57">
        <f t="shared" si="2"/>
        <v>6.8037783679663201E-4</v>
      </c>
    </row>
    <row r="27" spans="1:21">
      <c r="A27" s="50">
        <v>50</v>
      </c>
      <c r="B27" s="58">
        <f t="shared" si="3"/>
        <v>0.60803882468894921</v>
      </c>
      <c r="C27" s="58">
        <f t="shared" si="3"/>
        <v>0.37152788212696192</v>
      </c>
      <c r="D27" s="58">
        <f t="shared" si="3"/>
        <v>0.22810707978975397</v>
      </c>
      <c r="E27" s="58">
        <f t="shared" si="3"/>
        <v>0.14071261533323939</v>
      </c>
      <c r="F27" s="59">
        <f t="shared" si="3"/>
        <v>8.7203726972380588E-2</v>
      </c>
      <c r="G27" s="58">
        <f t="shared" si="3"/>
        <v>5.4288361816690701E-2</v>
      </c>
      <c r="H27" s="58">
        <f t="shared" si="3"/>
        <v>3.3947759417621758E-2</v>
      </c>
      <c r="I27" s="58">
        <f t="shared" si="3"/>
        <v>2.1321228555156651E-2</v>
      </c>
      <c r="J27" s="58">
        <f t="shared" si="3"/>
        <v>1.3448538883227112E-2</v>
      </c>
      <c r="K27" s="59">
        <f t="shared" si="3"/>
        <v>8.5185512795006111E-3</v>
      </c>
      <c r="L27" s="58">
        <f t="shared" si="3"/>
        <v>5.4181504551112153E-3</v>
      </c>
      <c r="M27" s="58">
        <f t="shared" si="3"/>
        <v>3.460181393740405E-3</v>
      </c>
      <c r="N27" s="58">
        <f t="shared" si="3"/>
        <v>2.2185939575341202E-3</v>
      </c>
      <c r="O27" s="58">
        <f t="shared" si="3"/>
        <v>1.4280961001286749E-3</v>
      </c>
      <c r="P27" s="59">
        <f t="shared" si="3"/>
        <v>9.2280084243072911E-4</v>
      </c>
      <c r="Q27" s="58">
        <f t="shared" si="3"/>
        <v>5.9855014266634477E-4</v>
      </c>
      <c r="R27" s="58">
        <f t="shared" si="2"/>
        <v>3.8967891980181638E-4</v>
      </c>
      <c r="S27" s="58">
        <f t="shared" si="2"/>
        <v>2.5462417489886233E-4</v>
      </c>
      <c r="T27" s="58">
        <f t="shared" si="2"/>
        <v>1.6697518386974431E-4</v>
      </c>
      <c r="U27" s="59">
        <f t="shared" si="2"/>
        <v>1.0988481911717239E-4</v>
      </c>
    </row>
  </sheetData>
  <mergeCells count="1">
    <mergeCell ref="A1:U1"/>
  </mergeCells>
  <pageMargins left="0.23622047244094491" right="0.23622047244094491" top="0.39370078740157483" bottom="0.39370078740157483" header="0.31496062992125984" footer="0.31496062992125984"/>
  <pageSetup scale="99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L95"/>
  <sheetViews>
    <sheetView zoomScaleNormal="100" workbookViewId="0">
      <selection activeCell="N14" sqref="N14"/>
    </sheetView>
  </sheetViews>
  <sheetFormatPr defaultRowHeight="11.25"/>
  <cols>
    <col min="1" max="1" width="9.140625" style="24"/>
    <col min="2" max="2" width="7.42578125" style="24" customWidth="1"/>
    <col min="3" max="3" width="9.85546875" style="24" customWidth="1"/>
    <col min="4" max="5" width="9.140625" style="24"/>
    <col min="6" max="6" width="7.5703125" style="24" customWidth="1"/>
    <col min="7" max="7" width="3.7109375" style="24" customWidth="1"/>
    <col min="8" max="8" width="5" style="24" customWidth="1"/>
    <col min="9" max="9" width="5.85546875" style="24" customWidth="1"/>
    <col min="10" max="10" width="3.5703125" style="24" customWidth="1"/>
    <col min="11" max="11" width="7.5703125" style="24" customWidth="1"/>
    <col min="12" max="12" width="2.5703125" style="24" customWidth="1"/>
    <col min="13" max="16384" width="9.140625" style="24"/>
  </cols>
  <sheetData>
    <row r="1" spans="1:12">
      <c r="A1" s="82" t="s">
        <v>21</v>
      </c>
    </row>
    <row r="2" spans="1:12">
      <c r="A2" s="25" t="s">
        <v>53</v>
      </c>
      <c r="B2" s="25" t="s">
        <v>60</v>
      </c>
      <c r="C2" s="25" t="s">
        <v>54</v>
      </c>
    </row>
    <row r="3" spans="1:12">
      <c r="A3" s="66">
        <v>8</v>
      </c>
      <c r="B3" s="25">
        <f>C3-A3</f>
        <v>12</v>
      </c>
      <c r="C3" s="66">
        <v>20</v>
      </c>
    </row>
    <row r="4" spans="1:12">
      <c r="A4" s="70">
        <f>IRR!E10</f>
        <v>16.424005675136083</v>
      </c>
      <c r="B4" s="65">
        <f>A4-C4</f>
        <v>16.424005675136083</v>
      </c>
      <c r="C4" s="70">
        <f>IRR!H10</f>
        <v>0</v>
      </c>
    </row>
    <row r="5" spans="1:12">
      <c r="A5" s="25" t="s">
        <v>12</v>
      </c>
      <c r="B5" s="25"/>
      <c r="C5" s="25" t="s">
        <v>12</v>
      </c>
    </row>
    <row r="7" spans="1:12">
      <c r="A7" s="25" t="s">
        <v>55</v>
      </c>
      <c r="C7" s="25" t="s">
        <v>57</v>
      </c>
    </row>
    <row r="8" spans="1:12">
      <c r="A8" s="25">
        <f>B3</f>
        <v>12</v>
      </c>
      <c r="B8" s="61" t="s">
        <v>56</v>
      </c>
      <c r="C8" s="65">
        <f>B4</f>
        <v>16.424005675136083</v>
      </c>
    </row>
    <row r="10" spans="1:12">
      <c r="A10" s="62">
        <v>0.01</v>
      </c>
      <c r="B10" s="61" t="s">
        <v>56</v>
      </c>
      <c r="C10" s="65">
        <f>C8/A8</f>
        <v>1.3686671395946737</v>
      </c>
      <c r="D10" s="24" t="s">
        <v>58</v>
      </c>
    </row>
    <row r="12" spans="1:12">
      <c r="A12" s="24" t="s">
        <v>59</v>
      </c>
    </row>
    <row r="13" spans="1:12" ht="12" thickBot="1">
      <c r="K13" s="25" t="s">
        <v>69</v>
      </c>
    </row>
    <row r="14" spans="1:12" ht="12" thickBot="1">
      <c r="A14" s="43" t="s">
        <v>61</v>
      </c>
      <c r="B14" s="36"/>
      <c r="C14" s="65">
        <f>A4</f>
        <v>16.424005675136083</v>
      </c>
      <c r="D14" s="24" t="s">
        <v>62</v>
      </c>
      <c r="G14" s="25">
        <f>A3</f>
        <v>8</v>
      </c>
      <c r="H14" s="25" t="s">
        <v>63</v>
      </c>
      <c r="I14" s="65">
        <f>C14/C10</f>
        <v>12</v>
      </c>
      <c r="J14" s="25" t="s">
        <v>64</v>
      </c>
      <c r="K14" s="67">
        <f>G14+I14</f>
        <v>20</v>
      </c>
      <c r="L14" s="24" t="s">
        <v>55</v>
      </c>
    </row>
    <row r="16" spans="1:12">
      <c r="A16" s="24" t="s">
        <v>65</v>
      </c>
      <c r="C16" s="24" t="s">
        <v>66</v>
      </c>
    </row>
    <row r="17" spans="1:5">
      <c r="A17" s="24" t="str">
        <f>IRR!B4</f>
        <v>Project 1</v>
      </c>
      <c r="B17" s="68">
        <f>IRR!C4</f>
        <v>-85</v>
      </c>
      <c r="C17" s="24">
        <v>1</v>
      </c>
      <c r="D17" s="24">
        <f>B17*C17</f>
        <v>-85</v>
      </c>
    </row>
    <row r="18" spans="1:5">
      <c r="A18" s="24" t="str">
        <f>IRR!B5</f>
        <v>Year 1</v>
      </c>
      <c r="B18" s="68">
        <f>IRR!C5</f>
        <v>20</v>
      </c>
      <c r="C18" s="63">
        <f>1/(1+($K$14)/100)</f>
        <v>0.83333333333333337</v>
      </c>
      <c r="D18" s="64">
        <f t="shared" ref="D18:D22" si="0">B18*C18</f>
        <v>16.666666666666668</v>
      </c>
    </row>
    <row r="19" spans="1:5">
      <c r="A19" s="24" t="str">
        <f>IRR!B6</f>
        <v>Year 2</v>
      </c>
      <c r="B19" s="68">
        <f>IRR!C6</f>
        <v>30</v>
      </c>
      <c r="C19" s="63">
        <f>1/((1+($K$14)/100)*(1+($K$14)/100))</f>
        <v>0.69444444444444442</v>
      </c>
      <c r="D19" s="64">
        <f t="shared" si="0"/>
        <v>20.833333333333332</v>
      </c>
    </row>
    <row r="20" spans="1:5">
      <c r="A20" s="24" t="str">
        <f>IRR!B7</f>
        <v>Year 3</v>
      </c>
      <c r="B20" s="68">
        <f>IRR!C7</f>
        <v>35</v>
      </c>
      <c r="C20" s="63">
        <f>1/((1+($K$14)/100)*(1+($K$14)/100)*(1+($K$14)/100))</f>
        <v>0.57870370370370372</v>
      </c>
      <c r="D20" s="64">
        <f t="shared" si="0"/>
        <v>20.25462962962963</v>
      </c>
    </row>
    <row r="21" spans="1:5">
      <c r="A21" s="24" t="str">
        <f>IRR!B8</f>
        <v>Year 4</v>
      </c>
      <c r="B21" s="68">
        <f>IRR!C8</f>
        <v>40</v>
      </c>
      <c r="C21" s="63">
        <f>1/((1+($K$14)/100)*(1+($K$14)/100)*(1+($K$14)/100)*(1+($K$14)/100))</f>
        <v>0.48225308641975312</v>
      </c>
      <c r="D21" s="64">
        <f t="shared" si="0"/>
        <v>19.290123456790123</v>
      </c>
    </row>
    <row r="22" spans="1:5" ht="12" thickBot="1">
      <c r="A22" s="24" t="str">
        <f>IRR!B9</f>
        <v>Disposal</v>
      </c>
      <c r="B22" s="68">
        <f>IRR!C9</f>
        <v>0</v>
      </c>
      <c r="C22" s="63">
        <f>C21</f>
        <v>0.48225308641975312</v>
      </c>
      <c r="D22" s="64">
        <f t="shared" si="0"/>
        <v>0</v>
      </c>
    </row>
    <row r="23" spans="1:5" ht="12" thickBot="1">
      <c r="D23" s="71">
        <f>SUM(D17:D22)</f>
        <v>-7.9552469135802468</v>
      </c>
      <c r="E23" s="24" t="s">
        <v>67</v>
      </c>
    </row>
    <row r="24" spans="1:5" s="72" customFormat="1" ht="12" thickBot="1"/>
    <row r="25" spans="1:5">
      <c r="A25" s="82" t="s">
        <v>22</v>
      </c>
    </row>
    <row r="26" spans="1:5">
      <c r="A26" s="25" t="s">
        <v>53</v>
      </c>
      <c r="B26" s="25" t="s">
        <v>60</v>
      </c>
      <c r="C26" s="25" t="s">
        <v>54</v>
      </c>
    </row>
    <row r="27" spans="1:5">
      <c r="A27" s="66">
        <v>8</v>
      </c>
      <c r="B27" s="25">
        <f>C27-A27</f>
        <v>12</v>
      </c>
      <c r="C27" s="66">
        <v>20</v>
      </c>
    </row>
    <row r="28" spans="1:5">
      <c r="A28" s="70">
        <f>IRR!E19</f>
        <v>31.730756565639446</v>
      </c>
      <c r="B28" s="65">
        <f>A28-C28</f>
        <v>31.730756565639446</v>
      </c>
      <c r="C28" s="70">
        <f>IRR!H19</f>
        <v>0</v>
      </c>
    </row>
    <row r="29" spans="1:5">
      <c r="A29" s="25" t="s">
        <v>12</v>
      </c>
      <c r="B29" s="25"/>
      <c r="C29" s="25" t="s">
        <v>12</v>
      </c>
    </row>
    <row r="31" spans="1:5">
      <c r="A31" s="25" t="s">
        <v>55</v>
      </c>
      <c r="C31" s="25" t="s">
        <v>57</v>
      </c>
    </row>
    <row r="32" spans="1:5">
      <c r="A32" s="25">
        <f>B27</f>
        <v>12</v>
      </c>
      <c r="B32" s="61" t="s">
        <v>56</v>
      </c>
      <c r="C32" s="65">
        <f>B28</f>
        <v>31.730756565639446</v>
      </c>
    </row>
    <row r="34" spans="1:12">
      <c r="A34" s="62">
        <v>0.01</v>
      </c>
      <c r="B34" s="61" t="s">
        <v>56</v>
      </c>
      <c r="C34" s="65">
        <f>C32/A32</f>
        <v>2.6442297138032873</v>
      </c>
      <c r="D34" s="24" t="s">
        <v>58</v>
      </c>
    </row>
    <row r="36" spans="1:12">
      <c r="A36" s="24" t="s">
        <v>59</v>
      </c>
    </row>
    <row r="37" spans="1:12" ht="12" thickBot="1">
      <c r="K37" s="25" t="s">
        <v>69</v>
      </c>
    </row>
    <row r="38" spans="1:12" ht="12" thickBot="1">
      <c r="A38" s="43" t="s">
        <v>61</v>
      </c>
      <c r="B38" s="36"/>
      <c r="C38" s="65">
        <f>A28</f>
        <v>31.730756565639446</v>
      </c>
      <c r="D38" s="24" t="s">
        <v>62</v>
      </c>
      <c r="G38" s="25">
        <f>A27</f>
        <v>8</v>
      </c>
      <c r="H38" s="25" t="s">
        <v>63</v>
      </c>
      <c r="I38" s="65">
        <f>C38/C34</f>
        <v>12</v>
      </c>
      <c r="J38" s="25" t="s">
        <v>64</v>
      </c>
      <c r="K38" s="67">
        <f>G38+I38</f>
        <v>20</v>
      </c>
      <c r="L38" s="24" t="s">
        <v>55</v>
      </c>
    </row>
    <row r="40" spans="1:12">
      <c r="A40" s="24" t="s">
        <v>65</v>
      </c>
      <c r="C40" s="24" t="s">
        <v>66</v>
      </c>
    </row>
    <row r="41" spans="1:12">
      <c r="A41" s="24" t="str">
        <f>IRR!B13</f>
        <v>Project 2</v>
      </c>
      <c r="B41" s="68">
        <f>IRR!C13</f>
        <v>-100</v>
      </c>
      <c r="C41" s="24">
        <v>1</v>
      </c>
      <c r="D41" s="24">
        <f>B41*C41</f>
        <v>-100</v>
      </c>
    </row>
    <row r="42" spans="1:12">
      <c r="A42" s="24" t="str">
        <f>IRR!B14</f>
        <v>Year 1</v>
      </c>
      <c r="B42" s="68">
        <f>IRR!C14</f>
        <v>20</v>
      </c>
      <c r="C42" s="63">
        <f>1/(1+($K$38)/100)</f>
        <v>0.83333333333333337</v>
      </c>
      <c r="D42" s="64">
        <f t="shared" ref="D42:D46" si="1">B42*C42</f>
        <v>16.666666666666668</v>
      </c>
    </row>
    <row r="43" spans="1:12">
      <c r="A43" s="24" t="str">
        <f>IRR!B15</f>
        <v>Year 2</v>
      </c>
      <c r="B43" s="68">
        <f>IRR!C15</f>
        <v>35</v>
      </c>
      <c r="C43" s="63">
        <f>1/((1+($K$38)/100)*(1+($K$38)/100))</f>
        <v>0.69444444444444442</v>
      </c>
      <c r="D43" s="64">
        <f t="shared" si="1"/>
        <v>24.305555555555554</v>
      </c>
    </row>
    <row r="44" spans="1:12">
      <c r="A44" s="24" t="str">
        <f>IRR!B16</f>
        <v>Year 3</v>
      </c>
      <c r="B44" s="68">
        <f>IRR!C16</f>
        <v>40</v>
      </c>
      <c r="C44" s="63">
        <f>1/((1+($K$38)/100)*(1+($K$38)/100)*(1+($K$38)/100))</f>
        <v>0.57870370370370372</v>
      </c>
      <c r="D44" s="64">
        <f t="shared" si="1"/>
        <v>23.148148148148149</v>
      </c>
    </row>
    <row r="45" spans="1:12">
      <c r="A45" s="24" t="str">
        <f>IRR!B17</f>
        <v>Year 4</v>
      </c>
      <c r="B45" s="68">
        <f>IRR!C17</f>
        <v>50</v>
      </c>
      <c r="C45" s="63">
        <f>1/((1+($K$38)/100)*(1+($K$38)/100)*(1+($K$38)/100)*(1+($K$38)/100))</f>
        <v>0.48225308641975312</v>
      </c>
      <c r="D45" s="64">
        <f t="shared" si="1"/>
        <v>24.112654320987655</v>
      </c>
    </row>
    <row r="46" spans="1:12" ht="12" thickBot="1">
      <c r="A46" s="24" t="str">
        <f>IRR!B18</f>
        <v>Disposal</v>
      </c>
      <c r="B46" s="68">
        <f>IRR!C18</f>
        <v>20</v>
      </c>
      <c r="C46" s="63">
        <f>C45</f>
        <v>0.48225308641975312</v>
      </c>
      <c r="D46" s="64">
        <f t="shared" si="1"/>
        <v>9.6450617283950617</v>
      </c>
    </row>
    <row r="47" spans="1:12" ht="12" thickBot="1">
      <c r="D47" s="71">
        <f>SUM(D41:D46)</f>
        <v>-2.1219135802469022</v>
      </c>
      <c r="E47" s="24" t="s">
        <v>67</v>
      </c>
    </row>
    <row r="48" spans="1:12" s="72" customFormat="1" ht="12" thickBot="1"/>
    <row r="49" spans="1:12">
      <c r="A49" s="82" t="s">
        <v>23</v>
      </c>
    </row>
    <row r="50" spans="1:12">
      <c r="A50" s="25" t="s">
        <v>53</v>
      </c>
      <c r="B50" s="25" t="s">
        <v>60</v>
      </c>
      <c r="C50" s="25" t="s">
        <v>54</v>
      </c>
    </row>
    <row r="51" spans="1:12">
      <c r="A51" s="66">
        <v>8</v>
      </c>
      <c r="B51" s="25">
        <f>C51-A51</f>
        <v>12</v>
      </c>
      <c r="C51" s="66">
        <v>20</v>
      </c>
    </row>
    <row r="52" spans="1:12">
      <c r="A52" s="70">
        <f>IRR!E28</f>
        <v>-5.8773692658263101</v>
      </c>
      <c r="B52" s="65">
        <f>A52-C52</f>
        <v>-5.8773692658263101</v>
      </c>
      <c r="C52" s="70">
        <f>IRR!H28</f>
        <v>0</v>
      </c>
    </row>
    <row r="53" spans="1:12">
      <c r="A53" s="25" t="s">
        <v>12</v>
      </c>
      <c r="B53" s="25"/>
      <c r="C53" s="25" t="s">
        <v>12</v>
      </c>
    </row>
    <row r="55" spans="1:12">
      <c r="A55" s="25" t="s">
        <v>55</v>
      </c>
      <c r="C55" s="25" t="s">
        <v>57</v>
      </c>
    </row>
    <row r="56" spans="1:12">
      <c r="A56" s="25">
        <f>B51</f>
        <v>12</v>
      </c>
      <c r="B56" s="61" t="s">
        <v>56</v>
      </c>
      <c r="C56" s="65">
        <f>B52</f>
        <v>-5.8773692658263101</v>
      </c>
    </row>
    <row r="58" spans="1:12">
      <c r="A58" s="62">
        <v>0.01</v>
      </c>
      <c r="B58" s="61" t="s">
        <v>56</v>
      </c>
      <c r="C58" s="65">
        <f>C56/A56</f>
        <v>-0.48978077215219251</v>
      </c>
      <c r="D58" s="24" t="s">
        <v>58</v>
      </c>
    </row>
    <row r="60" spans="1:12">
      <c r="A60" s="24" t="s">
        <v>59</v>
      </c>
    </row>
    <row r="61" spans="1:12" ht="12" thickBot="1">
      <c r="K61" s="25" t="s">
        <v>69</v>
      </c>
    </row>
    <row r="62" spans="1:12" ht="12" thickBot="1">
      <c r="A62" s="43" t="s">
        <v>61</v>
      </c>
      <c r="B62" s="36"/>
      <c r="C62" s="65">
        <f>A52</f>
        <v>-5.8773692658263101</v>
      </c>
      <c r="D62" s="24" t="s">
        <v>62</v>
      </c>
      <c r="G62" s="25">
        <f>A51</f>
        <v>8</v>
      </c>
      <c r="H62" s="25" t="s">
        <v>63</v>
      </c>
      <c r="I62" s="65">
        <f>C62/C58</f>
        <v>12</v>
      </c>
      <c r="J62" s="25" t="s">
        <v>64</v>
      </c>
      <c r="K62" s="67">
        <f>G62+I62</f>
        <v>20</v>
      </c>
      <c r="L62" s="24" t="s">
        <v>55</v>
      </c>
    </row>
    <row r="64" spans="1:12">
      <c r="A64" s="24" t="s">
        <v>65</v>
      </c>
      <c r="C64" s="24" t="s">
        <v>66</v>
      </c>
    </row>
    <row r="65" spans="1:5">
      <c r="A65" s="24" t="str">
        <f>IRR!B22</f>
        <v>Project 3</v>
      </c>
      <c r="B65" s="68">
        <f>IRR!C22</f>
        <v>-100</v>
      </c>
      <c r="C65" s="24">
        <v>1</v>
      </c>
      <c r="D65" s="24">
        <f>B65*C65</f>
        <v>-100</v>
      </c>
    </row>
    <row r="66" spans="1:5">
      <c r="A66" s="24" t="str">
        <f>IRR!B23</f>
        <v>Year 1</v>
      </c>
      <c r="B66" s="68">
        <f>IRR!C23</f>
        <v>25</v>
      </c>
      <c r="C66" s="63">
        <f>1/(1+($K$62)/100)</f>
        <v>0.83333333333333337</v>
      </c>
      <c r="D66" s="64">
        <f t="shared" ref="D66:D70" si="2">B66*C66</f>
        <v>20.833333333333336</v>
      </c>
    </row>
    <row r="67" spans="1:5">
      <c r="A67" s="24" t="str">
        <f>IRR!B24</f>
        <v>Year 2</v>
      </c>
      <c r="B67" s="68">
        <f>IRR!C24</f>
        <v>25</v>
      </c>
      <c r="C67" s="63">
        <f>1/((1+($K$62)/100)*(1+($K$62)/100))</f>
        <v>0.69444444444444442</v>
      </c>
      <c r="D67" s="64">
        <f t="shared" si="2"/>
        <v>17.361111111111111</v>
      </c>
    </row>
    <row r="68" spans="1:5">
      <c r="A68" s="24" t="str">
        <f>IRR!B25</f>
        <v>Year 3</v>
      </c>
      <c r="B68" s="68">
        <f>IRR!C25</f>
        <v>30</v>
      </c>
      <c r="C68" s="63">
        <f>1/((1+($K$62)/100)*(1+($K$62)/100)*(1+($K$62)/100))</f>
        <v>0.57870370370370372</v>
      </c>
      <c r="D68" s="64">
        <f t="shared" si="2"/>
        <v>17.361111111111111</v>
      </c>
    </row>
    <row r="69" spans="1:5">
      <c r="A69" s="24" t="str">
        <f>IRR!B26</f>
        <v>Year 4</v>
      </c>
      <c r="B69" s="68">
        <f>IRR!C26</f>
        <v>35</v>
      </c>
      <c r="C69" s="63">
        <f>1/((1+($K$62)/100)*(1+($K$62)/100)*(1+($K$62)/100)*(1+($K$62)/100))</f>
        <v>0.48225308641975312</v>
      </c>
      <c r="D69" s="64">
        <f t="shared" si="2"/>
        <v>16.878858024691358</v>
      </c>
    </row>
    <row r="70" spans="1:5" ht="12" thickBot="1">
      <c r="A70" s="24" t="str">
        <f>IRR!B27</f>
        <v>Disposal</v>
      </c>
      <c r="B70" s="68">
        <f>IRR!C27</f>
        <v>0</v>
      </c>
      <c r="C70" s="63">
        <f>C69</f>
        <v>0.48225308641975312</v>
      </c>
      <c r="D70" s="64">
        <f t="shared" si="2"/>
        <v>0</v>
      </c>
    </row>
    <row r="71" spans="1:5" ht="12" thickBot="1">
      <c r="D71" s="71">
        <f>SUM(D65:D70)</f>
        <v>-27.565586419753071</v>
      </c>
      <c r="E71" s="24" t="s">
        <v>67</v>
      </c>
    </row>
    <row r="72" spans="1:5" s="72" customFormat="1" ht="12" thickBot="1"/>
    <row r="73" spans="1:5">
      <c r="A73" s="82" t="s">
        <v>24</v>
      </c>
    </row>
    <row r="74" spans="1:5">
      <c r="A74" s="25" t="s">
        <v>53</v>
      </c>
      <c r="B74" s="25" t="s">
        <v>60</v>
      </c>
      <c r="C74" s="25" t="s">
        <v>54</v>
      </c>
    </row>
    <row r="75" spans="1:5">
      <c r="A75" s="66">
        <v>8</v>
      </c>
      <c r="B75" s="25">
        <f>C75-A75</f>
        <v>12</v>
      </c>
      <c r="C75" s="66">
        <v>20</v>
      </c>
    </row>
    <row r="76" spans="1:5">
      <c r="A76" s="70">
        <f>IRR!E37</f>
        <v>20.589416322790285</v>
      </c>
      <c r="B76" s="65">
        <f>A76-C76</f>
        <v>20.589416322790285</v>
      </c>
      <c r="C76" s="70">
        <f>IRR!H37</f>
        <v>0</v>
      </c>
    </row>
    <row r="77" spans="1:5">
      <c r="A77" s="25" t="s">
        <v>12</v>
      </c>
      <c r="B77" s="25"/>
      <c r="C77" s="25" t="s">
        <v>12</v>
      </c>
    </row>
    <row r="79" spans="1:5">
      <c r="A79" s="25" t="s">
        <v>55</v>
      </c>
      <c r="C79" s="25" t="s">
        <v>57</v>
      </c>
    </row>
    <row r="80" spans="1:5">
      <c r="A80" s="25">
        <f>B75</f>
        <v>12</v>
      </c>
      <c r="B80" s="61" t="s">
        <v>56</v>
      </c>
      <c r="C80" s="65">
        <f>B76</f>
        <v>20.589416322790285</v>
      </c>
    </row>
    <row r="82" spans="1:12">
      <c r="A82" s="62">
        <v>0.01</v>
      </c>
      <c r="B82" s="61" t="s">
        <v>56</v>
      </c>
      <c r="C82" s="65">
        <f>C80/A80</f>
        <v>1.7157846935658572</v>
      </c>
      <c r="D82" s="24" t="s">
        <v>58</v>
      </c>
    </row>
    <row r="84" spans="1:12">
      <c r="A84" s="24" t="s">
        <v>59</v>
      </c>
    </row>
    <row r="85" spans="1:12" ht="12" thickBot="1">
      <c r="K85" s="25" t="s">
        <v>69</v>
      </c>
    </row>
    <row r="86" spans="1:12" ht="12" thickBot="1">
      <c r="A86" s="43" t="s">
        <v>61</v>
      </c>
      <c r="B86" s="36"/>
      <c r="C86" s="65">
        <f>A76</f>
        <v>20.589416322790285</v>
      </c>
      <c r="D86" s="24" t="s">
        <v>62</v>
      </c>
      <c r="G86" s="25">
        <f>A75</f>
        <v>8</v>
      </c>
      <c r="H86" s="25" t="s">
        <v>63</v>
      </c>
      <c r="I86" s="65">
        <f>C86/C82</f>
        <v>12</v>
      </c>
      <c r="J86" s="25" t="s">
        <v>64</v>
      </c>
      <c r="K86" s="67">
        <f>G86+I86</f>
        <v>20</v>
      </c>
      <c r="L86" s="24" t="s">
        <v>55</v>
      </c>
    </row>
    <row r="88" spans="1:12">
      <c r="A88" s="24" t="s">
        <v>65</v>
      </c>
      <c r="C88" s="24" t="s">
        <v>66</v>
      </c>
    </row>
    <row r="89" spans="1:12">
      <c r="A89" s="24" t="str">
        <f>IRR!B31</f>
        <v>Project 4</v>
      </c>
      <c r="B89" s="68">
        <f>IRR!C31</f>
        <v>-90</v>
      </c>
      <c r="C89" s="24">
        <v>1</v>
      </c>
      <c r="D89" s="24">
        <f>B89*C89</f>
        <v>-90</v>
      </c>
    </row>
    <row r="90" spans="1:12">
      <c r="A90" s="24" t="str">
        <f>IRR!B32</f>
        <v>Year 1</v>
      </c>
      <c r="B90" s="68">
        <f>IRR!C32</f>
        <v>15</v>
      </c>
      <c r="C90" s="63">
        <f>1/(1+($K$86)/100)</f>
        <v>0.83333333333333337</v>
      </c>
      <c r="D90" s="64">
        <f t="shared" ref="D90:D94" si="3">B90*C90</f>
        <v>12.5</v>
      </c>
    </row>
    <row r="91" spans="1:12">
      <c r="A91" s="24" t="str">
        <f>IRR!B33</f>
        <v>Year 2</v>
      </c>
      <c r="B91" s="68">
        <f>IRR!C33</f>
        <v>25</v>
      </c>
      <c r="C91" s="63">
        <f>1/((1+($K$86)/100)*(1+($K$86)/100))</f>
        <v>0.69444444444444442</v>
      </c>
      <c r="D91" s="64">
        <f t="shared" si="3"/>
        <v>17.361111111111111</v>
      </c>
    </row>
    <row r="92" spans="1:12">
      <c r="A92" s="24" t="str">
        <f>IRR!B34</f>
        <v>Year 3</v>
      </c>
      <c r="B92" s="68">
        <f>IRR!C34</f>
        <v>30</v>
      </c>
      <c r="C92" s="63">
        <f>1/((1+($K$86)/100)*(1+($K$86)/100)*(1+($K$86)/100))</f>
        <v>0.57870370370370372</v>
      </c>
      <c r="D92" s="64">
        <f t="shared" si="3"/>
        <v>17.361111111111111</v>
      </c>
    </row>
    <row r="93" spans="1:12">
      <c r="A93" s="24" t="str">
        <f>IRR!B35</f>
        <v>Year 4</v>
      </c>
      <c r="B93" s="68">
        <f>IRR!C35</f>
        <v>55</v>
      </c>
      <c r="C93" s="63">
        <f>1/((1+($K$86)/100)*(1+($K$86)/100)*(1+($K$86)/100)*(1+($K$86)/100))</f>
        <v>0.48225308641975312</v>
      </c>
      <c r="D93" s="64">
        <f t="shared" si="3"/>
        <v>26.523919753086421</v>
      </c>
    </row>
    <row r="94" spans="1:12" ht="12" thickBot="1">
      <c r="A94" s="24" t="str">
        <f>IRR!B36</f>
        <v>Disposal</v>
      </c>
      <c r="B94" s="68">
        <f>IRR!C36</f>
        <v>15</v>
      </c>
      <c r="C94" s="63">
        <f>C93</f>
        <v>0.48225308641975312</v>
      </c>
      <c r="D94" s="64">
        <f t="shared" si="3"/>
        <v>7.2337962962962967</v>
      </c>
    </row>
    <row r="95" spans="1:12" ht="12" thickBot="1">
      <c r="D95" s="71">
        <f>SUM(D89:D94)</f>
        <v>-9.0200617283950528</v>
      </c>
      <c r="E95" s="24" t="s">
        <v>67</v>
      </c>
    </row>
  </sheetData>
  <pageMargins left="0.7" right="0.7" top="0.75" bottom="0.75" header="0.3" footer="0.3"/>
  <pageSetup orientation="portrait" r:id="rId1"/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Question</vt:lpstr>
      <vt:lpstr>Payback</vt:lpstr>
      <vt:lpstr>Discounted payback</vt:lpstr>
      <vt:lpstr>NPV</vt:lpstr>
      <vt:lpstr>IRR</vt:lpstr>
      <vt:lpstr>Optimal investment</vt:lpstr>
      <vt:lpstr>Discount Tables</vt:lpstr>
      <vt:lpstr>IRR calc check</vt:lpstr>
      <vt:lpstr>'Discount Tables'!Print_Area</vt:lpstr>
      <vt:lpstr>IRR!Print_Area</vt:lpstr>
      <vt:lpstr>NPV!Print_Area</vt:lpstr>
      <vt:lpstr>'Optimal investment'!Print_Area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2017-07-26T11:56:53Z</dcterms:modified>
</cp:coreProperties>
</file>