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3893_student_uwtsd_ac_uk/Documents/"/>
    </mc:Choice>
  </mc:AlternateContent>
  <xr:revisionPtr revIDLastSave="494" documentId="8_{1498938A-DF36-45A5-85F8-ECD278548A56}" xr6:coauthVersionLast="47" xr6:coauthVersionMax="47" xr10:uidLastSave="{851FF084-09F3-44C0-9E77-A82D887B6724}"/>
  <bookViews>
    <workbookView xWindow="-108" yWindow="-108" windowWidth="23256" windowHeight="12456" xr2:uid="{00000000-000D-0000-FFFF-FFFF00000000}"/>
  </bookViews>
  <sheets>
    <sheet name="GrE HnD BsC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H6" i="1"/>
  <c r="E6" i="1" s="1"/>
  <c r="W5" i="1"/>
  <c r="T18" i="1"/>
  <c r="S5" i="1"/>
  <c r="T5" i="1" s="1"/>
  <c r="V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I6" i="1" l="1"/>
  <c r="J6" i="1" s="1"/>
  <c r="L6" i="1" s="1"/>
  <c r="G6" i="1"/>
  <c r="E96" i="1"/>
  <c r="E20" i="1"/>
  <c r="E19" i="1"/>
  <c r="E26" i="1"/>
  <c r="E81" i="1"/>
  <c r="E80" i="1"/>
  <c r="E17" i="1"/>
  <c r="E11" i="1"/>
  <c r="E75" i="1"/>
  <c r="E10" i="1"/>
  <c r="E16" i="1"/>
  <c r="E78" i="1"/>
  <c r="E62" i="1"/>
  <c r="E46" i="1"/>
  <c r="E30" i="1"/>
  <c r="E14" i="1"/>
  <c r="E65" i="1"/>
  <c r="E8" i="1"/>
  <c r="E13" i="1"/>
  <c r="E64" i="1"/>
  <c r="E48" i="1"/>
  <c r="E49" i="1"/>
  <c r="E43" i="1"/>
  <c r="E59" i="1"/>
  <c r="E23" i="1"/>
  <c r="E7" i="1"/>
  <c r="E33" i="1"/>
  <c r="E36" i="1"/>
  <c r="E32" i="1"/>
  <c r="E24" i="1"/>
  <c r="E29" i="1"/>
  <c r="E42" i="1"/>
  <c r="E27" i="1"/>
  <c r="U5" i="1"/>
  <c r="E90" i="1"/>
  <c r="E74" i="1"/>
  <c r="E58" i="1"/>
  <c r="E89" i="1"/>
  <c r="E73" i="1"/>
  <c r="E57" i="1"/>
  <c r="E41" i="1"/>
  <c r="E25" i="1"/>
  <c r="E9" i="1"/>
  <c r="E71" i="1"/>
  <c r="E39" i="1"/>
  <c r="E86" i="1"/>
  <c r="E70" i="1"/>
  <c r="E54" i="1"/>
  <c r="E38" i="1"/>
  <c r="E22" i="1"/>
  <c r="E91" i="1"/>
  <c r="E88" i="1"/>
  <c r="E72" i="1"/>
  <c r="E56" i="1"/>
  <c r="E40" i="1"/>
  <c r="E87" i="1"/>
  <c r="E55" i="1"/>
  <c r="E85" i="1"/>
  <c r="E69" i="1"/>
  <c r="E53" i="1"/>
  <c r="E37" i="1"/>
  <c r="E21" i="1"/>
  <c r="E84" i="1"/>
  <c r="E68" i="1"/>
  <c r="E52" i="1"/>
  <c r="E83" i="1"/>
  <c r="E67" i="1"/>
  <c r="E51" i="1"/>
  <c r="E35" i="1"/>
  <c r="E82" i="1"/>
  <c r="E66" i="1"/>
  <c r="E50" i="1"/>
  <c r="E34" i="1"/>
  <c r="E18" i="1"/>
  <c r="E95" i="1"/>
  <c r="E79" i="1"/>
  <c r="E63" i="1"/>
  <c r="E47" i="1"/>
  <c r="E31" i="1"/>
  <c r="E15" i="1"/>
  <c r="E94" i="1"/>
  <c r="E93" i="1"/>
  <c r="E77" i="1"/>
  <c r="E61" i="1"/>
  <c r="E45" i="1"/>
  <c r="E92" i="1"/>
  <c r="E76" i="1"/>
  <c r="E60" i="1"/>
  <c r="E44" i="1"/>
  <c r="E28" i="1"/>
  <c r="E12" i="1"/>
  <c r="T9" i="1"/>
  <c r="T16" i="1" s="1"/>
  <c r="T14" i="1"/>
  <c r="T7" i="1"/>
  <c r="O6" i="1" l="1"/>
  <c r="P6" i="1"/>
  <c r="N6" i="1"/>
  <c r="G44" i="1"/>
  <c r="I44" i="1"/>
  <c r="J44" i="1" s="1"/>
  <c r="L44" i="1" s="1"/>
  <c r="G41" i="1"/>
  <c r="I41" i="1"/>
  <c r="J41" i="1" s="1"/>
  <c r="L41" i="1" s="1"/>
  <c r="G7" i="1"/>
  <c r="I7" i="1"/>
  <c r="J7" i="1" s="1"/>
  <c r="L7" i="1" s="1"/>
  <c r="G60" i="1"/>
  <c r="I60" i="1"/>
  <c r="J60" i="1" s="1"/>
  <c r="L60" i="1" s="1"/>
  <c r="G87" i="1"/>
  <c r="I87" i="1"/>
  <c r="J87" i="1" s="1"/>
  <c r="L87" i="1" s="1"/>
  <c r="I57" i="1"/>
  <c r="J57" i="1" s="1"/>
  <c r="L57" i="1" s="1"/>
  <c r="G57" i="1"/>
  <c r="G40" i="1"/>
  <c r="I40" i="1"/>
  <c r="J40" i="1" s="1"/>
  <c r="L40" i="1" s="1"/>
  <c r="I11" i="1"/>
  <c r="J11" i="1" s="1"/>
  <c r="L11" i="1" s="1"/>
  <c r="G11" i="1"/>
  <c r="G92" i="1"/>
  <c r="I92" i="1"/>
  <c r="J92" i="1" s="1"/>
  <c r="L92" i="1" s="1"/>
  <c r="I56" i="1"/>
  <c r="J56" i="1" s="1"/>
  <c r="L56" i="1" s="1"/>
  <c r="G56" i="1"/>
  <c r="I89" i="1"/>
  <c r="J89" i="1" s="1"/>
  <c r="L89" i="1" s="1"/>
  <c r="G89" i="1"/>
  <c r="G45" i="1"/>
  <c r="I45" i="1"/>
  <c r="J45" i="1" s="1"/>
  <c r="L45" i="1" s="1"/>
  <c r="I72" i="1"/>
  <c r="J72" i="1" s="1"/>
  <c r="L72" i="1" s="1"/>
  <c r="G72" i="1"/>
  <c r="I49" i="1"/>
  <c r="J49" i="1" s="1"/>
  <c r="L49" i="1" s="1"/>
  <c r="G49" i="1"/>
  <c r="G51" i="1"/>
  <c r="I51" i="1"/>
  <c r="J51" i="1" s="1"/>
  <c r="L51" i="1" s="1"/>
  <c r="G81" i="1"/>
  <c r="I81" i="1"/>
  <c r="J81" i="1" s="1"/>
  <c r="L81" i="1" s="1"/>
  <c r="I91" i="1"/>
  <c r="J91" i="1" s="1"/>
  <c r="L91" i="1" s="1"/>
  <c r="G91" i="1"/>
  <c r="G64" i="1"/>
  <c r="I64" i="1"/>
  <c r="J64" i="1" s="1"/>
  <c r="L64" i="1" s="1"/>
  <c r="G93" i="1"/>
  <c r="I93" i="1"/>
  <c r="J93" i="1" s="1"/>
  <c r="L93" i="1" s="1"/>
  <c r="G22" i="1"/>
  <c r="I22" i="1"/>
  <c r="J22" i="1" s="1"/>
  <c r="L22" i="1" s="1"/>
  <c r="G94" i="1"/>
  <c r="I94" i="1"/>
  <c r="J94" i="1" s="1"/>
  <c r="L94" i="1" s="1"/>
  <c r="G38" i="1"/>
  <c r="I38" i="1"/>
  <c r="J38" i="1" s="1"/>
  <c r="L38" i="1" s="1"/>
  <c r="G15" i="1"/>
  <c r="I15" i="1"/>
  <c r="J15" i="1" s="1"/>
  <c r="L15" i="1" s="1"/>
  <c r="I27" i="1"/>
  <c r="J27" i="1" s="1"/>
  <c r="L27" i="1" s="1"/>
  <c r="G27" i="1"/>
  <c r="I26" i="1"/>
  <c r="J26" i="1" s="1"/>
  <c r="L26" i="1" s="1"/>
  <c r="G26" i="1"/>
  <c r="G31" i="1"/>
  <c r="I31" i="1"/>
  <c r="J31" i="1" s="1"/>
  <c r="L31" i="1" s="1"/>
  <c r="G70" i="1"/>
  <c r="I70" i="1"/>
  <c r="J70" i="1" s="1"/>
  <c r="L70" i="1" s="1"/>
  <c r="G14" i="1"/>
  <c r="I14" i="1"/>
  <c r="J14" i="1" s="1"/>
  <c r="L14" i="1" s="1"/>
  <c r="I47" i="1"/>
  <c r="J47" i="1" s="1"/>
  <c r="L47" i="1" s="1"/>
  <c r="G47" i="1"/>
  <c r="G86" i="1"/>
  <c r="I86" i="1"/>
  <c r="J86" i="1" s="1"/>
  <c r="L86" i="1" s="1"/>
  <c r="G29" i="1"/>
  <c r="I29" i="1"/>
  <c r="J29" i="1" s="1"/>
  <c r="L29" i="1" s="1"/>
  <c r="G37" i="1"/>
  <c r="I37" i="1"/>
  <c r="J37" i="1" s="1"/>
  <c r="L37" i="1" s="1"/>
  <c r="I24" i="1"/>
  <c r="J24" i="1" s="1"/>
  <c r="L24" i="1" s="1"/>
  <c r="G24" i="1"/>
  <c r="I20" i="1"/>
  <c r="J20" i="1" s="1"/>
  <c r="L20" i="1" s="1"/>
  <c r="G20" i="1"/>
  <c r="G53" i="1"/>
  <c r="I53" i="1"/>
  <c r="J53" i="1" s="1"/>
  <c r="L53" i="1" s="1"/>
  <c r="G62" i="1"/>
  <c r="I62" i="1"/>
  <c r="J62" i="1" s="1"/>
  <c r="L62" i="1" s="1"/>
  <c r="I96" i="1"/>
  <c r="J96" i="1" s="1"/>
  <c r="L96" i="1" s="1"/>
  <c r="G96" i="1"/>
  <c r="G34" i="1"/>
  <c r="I34" i="1"/>
  <c r="J34" i="1" s="1"/>
  <c r="L34" i="1" s="1"/>
  <c r="I10" i="1"/>
  <c r="J10" i="1" s="1"/>
  <c r="L10" i="1" s="1"/>
  <c r="G10" i="1"/>
  <c r="G50" i="1"/>
  <c r="I50" i="1"/>
  <c r="J50" i="1" s="1"/>
  <c r="L50" i="1" s="1"/>
  <c r="G23" i="1"/>
  <c r="I23" i="1"/>
  <c r="J23" i="1" s="1"/>
  <c r="L23" i="1" s="1"/>
  <c r="G66" i="1"/>
  <c r="I66" i="1"/>
  <c r="J66" i="1" s="1"/>
  <c r="L66" i="1" s="1"/>
  <c r="I73" i="1"/>
  <c r="J73" i="1" s="1"/>
  <c r="L73" i="1" s="1"/>
  <c r="G73" i="1"/>
  <c r="I59" i="1"/>
  <c r="J59" i="1" s="1"/>
  <c r="L59" i="1" s="1"/>
  <c r="G59" i="1"/>
  <c r="G82" i="1"/>
  <c r="I82" i="1"/>
  <c r="J82" i="1" s="1"/>
  <c r="L82" i="1" s="1"/>
  <c r="I43" i="1"/>
  <c r="J43" i="1" s="1"/>
  <c r="L43" i="1" s="1"/>
  <c r="G43" i="1"/>
  <c r="G35" i="1"/>
  <c r="I35" i="1"/>
  <c r="J35" i="1" s="1"/>
  <c r="L35" i="1" s="1"/>
  <c r="I80" i="1"/>
  <c r="J80" i="1" s="1"/>
  <c r="L80" i="1" s="1"/>
  <c r="G80" i="1"/>
  <c r="G88" i="1"/>
  <c r="I88" i="1"/>
  <c r="J88" i="1" s="1"/>
  <c r="L88" i="1" s="1"/>
  <c r="I48" i="1"/>
  <c r="J48" i="1" s="1"/>
  <c r="L48" i="1" s="1"/>
  <c r="G48" i="1"/>
  <c r="G67" i="1"/>
  <c r="I67" i="1"/>
  <c r="J67" i="1" s="1"/>
  <c r="L67" i="1" s="1"/>
  <c r="I90" i="1"/>
  <c r="J90" i="1" s="1"/>
  <c r="L90" i="1" s="1"/>
  <c r="G90" i="1"/>
  <c r="G83" i="1"/>
  <c r="I83" i="1"/>
  <c r="J83" i="1" s="1"/>
  <c r="L83" i="1" s="1"/>
  <c r="G13" i="1"/>
  <c r="I13" i="1"/>
  <c r="J13" i="1" s="1"/>
  <c r="L13" i="1" s="1"/>
  <c r="G54" i="1"/>
  <c r="I54" i="1"/>
  <c r="J54" i="1" s="1"/>
  <c r="L54" i="1" s="1"/>
  <c r="I65" i="1"/>
  <c r="J65" i="1" s="1"/>
  <c r="L65" i="1" s="1"/>
  <c r="G65" i="1"/>
  <c r="I84" i="1"/>
  <c r="J84" i="1" s="1"/>
  <c r="L84" i="1" s="1"/>
  <c r="G84" i="1"/>
  <c r="I42" i="1"/>
  <c r="J42" i="1" s="1"/>
  <c r="L42" i="1" s="1"/>
  <c r="G42" i="1"/>
  <c r="G21" i="1"/>
  <c r="I21" i="1"/>
  <c r="J21" i="1" s="1"/>
  <c r="L21" i="1" s="1"/>
  <c r="G30" i="1"/>
  <c r="I30" i="1"/>
  <c r="J30" i="1" s="1"/>
  <c r="L30" i="1" s="1"/>
  <c r="I63" i="1"/>
  <c r="J63" i="1" s="1"/>
  <c r="L63" i="1" s="1"/>
  <c r="G63" i="1"/>
  <c r="G39" i="1"/>
  <c r="I39" i="1"/>
  <c r="J39" i="1" s="1"/>
  <c r="L39" i="1" s="1"/>
  <c r="G46" i="1"/>
  <c r="I46" i="1"/>
  <c r="J46" i="1" s="1"/>
  <c r="L46" i="1" s="1"/>
  <c r="G79" i="1"/>
  <c r="I79" i="1"/>
  <c r="J79" i="1" s="1"/>
  <c r="L79" i="1" s="1"/>
  <c r="G71" i="1"/>
  <c r="I71" i="1"/>
  <c r="J71" i="1" s="1"/>
  <c r="L71" i="1" s="1"/>
  <c r="I32" i="1"/>
  <c r="J32" i="1" s="1"/>
  <c r="L32" i="1" s="1"/>
  <c r="G32" i="1"/>
  <c r="G12" i="1"/>
  <c r="I12" i="1"/>
  <c r="J12" i="1" s="1"/>
  <c r="L12" i="1" s="1"/>
  <c r="I95" i="1"/>
  <c r="J95" i="1" s="1"/>
  <c r="L95" i="1" s="1"/>
  <c r="G95" i="1"/>
  <c r="G69" i="1"/>
  <c r="I69" i="1"/>
  <c r="J69" i="1" s="1"/>
  <c r="L69" i="1" s="1"/>
  <c r="I9" i="1"/>
  <c r="J9" i="1" s="1"/>
  <c r="L9" i="1" s="1"/>
  <c r="G9" i="1"/>
  <c r="I36" i="1"/>
  <c r="J36" i="1" s="1"/>
  <c r="L36" i="1" s="1"/>
  <c r="G36" i="1"/>
  <c r="G78" i="1"/>
  <c r="I78" i="1"/>
  <c r="J78" i="1" s="1"/>
  <c r="L78" i="1" s="1"/>
  <c r="G55" i="1"/>
  <c r="I55" i="1"/>
  <c r="J55" i="1" s="1"/>
  <c r="L55" i="1" s="1"/>
  <c r="I75" i="1"/>
  <c r="J75" i="1" s="1"/>
  <c r="L75" i="1" s="1"/>
  <c r="G75" i="1"/>
  <c r="G76" i="1"/>
  <c r="I76" i="1"/>
  <c r="J76" i="1" s="1"/>
  <c r="L76" i="1" s="1"/>
  <c r="I17" i="1"/>
  <c r="J17" i="1" s="1"/>
  <c r="L17" i="1" s="1"/>
  <c r="G17" i="1"/>
  <c r="I58" i="1"/>
  <c r="J58" i="1" s="1"/>
  <c r="L58" i="1" s="1"/>
  <c r="G58" i="1"/>
  <c r="G61" i="1"/>
  <c r="I61" i="1"/>
  <c r="J61" i="1" s="1"/>
  <c r="L61" i="1" s="1"/>
  <c r="I74" i="1"/>
  <c r="J74" i="1" s="1"/>
  <c r="L74" i="1" s="1"/>
  <c r="G74" i="1"/>
  <c r="G77" i="1"/>
  <c r="I77" i="1"/>
  <c r="J77" i="1" s="1"/>
  <c r="L77" i="1" s="1"/>
  <c r="I52" i="1"/>
  <c r="J52" i="1" s="1"/>
  <c r="L52" i="1" s="1"/>
  <c r="G52" i="1"/>
  <c r="I8" i="1"/>
  <c r="J8" i="1" s="1"/>
  <c r="L8" i="1" s="1"/>
  <c r="G8" i="1"/>
  <c r="I68" i="1"/>
  <c r="J68" i="1" s="1"/>
  <c r="L68" i="1" s="1"/>
  <c r="G68" i="1"/>
  <c r="G19" i="1"/>
  <c r="I19" i="1"/>
  <c r="J19" i="1" s="1"/>
  <c r="L19" i="1" s="1"/>
  <c r="G28" i="1"/>
  <c r="I28" i="1"/>
  <c r="J28" i="1" s="1"/>
  <c r="L28" i="1" s="1"/>
  <c r="G18" i="1"/>
  <c r="I18" i="1"/>
  <c r="J18" i="1" s="1"/>
  <c r="L18" i="1" s="1"/>
  <c r="G85" i="1"/>
  <c r="I85" i="1"/>
  <c r="J85" i="1" s="1"/>
  <c r="L85" i="1" s="1"/>
  <c r="G25" i="1"/>
  <c r="I25" i="1"/>
  <c r="J25" i="1" s="1"/>
  <c r="L25" i="1" s="1"/>
  <c r="G33" i="1"/>
  <c r="I33" i="1"/>
  <c r="J33" i="1" s="1"/>
  <c r="L33" i="1" s="1"/>
  <c r="G16" i="1"/>
  <c r="I16" i="1"/>
  <c r="J16" i="1" s="1"/>
  <c r="L16" i="1" s="1"/>
  <c r="U9" i="1"/>
  <c r="O57" i="1" l="1"/>
  <c r="M57" i="1"/>
  <c r="N57" i="1" s="1"/>
  <c r="P57" i="1"/>
  <c r="O51" i="1"/>
  <c r="M51" i="1"/>
  <c r="N51" i="1" s="1"/>
  <c r="P51" i="1"/>
  <c r="O38" i="1"/>
  <c r="M38" i="1"/>
  <c r="N38" i="1" s="1"/>
  <c r="P38" i="1"/>
  <c r="O49" i="1"/>
  <c r="M49" i="1"/>
  <c r="N49" i="1" s="1"/>
  <c r="P49" i="1"/>
  <c r="O58" i="1"/>
  <c r="M58" i="1"/>
  <c r="N58" i="1" s="1"/>
  <c r="P58" i="1"/>
  <c r="O63" i="1"/>
  <c r="M63" i="1"/>
  <c r="N63" i="1" s="1"/>
  <c r="P63" i="1"/>
  <c r="O96" i="1"/>
  <c r="M96" i="1"/>
  <c r="N96" i="1" s="1"/>
  <c r="P96" i="1"/>
  <c r="O47" i="1"/>
  <c r="M47" i="1"/>
  <c r="N47" i="1" s="1"/>
  <c r="P47" i="1"/>
  <c r="O72" i="1"/>
  <c r="P72" i="1"/>
  <c r="M72" i="1"/>
  <c r="N72" i="1" s="1"/>
  <c r="O29" i="1"/>
  <c r="M29" i="1"/>
  <c r="N29" i="1" s="1"/>
  <c r="P29" i="1"/>
  <c r="O9" i="1"/>
  <c r="M9" i="1"/>
  <c r="N9" i="1" s="1"/>
  <c r="P9" i="1"/>
  <c r="O87" i="1"/>
  <c r="M87" i="1"/>
  <c r="N87" i="1" s="1"/>
  <c r="P87" i="1"/>
  <c r="O59" i="1"/>
  <c r="M59" i="1"/>
  <c r="N59" i="1" s="1"/>
  <c r="P59" i="1"/>
  <c r="O90" i="1"/>
  <c r="M90" i="1"/>
  <c r="N90" i="1" s="1"/>
  <c r="P90" i="1"/>
  <c r="O19" i="1"/>
  <c r="M19" i="1"/>
  <c r="N19" i="1" s="1"/>
  <c r="P19" i="1"/>
  <c r="O30" i="1"/>
  <c r="M30" i="1"/>
  <c r="N30" i="1" s="1"/>
  <c r="P30" i="1"/>
  <c r="O62" i="1"/>
  <c r="M62" i="1"/>
  <c r="N62" i="1" s="1"/>
  <c r="P62" i="1"/>
  <c r="O14" i="1"/>
  <c r="M14" i="1"/>
  <c r="N14" i="1" s="1"/>
  <c r="P14" i="1"/>
  <c r="O22" i="1"/>
  <c r="M22" i="1"/>
  <c r="N22" i="1" s="1"/>
  <c r="P22" i="1"/>
  <c r="O45" i="1"/>
  <c r="M45" i="1"/>
  <c r="N45" i="1" s="1"/>
  <c r="P45" i="1"/>
  <c r="O60" i="1"/>
  <c r="M60" i="1"/>
  <c r="N60" i="1" s="1"/>
  <c r="P60" i="1"/>
  <c r="O43" i="1"/>
  <c r="M43" i="1"/>
  <c r="N43" i="1" s="1"/>
  <c r="P43" i="1"/>
  <c r="O34" i="1"/>
  <c r="M34" i="1"/>
  <c r="N34" i="1" s="1"/>
  <c r="P34" i="1"/>
  <c r="O69" i="1"/>
  <c r="M69" i="1"/>
  <c r="N69" i="1" s="1"/>
  <c r="P69" i="1"/>
  <c r="O89" i="1"/>
  <c r="M89" i="1"/>
  <c r="N89" i="1" s="1"/>
  <c r="P89" i="1"/>
  <c r="O85" i="1"/>
  <c r="M85" i="1"/>
  <c r="N85" i="1" s="1"/>
  <c r="P85" i="1"/>
  <c r="O39" i="1"/>
  <c r="M39" i="1"/>
  <c r="N39" i="1" s="1"/>
  <c r="P39" i="1"/>
  <c r="O76" i="1"/>
  <c r="M76" i="1"/>
  <c r="N76" i="1" s="1"/>
  <c r="P76" i="1"/>
  <c r="O12" i="1"/>
  <c r="M12" i="1"/>
  <c r="N12" i="1" s="1"/>
  <c r="P12" i="1"/>
  <c r="O21" i="1"/>
  <c r="M21" i="1"/>
  <c r="N21" i="1" s="1"/>
  <c r="P21" i="1"/>
  <c r="O67" i="1"/>
  <c r="M67" i="1"/>
  <c r="N67" i="1" s="1"/>
  <c r="P67" i="1"/>
  <c r="O53" i="1"/>
  <c r="M53" i="1"/>
  <c r="N53" i="1" s="1"/>
  <c r="P53" i="1"/>
  <c r="O70" i="1"/>
  <c r="M70" i="1"/>
  <c r="N70" i="1" s="1"/>
  <c r="P70" i="1"/>
  <c r="O93" i="1"/>
  <c r="M93" i="1"/>
  <c r="N93" i="1" s="1"/>
  <c r="P93" i="1"/>
  <c r="O7" i="1"/>
  <c r="M7" i="1"/>
  <c r="N7" i="1" s="1"/>
  <c r="P7" i="1"/>
  <c r="O40" i="1"/>
  <c r="P40" i="1"/>
  <c r="M40" i="1"/>
  <c r="N40" i="1" s="1"/>
  <c r="O75" i="1"/>
  <c r="M75" i="1"/>
  <c r="N75" i="1" s="1"/>
  <c r="P75" i="1"/>
  <c r="O32" i="1"/>
  <c r="M32" i="1"/>
  <c r="N32" i="1" s="1"/>
  <c r="P32" i="1"/>
  <c r="O42" i="1"/>
  <c r="M42" i="1"/>
  <c r="N42" i="1" s="1"/>
  <c r="P42" i="1"/>
  <c r="O48" i="1"/>
  <c r="M48" i="1"/>
  <c r="N48" i="1" s="1"/>
  <c r="P48" i="1"/>
  <c r="O20" i="1"/>
  <c r="M20" i="1"/>
  <c r="N20" i="1" s="1"/>
  <c r="P20" i="1"/>
  <c r="O56" i="1"/>
  <c r="M56" i="1"/>
  <c r="N56" i="1" s="1"/>
  <c r="P56" i="1"/>
  <c r="O54" i="1"/>
  <c r="M54" i="1"/>
  <c r="N54" i="1" s="1"/>
  <c r="P54" i="1"/>
  <c r="O86" i="1"/>
  <c r="M86" i="1"/>
  <c r="N86" i="1" s="1"/>
  <c r="P86" i="1"/>
  <c r="O95" i="1"/>
  <c r="M95" i="1"/>
  <c r="N95" i="1" s="1"/>
  <c r="P95" i="1"/>
  <c r="O73" i="1"/>
  <c r="M73" i="1"/>
  <c r="N73" i="1" s="1"/>
  <c r="P73" i="1"/>
  <c r="O8" i="1"/>
  <c r="P8" i="1"/>
  <c r="M8" i="1"/>
  <c r="N8" i="1" s="1"/>
  <c r="O16" i="1"/>
  <c r="M16" i="1"/>
  <c r="N16" i="1" s="1"/>
  <c r="P16" i="1"/>
  <c r="O66" i="1"/>
  <c r="M66" i="1"/>
  <c r="N66" i="1" s="1"/>
  <c r="P66" i="1"/>
  <c r="O31" i="1"/>
  <c r="M31" i="1"/>
  <c r="N31" i="1" s="1"/>
  <c r="P31" i="1"/>
  <c r="O64" i="1"/>
  <c r="M64" i="1"/>
  <c r="N64" i="1" s="1"/>
  <c r="P64" i="1"/>
  <c r="O41" i="1"/>
  <c r="M41" i="1"/>
  <c r="N41" i="1" s="1"/>
  <c r="P41" i="1"/>
  <c r="O46" i="1"/>
  <c r="M46" i="1"/>
  <c r="N46" i="1" s="1"/>
  <c r="P46" i="1"/>
  <c r="O91" i="1"/>
  <c r="M91" i="1"/>
  <c r="N91" i="1" s="1"/>
  <c r="P91" i="1"/>
  <c r="O35" i="1"/>
  <c r="M35" i="1"/>
  <c r="N35" i="1" s="1"/>
  <c r="P35" i="1"/>
  <c r="O13" i="1"/>
  <c r="M13" i="1"/>
  <c r="N13" i="1" s="1"/>
  <c r="P13" i="1"/>
  <c r="O55" i="1"/>
  <c r="M55" i="1"/>
  <c r="N55" i="1" s="1"/>
  <c r="P55" i="1"/>
  <c r="O71" i="1"/>
  <c r="M71" i="1"/>
  <c r="N71" i="1" s="1"/>
  <c r="P71" i="1"/>
  <c r="O88" i="1"/>
  <c r="P88" i="1"/>
  <c r="M88" i="1"/>
  <c r="N88" i="1" s="1"/>
  <c r="O23" i="1"/>
  <c r="M23" i="1"/>
  <c r="N23" i="1" s="1"/>
  <c r="P23" i="1"/>
  <c r="O92" i="1"/>
  <c r="M92" i="1"/>
  <c r="N92" i="1" s="1"/>
  <c r="P92" i="1"/>
  <c r="O44" i="1"/>
  <c r="M44" i="1"/>
  <c r="N44" i="1" s="1"/>
  <c r="P44" i="1"/>
  <c r="O15" i="1"/>
  <c r="M15" i="1"/>
  <c r="N15" i="1" s="1"/>
  <c r="P15" i="1"/>
  <c r="O83" i="1"/>
  <c r="M83" i="1"/>
  <c r="N83" i="1" s="1"/>
  <c r="P83" i="1"/>
  <c r="O17" i="1"/>
  <c r="M17" i="1"/>
  <c r="N17" i="1" s="1"/>
  <c r="P17" i="1"/>
  <c r="O68" i="1"/>
  <c r="M68" i="1"/>
  <c r="N68" i="1" s="1"/>
  <c r="P68" i="1"/>
  <c r="O24" i="1"/>
  <c r="P24" i="1"/>
  <c r="M24" i="1"/>
  <c r="N24" i="1" s="1"/>
  <c r="O33" i="1"/>
  <c r="M33" i="1"/>
  <c r="N33" i="1" s="1"/>
  <c r="P33" i="1"/>
  <c r="O65" i="1"/>
  <c r="M65" i="1"/>
  <c r="N65" i="1" s="1"/>
  <c r="P65" i="1"/>
  <c r="O80" i="1"/>
  <c r="M80" i="1"/>
  <c r="N80" i="1" s="1"/>
  <c r="P80" i="1"/>
  <c r="O27" i="1"/>
  <c r="M27" i="1"/>
  <c r="N27" i="1" s="1"/>
  <c r="P27" i="1"/>
  <c r="O11" i="1"/>
  <c r="M11" i="1"/>
  <c r="N11" i="1" s="1"/>
  <c r="P11" i="1"/>
  <c r="O18" i="1"/>
  <c r="M18" i="1"/>
  <c r="N18" i="1" s="1"/>
  <c r="P18" i="1"/>
  <c r="O94" i="1"/>
  <c r="M94" i="1"/>
  <c r="N94" i="1" s="1"/>
  <c r="P94" i="1"/>
  <c r="O84" i="1"/>
  <c r="M84" i="1"/>
  <c r="N84" i="1" s="1"/>
  <c r="P84" i="1"/>
  <c r="O26" i="1"/>
  <c r="M26" i="1"/>
  <c r="N26" i="1" s="1"/>
  <c r="P26" i="1"/>
  <c r="O78" i="1"/>
  <c r="M78" i="1"/>
  <c r="N78" i="1" s="1"/>
  <c r="P78" i="1"/>
  <c r="O50" i="1"/>
  <c r="M50" i="1"/>
  <c r="N50" i="1" s="1"/>
  <c r="P50" i="1"/>
  <c r="O37" i="1"/>
  <c r="M37" i="1"/>
  <c r="N37" i="1" s="1"/>
  <c r="P37" i="1"/>
  <c r="O81" i="1"/>
  <c r="M81" i="1"/>
  <c r="N81" i="1" s="1"/>
  <c r="P81" i="1"/>
  <c r="O61" i="1"/>
  <c r="M61" i="1"/>
  <c r="N61" i="1" s="1"/>
  <c r="P61" i="1"/>
  <c r="O28" i="1"/>
  <c r="M28" i="1"/>
  <c r="N28" i="1" s="1"/>
  <c r="P28" i="1"/>
  <c r="O82" i="1"/>
  <c r="M82" i="1"/>
  <c r="N82" i="1" s="1"/>
  <c r="P82" i="1"/>
  <c r="O52" i="1"/>
  <c r="M52" i="1"/>
  <c r="N52" i="1" s="1"/>
  <c r="P52" i="1"/>
  <c r="O25" i="1"/>
  <c r="M25" i="1"/>
  <c r="N25" i="1" s="1"/>
  <c r="P25" i="1"/>
  <c r="O77" i="1"/>
  <c r="M77" i="1"/>
  <c r="N77" i="1" s="1"/>
  <c r="P77" i="1"/>
  <c r="O79" i="1"/>
  <c r="M79" i="1"/>
  <c r="N79" i="1" s="1"/>
  <c r="P79" i="1"/>
  <c r="O74" i="1"/>
  <c r="M74" i="1"/>
  <c r="N74" i="1" s="1"/>
  <c r="P74" i="1"/>
  <c r="O36" i="1"/>
  <c r="M36" i="1"/>
  <c r="N36" i="1" s="1"/>
  <c r="P36" i="1"/>
  <c r="O10" i="1"/>
  <c r="M10" i="1"/>
  <c r="N10" i="1" s="1"/>
  <c r="P10" i="1"/>
</calcChain>
</file>

<file path=xl/sharedStrings.xml><?xml version="1.0" encoding="utf-8"?>
<sst xmlns="http://schemas.openxmlformats.org/spreadsheetml/2006/main" count="47" uniqueCount="41">
  <si>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</si>
  <si>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</si>
  <si>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</si>
  <si>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</si>
  <si>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</si>
  <si>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</si>
  <si>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</si>
  <si>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</si>
  <si>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</si>
  <si>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</si>
  <si>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</si>
  <si>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</si>
  <si>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</si>
  <si>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</si>
  <si>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Torque</t>
  </si>
  <si>
    <t>BMEP</t>
  </si>
  <si>
    <t>SFC</t>
  </si>
  <si>
    <t xml:space="preserve">bore and stroke </t>
  </si>
  <si>
    <t>75x90</t>
  </si>
  <si>
    <t>bore</t>
  </si>
  <si>
    <t>cc</t>
  </si>
  <si>
    <t>work done</t>
  </si>
  <si>
    <t>power</t>
  </si>
  <si>
    <t>area of piston</t>
  </si>
  <si>
    <t>bmep</t>
  </si>
  <si>
    <t>mep</t>
  </si>
  <si>
    <t>Watts</t>
  </si>
  <si>
    <t>Nm</t>
  </si>
  <si>
    <t>Pa</t>
  </si>
  <si>
    <t>KG/KwH</t>
  </si>
  <si>
    <t>l</t>
  </si>
  <si>
    <t>KPa</t>
  </si>
  <si>
    <t>IMEP</t>
  </si>
  <si>
    <t>pa</t>
  </si>
  <si>
    <t>m^2</t>
  </si>
  <si>
    <t>kpa</t>
  </si>
  <si>
    <t>fuel</t>
  </si>
  <si>
    <t>imep</t>
  </si>
  <si>
    <t>bsfc</t>
  </si>
  <si>
    <t>overall thermal efficiency</t>
  </si>
  <si>
    <t>calorific value kj/kg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</si>
</sst>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E+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BsC'!$E$1:$E$5</c:f>
              <c:strCache>
                <c:ptCount val="5"/>
                <c:pt idx="3">
                  <c:v>power</c:v>
                </c:pt>
                <c:pt idx="4">
                  <c:v>Watts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'GrE HnD BsC'!$E$6:$E$96</c:f>
              <c:numCache>
                <c:formatCode>0.00</c:formatCode>
                <c:ptCount val="91"/>
                <c:pt idx="0">
                  <c:v>8732.7053285333332</c:v>
                </c:pt>
                <c:pt idx="1">
                  <c:v>9212.4640642944014</c:v>
                </c:pt>
                <c:pt idx="2">
                  <c:v>9738.7829977151996</c:v>
                </c:pt>
                <c:pt idx="3">
                  <c:v>10232.514915847465</c:v>
                </c:pt>
                <c:pt idx="4">
                  <c:v>10841.5501366016</c:v>
                </c:pt>
                <c:pt idx="5">
                  <c:v>11474.616840266668</c:v>
                </c:pt>
                <c:pt idx="6">
                  <c:v>12153.159357747199</c:v>
                </c:pt>
                <c:pt idx="7">
                  <c:v>12886.7450283936</c:v>
                </c:pt>
                <c:pt idx="8">
                  <c:v>13659.411209710932</c:v>
                </c:pt>
                <c:pt idx="9">
                  <c:v>14334.815844807465</c:v>
                </c:pt>
                <c:pt idx="10">
                  <c:v>14983.06819152</c:v>
                </c:pt>
                <c:pt idx="11">
                  <c:v>15588.777683869866</c:v>
                </c:pt>
                <c:pt idx="12">
                  <c:v>16184.949721463467</c:v>
                </c:pt>
                <c:pt idx="13">
                  <c:v>16733.135639334399</c:v>
                </c:pt>
                <c:pt idx="14">
                  <c:v>17223.362521497598</c:v>
                </c:pt>
                <c:pt idx="15">
                  <c:v>17760.563716410667</c:v>
                </c:pt>
                <c:pt idx="16">
                  <c:v>18379.127853465601</c:v>
                </c:pt>
                <c:pt idx="17">
                  <c:v>18944.945681875201</c:v>
                </c:pt>
                <c:pt idx="18">
                  <c:v>19496.231059080532</c:v>
                </c:pt>
                <c:pt idx="19">
                  <c:v>20137.827679756796</c:v>
                </c:pt>
                <c:pt idx="20">
                  <c:v>20860.642088831995</c:v>
                </c:pt>
                <c:pt idx="21">
                  <c:v>21502.584516954666</c:v>
                </c:pt>
                <c:pt idx="22">
                  <c:v>22197.5592919808</c:v>
                </c:pt>
                <c:pt idx="23">
                  <c:v>22909.282247404797</c:v>
                </c:pt>
                <c:pt idx="24">
                  <c:v>23506.487438109867</c:v>
                </c:pt>
                <c:pt idx="25">
                  <c:v>24211.900474943999</c:v>
                </c:pt>
                <c:pt idx="26">
                  <c:v>24874.057696383996</c:v>
                </c:pt>
                <c:pt idx="27">
                  <c:v>25447.303981049601</c:v>
                </c:pt>
                <c:pt idx="28">
                  <c:v>25961.686153727998</c:v>
                </c:pt>
                <c:pt idx="29">
                  <c:v>26473.686097331203</c:v>
                </c:pt>
                <c:pt idx="30">
                  <c:v>26989.630807359998</c:v>
                </c:pt>
                <c:pt idx="31">
                  <c:v>27486.095031241599</c:v>
                </c:pt>
                <c:pt idx="32">
                  <c:v>28007.722083383465</c:v>
                </c:pt>
                <c:pt idx="33">
                  <c:v>28475.283635510397</c:v>
                </c:pt>
                <c:pt idx="34">
                  <c:v>28796.769291513596</c:v>
                </c:pt>
                <c:pt idx="35">
                  <c:v>29098.992191984002</c:v>
                </c:pt>
                <c:pt idx="36">
                  <c:v>29571.164510062932</c:v>
                </c:pt>
                <c:pt idx="37">
                  <c:v>30026.217224931195</c:v>
                </c:pt>
                <c:pt idx="38">
                  <c:v>30337.567734295462</c:v>
                </c:pt>
                <c:pt idx="39">
                  <c:v>30688.844061421867</c:v>
                </c:pt>
                <c:pt idx="40">
                  <c:v>31176.206291775998</c:v>
                </c:pt>
                <c:pt idx="41">
                  <c:v>31543.201915416532</c:v>
                </c:pt>
                <c:pt idx="42">
                  <c:v>32060.568278280531</c:v>
                </c:pt>
                <c:pt idx="43">
                  <c:v>32504.247770467195</c:v>
                </c:pt>
                <c:pt idx="44">
                  <c:v>32950.514414660269</c:v>
                </c:pt>
                <c:pt idx="45">
                  <c:v>33533.07615424</c:v>
                </c:pt>
                <c:pt idx="46">
                  <c:v>34272.412474643199</c:v>
                </c:pt>
                <c:pt idx="47">
                  <c:v>34948.440416988793</c:v>
                </c:pt>
                <c:pt idx="48">
                  <c:v>35688.370160046936</c:v>
                </c:pt>
                <c:pt idx="49">
                  <c:v>36372.859711759993</c:v>
                </c:pt>
                <c:pt idx="50">
                  <c:v>36885.956846890665</c:v>
                </c:pt>
                <c:pt idx="51">
                  <c:v>37648.419573925334</c:v>
                </c:pt>
                <c:pt idx="52">
                  <c:v>38135.9525733888</c:v>
                </c:pt>
                <c:pt idx="53">
                  <c:v>38634.76487252373</c:v>
                </c:pt>
                <c:pt idx="54">
                  <c:v>39115.987953397329</c:v>
                </c:pt>
                <c:pt idx="55">
                  <c:v>39629.213165360001</c:v>
                </c:pt>
                <c:pt idx="56">
                  <c:v>40073.891656836262</c:v>
                </c:pt>
                <c:pt idx="57">
                  <c:v>40326.032246766932</c:v>
                </c:pt>
                <c:pt idx="58">
                  <c:v>40678.252073222393</c:v>
                </c:pt>
                <c:pt idx="59">
                  <c:v>40871.605397265062</c:v>
                </c:pt>
                <c:pt idx="60">
                  <c:v>40985.952392874664</c:v>
                </c:pt>
                <c:pt idx="61">
                  <c:v>41059.101340857596</c:v>
                </c:pt>
                <c:pt idx="62">
                  <c:v>41113.70476356693</c:v>
                </c:pt>
                <c:pt idx="63">
                  <c:v>41281.29756746666</c:v>
                </c:pt>
                <c:pt idx="64">
                  <c:v>41574.61058965759</c:v>
                </c:pt>
                <c:pt idx="65">
                  <c:v>41744.039161482666</c:v>
                </c:pt>
                <c:pt idx="66">
                  <c:v>41999.065749361071</c:v>
                </c:pt>
                <c:pt idx="67">
                  <c:v>42348.143424204798</c:v>
                </c:pt>
                <c:pt idx="68">
                  <c:v>42780.4283475712</c:v>
                </c:pt>
                <c:pt idx="69">
                  <c:v>43309.885163375991</c:v>
                </c:pt>
                <c:pt idx="70">
                  <c:v>43535.620579775998</c:v>
                </c:pt>
                <c:pt idx="71">
                  <c:v>43929.217761422929</c:v>
                </c:pt>
                <c:pt idx="72">
                  <c:v>44066.712509802659</c:v>
                </c:pt>
                <c:pt idx="73">
                  <c:v>44095.457220131197</c:v>
                </c:pt>
                <c:pt idx="74">
                  <c:v>44132.979462679461</c:v>
                </c:pt>
                <c:pt idx="75">
                  <c:v>44067.523663071996</c:v>
                </c:pt>
                <c:pt idx="76">
                  <c:v>43884.655562342392</c:v>
                </c:pt>
                <c:pt idx="77">
                  <c:v>43581.472085631998</c:v>
                </c:pt>
                <c:pt idx="78">
                  <c:v>43358.003629158397</c:v>
                </c:pt>
                <c:pt idx="79">
                  <c:v>43252.250588975992</c:v>
                </c:pt>
                <c:pt idx="80">
                  <c:v>43164.45392064</c:v>
                </c:pt>
                <c:pt idx="81">
                  <c:v>42823.790466735889</c:v>
                </c:pt>
                <c:pt idx="82">
                  <c:v>42492.959898147194</c:v>
                </c:pt>
                <c:pt idx="83">
                  <c:v>42147.54863608085</c:v>
                </c:pt>
                <c:pt idx="84">
                  <c:v>42092.635267438069</c:v>
                </c:pt>
                <c:pt idx="85">
                  <c:v>41732.759861811195</c:v>
                </c:pt>
                <c:pt idx="86">
                  <c:v>41537.842292727044</c:v>
                </c:pt>
                <c:pt idx="87">
                  <c:v>41383.915286801704</c:v>
                </c:pt>
                <c:pt idx="88">
                  <c:v>41329.707194580471</c:v>
                </c:pt>
                <c:pt idx="89">
                  <c:v>41381.156511840425</c:v>
                </c:pt>
                <c:pt idx="90">
                  <c:v>41630.153242468259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8D-4206-9F7D-CE0866AF67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4526479"/>
        <c:axId val="1742974495"/>
      </c:lineChart>
      <c:catAx>
        <c:axId val="1234526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974495"/>
        <c:crosses val="autoZero"/>
        <c:auto val="1"/>
        <c:lblAlgn val="ctr"/>
        <c:lblOffset val="100"/>
        <c:noMultiLvlLbl val="0"/>
      </c:catAx>
      <c:valAx>
        <c:axId val="1742974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526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BsC'!$G$1:$G$5</c:f>
              <c:strCache>
                <c:ptCount val="5"/>
                <c:pt idx="3">
                  <c:v>corrected power</c:v>
                </c:pt>
                <c:pt idx="4">
                  <c:v>Watts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8787.4056120165442</c:v>
                </c:pt>
                <c:pt idx="1">
                  <c:v>9270.1694805357201</c:v>
                </c:pt>
                <c:pt idx="2">
                  <c:v>9799.7851924206479</c:v>
                </c:pt>
                <c:pt idx="3">
                  <c:v>10296.609769112947</c:v>
                </c:pt>
                <c:pt idx="4">
                  <c:v>10909.459890058166</c:v>
                </c:pt>
                <c:pt idx="5">
                  <c:v>11546.492023318244</c:v>
                </c:pt>
                <c:pt idx="6">
                  <c:v>12229.284823691103</c:v>
                </c:pt>
                <c:pt idx="7">
                  <c:v>12967.46555882599</c:v>
                </c:pt>
                <c:pt idx="8">
                  <c:v>13744.971598762833</c:v>
                </c:pt>
                <c:pt idx="9">
                  <c:v>14424.606861553277</c:v>
                </c:pt>
                <c:pt idx="10">
                  <c:v>15076.91975832445</c:v>
                </c:pt>
                <c:pt idx="11">
                  <c:v>15686.423319029256</c:v>
                </c:pt>
                <c:pt idx="12">
                  <c:v>16286.32968387132</c:v>
                </c:pt>
                <c:pt idx="13">
                  <c:v>16837.949351534662</c:v>
                </c:pt>
                <c:pt idx="14">
                  <c:v>17331.246937267555</c:v>
                </c:pt>
                <c:pt idx="15">
                  <c:v>17871.813075407696</c:v>
                </c:pt>
                <c:pt idx="16">
                  <c:v>18494.251800276663</c:v>
                </c:pt>
                <c:pt idx="17">
                  <c:v>19063.613821974533</c:v>
                </c:pt>
                <c:pt idx="18">
                  <c:v>19618.352363494796</c:v>
                </c:pt>
                <c:pt idx="19">
                  <c:v>20263.967843815641</c:v>
                </c:pt>
                <c:pt idx="20">
                  <c:v>20991.309847902317</c:v>
                </c:pt>
                <c:pt idx="21">
                  <c:v>21637.273301752659</c:v>
                </c:pt>
                <c:pt idx="22">
                  <c:v>22336.601288730581</c:v>
                </c:pt>
                <c:pt idx="23">
                  <c:v>23052.782364056551</c:v>
                </c:pt>
                <c:pt idx="24">
                  <c:v>23653.728353517588</c:v>
                </c:pt>
                <c:pt idx="25">
                  <c:v>24363.55998592273</c:v>
                </c:pt>
                <c:pt idx="26">
                  <c:v>25029.864855355023</c:v>
                </c:pt>
                <c:pt idx="27">
                  <c:v>25606.701863982704</c:v>
                </c:pt>
                <c:pt idx="28">
                  <c:v>26124.30604514595</c:v>
                </c:pt>
                <c:pt idx="29">
                  <c:v>26639.513075328268</c:v>
                </c:pt>
                <c:pt idx="30">
                  <c:v>27158.689581328468</c:v>
                </c:pt>
                <c:pt idx="31">
                  <c:v>27658.263578500697</c:v>
                </c:pt>
                <c:pt idx="32">
                  <c:v>28183.158019905251</c:v>
                </c:pt>
                <c:pt idx="33">
                  <c:v>28653.648303563252</c:v>
                </c:pt>
                <c:pt idx="34">
                  <c:v>28977.147694813157</c:v>
                </c:pt>
                <c:pt idx="35">
                  <c:v>29281.263671679582</c:v>
                </c:pt>
                <c:pt idx="36">
                  <c:v>29756.393602397457</c:v>
                </c:pt>
                <c:pt idx="37">
                  <c:v>30214.296695420788</c:v>
                </c:pt>
                <c:pt idx="38">
                  <c:v>30527.597455077965</c:v>
                </c:pt>
                <c:pt idx="39">
                  <c:v>30881.074121498077</c:v>
                </c:pt>
                <c:pt idx="40">
                  <c:v>31371.489111696548</c:v>
                </c:pt>
                <c:pt idx="41">
                  <c:v>31740.783537815238</c:v>
                </c:pt>
                <c:pt idx="42">
                  <c:v>32261.390601658903</c:v>
                </c:pt>
                <c:pt idx="43">
                  <c:v>32707.849231934539</c:v>
                </c:pt>
                <c:pt idx="44">
                  <c:v>33156.911219727117</c:v>
                </c:pt>
                <c:pt idx="45">
                  <c:v>33743.122033803542</c:v>
                </c:pt>
                <c:pt idx="46">
                  <c:v>34487.089439854775</c:v>
                </c:pt>
                <c:pt idx="47">
                  <c:v>35167.351914192193</c:v>
                </c:pt>
                <c:pt idx="48">
                  <c:v>35911.916460003922</c:v>
                </c:pt>
                <c:pt idx="49">
                  <c:v>36600.693545890113</c:v>
                </c:pt>
                <c:pt idx="50">
                  <c:v>37117.004640233907</c:v>
                </c:pt>
                <c:pt idx="51">
                  <c:v>37884.243313066021</c:v>
                </c:pt>
                <c:pt idx="52">
                  <c:v>38374.830142044491</c:v>
                </c:pt>
                <c:pt idx="53">
                  <c:v>38876.766922441653</c:v>
                </c:pt>
                <c:pt idx="54">
                  <c:v>39361.004308499287</c:v>
                </c:pt>
                <c:pt idx="55">
                  <c:v>39877.444281928074</c:v>
                </c:pt>
                <c:pt idx="56">
                  <c:v>40324.908169066679</c:v>
                </c:pt>
                <c:pt idx="57">
                  <c:v>40578.628127729942</c:v>
                </c:pt>
                <c:pt idx="58">
                  <c:v>40933.05420340952</c:v>
                </c:pt>
                <c:pt idx="59">
                  <c:v>41127.618662059351</c:v>
                </c:pt>
                <c:pt idx="60">
                  <c:v>41242.681909144296</c:v>
                </c:pt>
                <c:pt idx="61">
                  <c:v>41316.289050555337</c:v>
                </c:pt>
                <c:pt idx="62">
                  <c:v>41371.234500458879</c:v>
                </c:pt>
                <c:pt idx="63">
                  <c:v>41539.877079146398</c:v>
                </c:pt>
                <c:pt idx="64">
                  <c:v>41835.027367666553</c:v>
                </c:pt>
                <c:pt idx="65">
                  <c:v>42005.517213239029</c:v>
                </c:pt>
                <c:pt idx="66">
                  <c:v>42262.14124728422</c:v>
                </c:pt>
                <c:pt idx="67">
                  <c:v>42613.405489411882</c:v>
                </c:pt>
                <c:pt idx="68">
                  <c:v>43048.398177092327</c:v>
                </c:pt>
                <c:pt idx="69">
                  <c:v>43581.171426559667</c:v>
                </c:pt>
                <c:pt idx="70">
                  <c:v>43808.320813866136</c:v>
                </c:pt>
                <c:pt idx="71">
                  <c:v>44204.383425938613</c:v>
                </c:pt>
                <c:pt idx="72">
                  <c:v>44342.739419651931</c:v>
                </c:pt>
                <c:pt idx="73">
                  <c:v>44371.664182294669</c:v>
                </c:pt>
                <c:pt idx="74">
                  <c:v>44409.421458229161</c:v>
                </c:pt>
                <c:pt idx="75">
                  <c:v>44343.555653856914</c:v>
                </c:pt>
                <c:pt idx="76">
                  <c:v>44159.542096298799</c:v>
                </c:pt>
                <c:pt idx="77">
                  <c:v>43854.459526294908</c:v>
                </c:pt>
                <c:pt idx="78">
                  <c:v>43629.591298792882</c:v>
                </c:pt>
                <c:pt idx="79">
                  <c:v>43523.175838311203</c:v>
                </c:pt>
                <c:pt idx="80">
                  <c:v>43434.829225546062</c:v>
                </c:pt>
                <c:pt idx="81">
                  <c:v>43092.031909705714</c:v>
                </c:pt>
                <c:pt idx="82">
                  <c:v>42759.129070817507</c:v>
                </c:pt>
                <c:pt idx="83">
                  <c:v>42411.554207296344</c:v>
                </c:pt>
                <c:pt idx="84">
                  <c:v>42356.2968700071</c:v>
                </c:pt>
                <c:pt idx="85">
                  <c:v>41994.16726182033</c:v>
                </c:pt>
                <c:pt idx="86">
                  <c:v>41798.028759945752</c:v>
                </c:pt>
                <c:pt idx="87">
                  <c:v>41643.137579627357</c:v>
                </c:pt>
                <c:pt idx="88">
                  <c:v>41588.589936499498</c:v>
                </c:pt>
                <c:pt idx="89">
                  <c:v>41640.361524136533</c:v>
                </c:pt>
                <c:pt idx="90">
                  <c:v>41890.917930860072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84-4B57-A854-3541C525E5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2103279"/>
        <c:axId val="1557968239"/>
      </c:lineChart>
      <c:catAx>
        <c:axId val="1232103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68239"/>
        <c:crosses val="autoZero"/>
        <c:auto val="1"/>
        <c:lblAlgn val="ctr"/>
        <c:lblOffset val="100"/>
        <c:noMultiLvlLbl val="0"/>
      </c:catAx>
      <c:valAx>
        <c:axId val="155796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103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SFC KG/KwH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BsC'!$O$1:$O$5</c:f>
              <c:strCache>
                <c:ptCount val="5"/>
                <c:pt idx="0">
                  <c:v>Humidity</c:v>
                </c:pt>
                <c:pt idx="1">
                  <c:v>%</c:v>
                </c:pt>
                <c:pt idx="2">
                  <c:v>46</c:v>
                </c:pt>
                <c:pt idx="3">
                  <c:v>SFC</c:v>
                </c:pt>
                <c:pt idx="4">
                  <c:v>KG/KwH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BsC'!$O$6:$O$96</c:f>
              <c:numCache>
                <c:formatCode>General</c:formatCode>
                <c:ptCount val="91"/>
                <c:pt idx="0">
                  <c:v>0.3605159633996915</c:v>
                </c:pt>
                <c:pt idx="1">
                  <c:v>0.35144988523033144</c:v>
                </c:pt>
                <c:pt idx="2">
                  <c:v>0.33842578534936141</c:v>
                </c:pt>
                <c:pt idx="3">
                  <c:v>0.31816297533457244</c:v>
                </c:pt>
                <c:pt idx="4">
                  <c:v>0.30688961999402425</c:v>
                </c:pt>
                <c:pt idx="5">
                  <c:v>0.30769085474836771</c:v>
                </c:pt>
                <c:pt idx="6">
                  <c:v>0.29069565810693188</c:v>
                </c:pt>
                <c:pt idx="7">
                  <c:v>0.27622976777925573</c:v>
                </c:pt>
                <c:pt idx="8">
                  <c:v>0.27337270019082527</c:v>
                </c:pt>
                <c:pt idx="9">
                  <c:v>0.2642359709753343</c:v>
                </c:pt>
                <c:pt idx="10">
                  <c:v>0.26459317048480063</c:v>
                </c:pt>
                <c:pt idx="11">
                  <c:v>0.26736496361871376</c:v>
                </c:pt>
                <c:pt idx="12">
                  <c:v>0.26497682926520438</c:v>
                </c:pt>
                <c:pt idx="13">
                  <c:v>0.26391277864219159</c:v>
                </c:pt>
                <c:pt idx="14">
                  <c:v>0.25977646134155336</c:v>
                </c:pt>
                <c:pt idx="15">
                  <c:v>0.25947283470534033</c:v>
                </c:pt>
                <c:pt idx="16">
                  <c:v>0.26594749834250786</c:v>
                </c:pt>
                <c:pt idx="17">
                  <c:v>0.26945310831249075</c:v>
                </c:pt>
                <c:pt idx="18">
                  <c:v>0.26940335773735125</c:v>
                </c:pt>
                <c:pt idx="19">
                  <c:v>0.26770423452165015</c:v>
                </c:pt>
                <c:pt idx="20">
                  <c:v>0.26914709186499791</c:v>
                </c:pt>
                <c:pt idx="21">
                  <c:v>0.26589533347226219</c:v>
                </c:pt>
                <c:pt idx="22">
                  <c:v>0.26371514286606873</c:v>
                </c:pt>
                <c:pt idx="23">
                  <c:v>0.26225684624630891</c:v>
                </c:pt>
                <c:pt idx="24">
                  <c:v>0.26196715830122003</c:v>
                </c:pt>
                <c:pt idx="25">
                  <c:v>0.26052227193675487</c:v>
                </c:pt>
                <c:pt idx="26">
                  <c:v>0.26059869031232452</c:v>
                </c:pt>
                <c:pt idx="27">
                  <c:v>0.26333926312801603</c:v>
                </c:pt>
                <c:pt idx="28">
                  <c:v>0.26475344409330737</c:v>
                </c:pt>
                <c:pt idx="29">
                  <c:v>0.26292710306656725</c:v>
                </c:pt>
                <c:pt idx="30">
                  <c:v>0.26444574869833221</c:v>
                </c:pt>
                <c:pt idx="31">
                  <c:v>0.26455023032203823</c:v>
                </c:pt>
                <c:pt idx="32">
                  <c:v>0.26832514633948829</c:v>
                </c:pt>
                <c:pt idx="33">
                  <c:v>0.26925890617009363</c:v>
                </c:pt>
                <c:pt idx="34">
                  <c:v>0.27122234675315504</c:v>
                </c:pt>
                <c:pt idx="35">
                  <c:v>0.27416849525399983</c:v>
                </c:pt>
                <c:pt idx="36">
                  <c:v>0.27228602055281337</c:v>
                </c:pt>
                <c:pt idx="37">
                  <c:v>0.2727020285482521</c:v>
                </c:pt>
                <c:pt idx="38">
                  <c:v>0.27697888811729965</c:v>
                </c:pt>
                <c:pt idx="39">
                  <c:v>0.28058447597740693</c:v>
                </c:pt>
                <c:pt idx="40">
                  <c:v>0.28545026881306751</c:v>
                </c:pt>
                <c:pt idx="41">
                  <c:v>0.29212416854654061</c:v>
                </c:pt>
                <c:pt idx="42">
                  <c:v>0.29298954024362356</c:v>
                </c:pt>
                <c:pt idx="43">
                  <c:v>0.29724516372380771</c:v>
                </c:pt>
                <c:pt idx="44">
                  <c:v>0.29579805956607796</c:v>
                </c:pt>
                <c:pt idx="45">
                  <c:v>0.29746061997300599</c:v>
                </c:pt>
                <c:pt idx="46">
                  <c:v>0.2942405452248199</c:v>
                </c:pt>
                <c:pt idx="47">
                  <c:v>0.29238766754713702</c:v>
                </c:pt>
                <c:pt idx="48">
                  <c:v>0.29346804734683457</c:v>
                </c:pt>
                <c:pt idx="49">
                  <c:v>0.29021991035994377</c:v>
                </c:pt>
                <c:pt idx="50">
                  <c:v>0.29333590103868323</c:v>
                </c:pt>
                <c:pt idx="51">
                  <c:v>0.2915526095829547</c:v>
                </c:pt>
                <c:pt idx="52">
                  <c:v>0.29908275704457687</c:v>
                </c:pt>
                <c:pt idx="53">
                  <c:v>0.29811506762178325</c:v>
                </c:pt>
                <c:pt idx="54">
                  <c:v>0.30233603560339944</c:v>
                </c:pt>
                <c:pt idx="55">
                  <c:v>0.29915407606515776</c:v>
                </c:pt>
                <c:pt idx="56">
                  <c:v>0.3005214531225176</c:v>
                </c:pt>
                <c:pt idx="57">
                  <c:v>0.30357729101200986</c:v>
                </c:pt>
                <c:pt idx="58">
                  <c:v>0.30331232891402099</c:v>
                </c:pt>
                <c:pt idx="59">
                  <c:v>0.30948181329404179</c:v>
                </c:pt>
                <c:pt idx="60">
                  <c:v>0.31047326234041395</c:v>
                </c:pt>
                <c:pt idx="61">
                  <c:v>0.31269749285061577</c:v>
                </c:pt>
                <c:pt idx="62">
                  <c:v>0.31429446466857974</c:v>
                </c:pt>
                <c:pt idx="63">
                  <c:v>0.31746001498449744</c:v>
                </c:pt>
                <c:pt idx="64">
                  <c:v>0.31721026218944226</c:v>
                </c:pt>
                <c:pt idx="65">
                  <c:v>0.3183331830463827</c:v>
                </c:pt>
                <c:pt idx="66">
                  <c:v>0.32177735435669336</c:v>
                </c:pt>
                <c:pt idx="67">
                  <c:v>0.32319055099743155</c:v>
                </c:pt>
                <c:pt idx="68">
                  <c:v>0.32321760133235716</c:v>
                </c:pt>
                <c:pt idx="69">
                  <c:v>0.31998910409051545</c:v>
                </c:pt>
                <c:pt idx="70">
                  <c:v>0.32300370653606941</c:v>
                </c:pt>
                <c:pt idx="71">
                  <c:v>0.32280735289312562</c:v>
                </c:pt>
                <c:pt idx="72">
                  <c:v>0.32413423681330206</c:v>
                </c:pt>
                <c:pt idx="73">
                  <c:v>0.32508922678081142</c:v>
                </c:pt>
                <c:pt idx="74">
                  <c:v>0.32496482787045655</c:v>
                </c:pt>
                <c:pt idx="75">
                  <c:v>0.32965895008756546</c:v>
                </c:pt>
                <c:pt idx="76">
                  <c:v>0.33072693480723586</c:v>
                </c:pt>
                <c:pt idx="77">
                  <c:v>0.33420774439625772</c:v>
                </c:pt>
                <c:pt idx="78">
                  <c:v>0.33799308132432582</c:v>
                </c:pt>
                <c:pt idx="79">
                  <c:v>0.33959493339614499</c:v>
                </c:pt>
                <c:pt idx="80">
                  <c:v>0.34054467955178291</c:v>
                </c:pt>
                <c:pt idx="81">
                  <c:v>0.34445463214875277</c:v>
                </c:pt>
                <c:pt idx="82">
                  <c:v>0.34697853586839533</c:v>
                </c:pt>
                <c:pt idx="83">
                  <c:v>0.35114841411395153</c:v>
                </c:pt>
                <c:pt idx="84">
                  <c:v>0.35463440173015953</c:v>
                </c:pt>
                <c:pt idx="85">
                  <c:v>0.35501358812642303</c:v>
                </c:pt>
                <c:pt idx="86">
                  <c:v>0.35786376639689677</c:v>
                </c:pt>
                <c:pt idx="87">
                  <c:v>0.35746586028816724</c:v>
                </c:pt>
                <c:pt idx="88">
                  <c:v>0.36659093331316855</c:v>
                </c:pt>
                <c:pt idx="89">
                  <c:v>0.37153856099525817</c:v>
                </c:pt>
                <c:pt idx="90">
                  <c:v>0.37468742093228563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F5-48A1-89B8-2581B1A4D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8824975"/>
        <c:axId val="1608263679"/>
      </c:lineChart>
      <c:catAx>
        <c:axId val="1558824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8263679"/>
        <c:crosses val="autoZero"/>
        <c:auto val="1"/>
        <c:lblAlgn val="ctr"/>
        <c:lblOffset val="100"/>
        <c:noMultiLvlLbl val="0"/>
      </c:catAx>
      <c:valAx>
        <c:axId val="160826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8249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BsC'!$H$1:$H$5</c:f>
              <c:strCache>
                <c:ptCount val="5"/>
                <c:pt idx="3">
                  <c:v>Torque</c:v>
                </c:pt>
                <c:pt idx="4">
                  <c:v>Nm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08-4B9E-A37C-F26E535F0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6876288"/>
        <c:axId val="1767981215"/>
      </c:lineChart>
      <c:catAx>
        <c:axId val="71687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7981215"/>
        <c:crosses val="autoZero"/>
        <c:auto val="1"/>
        <c:lblAlgn val="ctr"/>
        <c:lblOffset val="100"/>
        <c:noMultiLvlLbl val="0"/>
      </c:catAx>
      <c:valAx>
        <c:axId val="1767981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876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Kpa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BsC'!$M$1:$M$5</c:f>
              <c:strCache>
                <c:ptCount val="5"/>
                <c:pt idx="0">
                  <c:v>Baro</c:v>
                </c:pt>
                <c:pt idx="1">
                  <c:v>mBar</c:v>
                </c:pt>
                <c:pt idx="2">
                  <c:v>1018.9</c:v>
                </c:pt>
                <c:pt idx="3">
                  <c:v>BMEP</c:v>
                </c:pt>
                <c:pt idx="4">
                  <c:v>KPa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BsC'!$M$6:$M$96</c:f>
              <c:numCache>
                <c:formatCode>General</c:formatCode>
                <c:ptCount val="91"/>
                <c:pt idx="0">
                  <c:v>663.01903154922115</c:v>
                </c:pt>
                <c:pt idx="1">
                  <c:v>666.1372144304255</c:v>
                </c:pt>
                <c:pt idx="2">
                  <c:v>672.18558164074477</c:v>
                </c:pt>
                <c:pt idx="3">
                  <c:v>675.5565901609657</c:v>
                </c:pt>
                <c:pt idx="4">
                  <c:v>685.9418894867232</c:v>
                </c:pt>
                <c:pt idx="5">
                  <c:v>696.9560115556759</c:v>
                </c:pt>
                <c:pt idx="6">
                  <c:v>709.77880934990094</c:v>
                </c:pt>
                <c:pt idx="7">
                  <c:v>724.74738372142031</c:v>
                </c:pt>
                <c:pt idx="8">
                  <c:v>740.76615690116228</c:v>
                </c:pt>
                <c:pt idx="9">
                  <c:v>750.58746057065207</c:v>
                </c:pt>
                <c:pt idx="10">
                  <c:v>758.37967641931664</c:v>
                </c:pt>
                <c:pt idx="11">
                  <c:v>763.5852914995811</c:v>
                </c:pt>
                <c:pt idx="12">
                  <c:v>768.01298153671735</c:v>
                </c:pt>
                <c:pt idx="13">
                  <c:v>769.96427685322976</c:v>
                </c:pt>
                <c:pt idx="14">
                  <c:v>769.21228264487274</c:v>
                </c:pt>
                <c:pt idx="15">
                  <c:v>770.5412379268829</c:v>
                </c:pt>
                <c:pt idx="16">
                  <c:v>775.22823631172855</c:v>
                </c:pt>
                <c:pt idx="17">
                  <c:v>777.49718435418492</c:v>
                </c:pt>
                <c:pt idx="18">
                  <c:v>779.06599985782623</c:v>
                </c:pt>
                <c:pt idx="19">
                  <c:v>784.07065096861584</c:v>
                </c:pt>
                <c:pt idx="20">
                  <c:v>791.9082457781293</c:v>
                </c:pt>
                <c:pt idx="21">
                  <c:v>796.36834935872957</c:v>
                </c:pt>
                <c:pt idx="22">
                  <c:v>802.53340532551806</c:v>
                </c:pt>
                <c:pt idx="23">
                  <c:v>809.00314860086507</c:v>
                </c:pt>
                <c:pt idx="24">
                  <c:v>811.22671768247244</c:v>
                </c:pt>
                <c:pt idx="25">
                  <c:v>817.00281112769721</c:v>
                </c:pt>
                <c:pt idx="26">
                  <c:v>821.09988302150407</c:v>
                </c:pt>
                <c:pt idx="27">
                  <c:v>822.15008182972679</c:v>
                </c:pt>
                <c:pt idx="28">
                  <c:v>821.29436428228598</c:v>
                </c:pt>
                <c:pt idx="29">
                  <c:v>820.39975048268911</c:v>
                </c:pt>
                <c:pt idx="30">
                  <c:v>819.66072169171741</c:v>
                </c:pt>
                <c:pt idx="31">
                  <c:v>818.37066266186366</c:v>
                </c:pt>
                <c:pt idx="32">
                  <c:v>817.86501138383062</c:v>
                </c:pt>
                <c:pt idx="33">
                  <c:v>815.82944085431245</c:v>
                </c:pt>
                <c:pt idx="34">
                  <c:v>809.76162551791492</c:v>
                </c:pt>
                <c:pt idx="35">
                  <c:v>803.38264016426626</c:v>
                </c:pt>
                <c:pt idx="36">
                  <c:v>801.83975549539559</c:v>
                </c:pt>
                <c:pt idx="37">
                  <c:v>799.89494288757578</c:v>
                </c:pt>
                <c:pt idx="38">
                  <c:v>794.2549863248986</c:v>
                </c:pt>
                <c:pt idx="39">
                  <c:v>789.83377899645507</c:v>
                </c:pt>
                <c:pt idx="40">
                  <c:v>789.00399228378524</c:v>
                </c:pt>
                <c:pt idx="41">
                  <c:v>785.20512498984408</c:v>
                </c:pt>
                <c:pt idx="42">
                  <c:v>785.21160769853668</c:v>
                </c:pt>
                <c:pt idx="43">
                  <c:v>783.44182822542064</c:v>
                </c:pt>
                <c:pt idx="44">
                  <c:v>781.78873750877403</c:v>
                </c:pt>
                <c:pt idx="45">
                  <c:v>783.37051842980065</c:v>
                </c:pt>
                <c:pt idx="46">
                  <c:v>788.51130642313763</c:v>
                </c:pt>
                <c:pt idx="47">
                  <c:v>792.06383078675469</c:v>
                </c:pt>
                <c:pt idx="48">
                  <c:v>796.93882772369</c:v>
                </c:pt>
                <c:pt idx="49">
                  <c:v>800.45245583515077</c:v>
                </c:pt>
                <c:pt idx="50">
                  <c:v>800.14776852659247</c:v>
                </c:pt>
                <c:pt idx="51">
                  <c:v>805.18483318084589</c:v>
                </c:pt>
                <c:pt idx="52">
                  <c:v>804.28373667255596</c:v>
                </c:pt>
                <c:pt idx="53">
                  <c:v>803.64194851197533</c:v>
                </c:pt>
                <c:pt idx="54">
                  <c:v>802.65657679067999</c:v>
                </c:pt>
                <c:pt idx="55">
                  <c:v>802.34540677342886</c:v>
                </c:pt>
                <c:pt idx="56">
                  <c:v>800.67286793070389</c:v>
                </c:pt>
                <c:pt idx="57">
                  <c:v>795.24684075488676</c:v>
                </c:pt>
                <c:pt idx="58">
                  <c:v>791.90824577812941</c:v>
                </c:pt>
                <c:pt idx="59">
                  <c:v>785.60057022010062</c:v>
                </c:pt>
                <c:pt idx="60">
                  <c:v>777.95097396267624</c:v>
                </c:pt>
                <c:pt idx="61">
                  <c:v>769.71793392290579</c:v>
                </c:pt>
                <c:pt idx="62">
                  <c:v>761.34227429189536</c:v>
                </c:pt>
                <c:pt idx="63">
                  <c:v>755.23556270334132</c:v>
                </c:pt>
                <c:pt idx="64">
                  <c:v>751.54690145717643</c:v>
                </c:pt>
                <c:pt idx="65">
                  <c:v>745.73191175979559</c:v>
                </c:pt>
                <c:pt idx="66">
                  <c:v>741.56353007036853</c:v>
                </c:pt>
                <c:pt idx="67">
                  <c:v>739.13251431059382</c:v>
                </c:pt>
                <c:pt idx="68">
                  <c:v>738.1925215501476</c:v>
                </c:pt>
                <c:pt idx="69">
                  <c:v>738.93155034111908</c:v>
                </c:pt>
                <c:pt idx="70">
                  <c:v>734.52979113875381</c:v>
                </c:pt>
                <c:pt idx="71">
                  <c:v>733.02580272203966</c:v>
                </c:pt>
                <c:pt idx="72">
                  <c:v>727.32750178112781</c:v>
                </c:pt>
                <c:pt idx="73">
                  <c:v>719.97611012356913</c:v>
                </c:pt>
                <c:pt idx="74">
                  <c:v>712.92292306587603</c:v>
                </c:pt>
                <c:pt idx="75">
                  <c:v>704.37223030016173</c:v>
                </c:pt>
                <c:pt idx="76">
                  <c:v>694.14251598302985</c:v>
                </c:pt>
                <c:pt idx="77">
                  <c:v>682.240262823173</c:v>
                </c:pt>
                <c:pt idx="78">
                  <c:v>671.81606724525909</c:v>
                </c:pt>
                <c:pt idx="79">
                  <c:v>663.40799407078487</c:v>
                </c:pt>
                <c:pt idx="80">
                  <c:v>655.44074508741664</c:v>
                </c:pt>
                <c:pt idx="81">
                  <c:v>643.82956554786324</c:v>
                </c:pt>
                <c:pt idx="82">
                  <c:v>632.59243829988077</c:v>
                </c:pt>
                <c:pt idx="83">
                  <c:v>621.3585524062446</c:v>
                </c:pt>
                <c:pt idx="84">
                  <c:v>614.58217700973103</c:v>
                </c:pt>
                <c:pt idx="85">
                  <c:v>603.52462079253735</c:v>
                </c:pt>
                <c:pt idx="86">
                  <c:v>595.03875511375043</c:v>
                </c:pt>
                <c:pt idx="87">
                  <c:v>587.29321476767348</c:v>
                </c:pt>
                <c:pt idx="88">
                  <c:v>581.09315217394408</c:v>
                </c:pt>
                <c:pt idx="89">
                  <c:v>576.47876012645725</c:v>
                </c:pt>
                <c:pt idx="90">
                  <c:v>574.6752705681389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02-4328-B52B-1AAEAACE0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6876768"/>
        <c:axId val="1564849343"/>
      </c:lineChart>
      <c:catAx>
        <c:axId val="71687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4849343"/>
        <c:crosses val="autoZero"/>
        <c:auto val="1"/>
        <c:lblAlgn val="ctr"/>
        <c:lblOffset val="100"/>
        <c:noMultiLvlLbl val="0"/>
      </c:catAx>
      <c:valAx>
        <c:axId val="1564849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876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overall thermal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BsC'!$P$4</c:f>
              <c:strCache>
                <c:ptCount val="1"/>
                <c:pt idx="0">
                  <c:v>overall thermal efficiency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BsC'!$P$5:$P$96</c:f>
              <c:numCache>
                <c:formatCode>General</c:formatCode>
                <c:ptCount val="92"/>
                <c:pt idx="1">
                  <c:v>22.127347077677872</c:v>
                </c:pt>
                <c:pt idx="2">
                  <c:v>22.698148966417474</c:v>
                </c:pt>
                <c:pt idx="3">
                  <c:v>23.57167271091166</c:v>
                </c:pt>
                <c:pt idx="4">
                  <c:v>25.072879208524164</c:v>
                </c:pt>
                <c:pt idx="5">
                  <c:v>25.993912239011934</c:v>
                </c:pt>
                <c:pt idx="6">
                  <c:v>25.926223435247248</c:v>
                </c:pt>
                <c:pt idx="7">
                  <c:v>27.441971101797346</c:v>
                </c:pt>
                <c:pt idx="8">
                  <c:v>28.87908103938776</c:v>
                </c:pt>
                <c:pt idx="9">
                  <c:v>29.180901544374894</c:v>
                </c:pt>
                <c:pt idx="10">
                  <c:v>30.189916307545587</c:v>
                </c:pt>
                <c:pt idx="11">
                  <c:v>30.149160065515122</c:v>
                </c:pt>
                <c:pt idx="12">
                  <c:v>29.836601405129031</c:v>
                </c:pt>
                <c:pt idx="13">
                  <c:v>30.105507229857732</c:v>
                </c:pt>
                <c:pt idx="14">
                  <c:v>30.226887421786504</c:v>
                </c:pt>
                <c:pt idx="15">
                  <c:v>30.708178131273815</c:v>
                </c:pt>
                <c:pt idx="16">
                  <c:v>30.744111838325733</c:v>
                </c:pt>
                <c:pt idx="17">
                  <c:v>29.995626576320156</c:v>
                </c:pt>
                <c:pt idx="18">
                  <c:v>29.605380688119503</c:v>
                </c:pt>
                <c:pt idx="19">
                  <c:v>29.610847898063835</c:v>
                </c:pt>
                <c:pt idx="20">
                  <c:v>29.798788440693265</c:v>
                </c:pt>
                <c:pt idx="21">
                  <c:v>29.639041588417829</c:v>
                </c:pt>
                <c:pt idx="22">
                  <c:v>30.001511290233175</c:v>
                </c:pt>
                <c:pt idx="23">
                  <c:v>30.249540327836797</c:v>
                </c:pt>
                <c:pt idx="24">
                  <c:v>30.417744906824002</c:v>
                </c:pt>
                <c:pt idx="25">
                  <c:v>30.451381390394829</c:v>
                </c:pt>
                <c:pt idx="26">
                  <c:v>30.620268239964414</c:v>
                </c:pt>
                <c:pt idx="27">
                  <c:v>30.611289103670209</c:v>
                </c:pt>
                <c:pt idx="28">
                  <c:v>30.292717289599285</c:v>
                </c:pt>
                <c:pt idx="29">
                  <c:v>30.130908689433145</c:v>
                </c:pt>
                <c:pt idx="30">
                  <c:v>30.340203638758091</c:v>
                </c:pt>
                <c:pt idx="31">
                  <c:v>30.165967456290971</c:v>
                </c:pt>
                <c:pt idx="32">
                  <c:v>30.154053691344863</c:v>
                </c:pt>
                <c:pt idx="33">
                  <c:v>29.729833219192425</c:v>
                </c:pt>
                <c:pt idx="34">
                  <c:v>29.626733476177275</c:v>
                </c:pt>
                <c:pt idx="35">
                  <c:v>29.41225877839873</c:v>
                </c:pt>
                <c:pt idx="36">
                  <c:v>29.096201741917717</c:v>
                </c:pt>
                <c:pt idx="37">
                  <c:v>29.297361035988601</c:v>
                </c:pt>
                <c:pt idx="38">
                  <c:v>29.252667798827481</c:v>
                </c:pt>
                <c:pt idx="39">
                  <c:v>28.80097433927904</c:v>
                </c:pt>
                <c:pt idx="40">
                  <c:v>28.430873879960235</c:v>
                </c:pt>
                <c:pt idx="41">
                  <c:v>27.946240451475795</c:v>
                </c:pt>
                <c:pt idx="42">
                  <c:v>27.307777678509559</c:v>
                </c:pt>
                <c:pt idx="43">
                  <c:v>27.227121632244007</c:v>
                </c:pt>
                <c:pt idx="44">
                  <c:v>26.837314186213796</c:v>
                </c:pt>
                <c:pt idx="45">
                  <c:v>26.968607775489328</c:v>
                </c:pt>
                <c:pt idx="46">
                  <c:v>26.817875421332442</c:v>
                </c:pt>
                <c:pt idx="47">
                  <c:v>27.111361702695362</c:v>
                </c:pt>
                <c:pt idx="48">
                  <c:v>27.283167980750555</c:v>
                </c:pt>
                <c:pt idx="49">
                  <c:v>27.18272711904638</c:v>
                </c:pt>
                <c:pt idx="50">
                  <c:v>27.486955802910384</c:v>
                </c:pt>
                <c:pt idx="51">
                  <c:v>27.19497279719743</c:v>
                </c:pt>
                <c:pt idx="52">
                  <c:v>27.361311773539921</c:v>
                </c:pt>
                <c:pt idx="53">
                  <c:v>26.672423138052764</c:v>
                </c:pt>
                <c:pt idx="54">
                  <c:v>26.759002531563048</c:v>
                </c:pt>
                <c:pt idx="55">
                  <c:v>26.385415265723928</c:v>
                </c:pt>
                <c:pt idx="56">
                  <c:v>26.666064370959425</c:v>
                </c:pt>
                <c:pt idx="57">
                  <c:v>26.544733383597048</c:v>
                </c:pt>
                <c:pt idx="58">
                  <c:v>26.277531572257161</c:v>
                </c:pt>
                <c:pt idx="59">
                  <c:v>26.300486622980877</c:v>
                </c:pt>
                <c:pt idx="60">
                  <c:v>25.776189444803048</c:v>
                </c:pt>
                <c:pt idx="61">
                  <c:v>25.693877112167655</c:v>
                </c:pt>
                <c:pt idx="62">
                  <c:v>25.511115476066021</c:v>
                </c:pt>
                <c:pt idx="63">
                  <c:v>25.381490118193234</c:v>
                </c:pt>
                <c:pt idx="64">
                  <c:v>25.128398767252442</c:v>
                </c:pt>
                <c:pt idx="65">
                  <c:v>25.148183397749786</c:v>
                </c:pt>
                <c:pt idx="66">
                  <c:v>25.059473137068654</c:v>
                </c:pt>
                <c:pt idx="67">
                  <c:v>24.791246932639996</c:v>
                </c:pt>
                <c:pt idx="68">
                  <c:v>24.682843680203341</c:v>
                </c:pt>
                <c:pt idx="69">
                  <c:v>24.680777953628688</c:v>
                </c:pt>
                <c:pt idx="70">
                  <c:v>24.929792131084117</c:v>
                </c:pt>
                <c:pt idx="71">
                  <c:v>24.697121697882363</c:v>
                </c:pt>
                <c:pt idx="72">
                  <c:v>24.71214418659628</c:v>
                </c:pt>
                <c:pt idx="73">
                  <c:v>24.610981942593146</c:v>
                </c:pt>
                <c:pt idx="74">
                  <c:v>24.53868412737955</c:v>
                </c:pt>
                <c:pt idx="75">
                  <c:v>24.548077714947137</c:v>
                </c:pt>
                <c:pt idx="76">
                  <c:v>24.198529562353549</c:v>
                </c:pt>
                <c:pt idx="77">
                  <c:v>24.120387575441754</c:v>
                </c:pt>
                <c:pt idx="78">
                  <c:v>23.869171145627444</c:v>
                </c:pt>
                <c:pt idx="79">
                  <c:v>23.601849534706005</c:v>
                </c:pt>
                <c:pt idx="80">
                  <c:v>23.490520807867103</c:v>
                </c:pt>
                <c:pt idx="81">
                  <c:v>23.425008018589146</c:v>
                </c:pt>
                <c:pt idx="82">
                  <c:v>23.159107483691514</c:v>
                </c:pt>
                <c:pt idx="83">
                  <c:v>22.990649347295832</c:v>
                </c:pt>
                <c:pt idx="84">
                  <c:v>22.717635986815754</c:v>
                </c:pt>
                <c:pt idx="85">
                  <c:v>22.494326016510559</c:v>
                </c:pt>
                <c:pt idx="86">
                  <c:v>22.470300056085811</c:v>
                </c:pt>
                <c:pt idx="87">
                  <c:v>22.291337090386033</c:v>
                </c:pt>
                <c:pt idx="88">
                  <c:v>22.316150254901558</c:v>
                </c:pt>
                <c:pt idx="89">
                  <c:v>21.760663246882959</c:v>
                </c:pt>
                <c:pt idx="90">
                  <c:v>21.470885357954003</c:v>
                </c:pt>
                <c:pt idx="91">
                  <c:v>21.290444790859571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9F-43DE-B752-FEAB1D97F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5005247"/>
        <c:axId val="1154997087"/>
      </c:lineChart>
      <c:catAx>
        <c:axId val="11550052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4997087"/>
        <c:crosses val="autoZero"/>
        <c:auto val="1"/>
        <c:lblAlgn val="ctr"/>
        <c:lblOffset val="100"/>
        <c:noMultiLvlLbl val="0"/>
      </c:catAx>
      <c:valAx>
        <c:axId val="1154997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</a:t>
                </a:r>
                <a:r>
                  <a:rPr lang="en-GB" baseline="0"/>
                  <a:t>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50052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90095"/>
        <c:axId val="18486863"/>
      </c:lineChart>
      <c:catAx>
        <c:axId val="255900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86863"/>
        <c:crosses val="autoZero"/>
        <c:auto val="1"/>
        <c:lblAlgn val="ctr"/>
        <c:lblOffset val="100"/>
        <c:noMultiLvlLbl val="0"/>
      </c:catAx>
      <c:valAx>
        <c:axId val="1848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5900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609276</xdr:colOff>
      <xdr:row>7</xdr:row>
      <xdr:rowOff>92495</xdr:rowOff>
    </xdr:from>
    <xdr:to>
      <xdr:col>31</xdr:col>
      <xdr:colOff>268321</xdr:colOff>
      <xdr:row>22</xdr:row>
      <xdr:rowOff>92495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5079E1-0CC9-34D0-F5C8-600BBBD1A8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421532</xdr:colOff>
      <xdr:row>7</xdr:row>
      <xdr:rowOff>30803</xdr:rowOff>
    </xdr:from>
    <xdr:to>
      <xdr:col>39</xdr:col>
      <xdr:colOff>64851</xdr:colOff>
      <xdr:row>22</xdr:row>
      <xdr:rowOff>98897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6D9851-1549-D0FA-DA1A-69F9FCF550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372895</xdr:colOff>
      <xdr:row>34</xdr:row>
      <xdr:rowOff>111869</xdr:rowOff>
    </xdr:from>
    <xdr:to>
      <xdr:col>23</xdr:col>
      <xdr:colOff>145916</xdr:colOff>
      <xdr:row>50</xdr:row>
      <xdr:rowOff>1622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4058655-5AB5-7B09-81EA-890C1CBD8B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356681</xdr:colOff>
      <xdr:row>50</xdr:row>
      <xdr:rowOff>176719</xdr:rowOff>
    </xdr:from>
    <xdr:to>
      <xdr:col>23</xdr:col>
      <xdr:colOff>129702</xdr:colOff>
      <xdr:row>66</xdr:row>
      <xdr:rowOff>66472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E6B87C6-1027-9905-146D-74B31BE329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308043</xdr:colOff>
      <xdr:row>66</xdr:row>
      <xdr:rowOff>176719</xdr:rowOff>
    </xdr:from>
    <xdr:to>
      <xdr:col>23</xdr:col>
      <xdr:colOff>81064</xdr:colOff>
      <xdr:row>82</xdr:row>
      <xdr:rowOff>66472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E78DFC5-FBA2-902B-C76D-D9D098354C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18</xdr:row>
      <xdr:rowOff>167097</xdr:rowOff>
    </xdr:from>
    <xdr:to>
      <xdr:col>22</xdr:col>
      <xdr:colOff>618581</xdr:colOff>
      <xdr:row>32</xdr:row>
      <xdr:rowOff>167097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A93F5F6-CF2C-DF93-9F8B-D4D3B249BD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41910</xdr:rowOff>
    </xdr:from>
    <xdr:to>
      <xdr:col>15</xdr:col>
      <xdr:colOff>228600</xdr:colOff>
      <xdr:row>21</xdr:row>
      <xdr:rowOff>41910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69A1E3-CD78-E4EB-C692-740CEE6529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6"/>
  <sheetViews>
    <sheetView tabSelected="1" zoomScale="74" zoomScaleNormal="70" workbookViewId="0">
      <selection activeCell="G2" sqref="G2"/>
    </sheetView>
  </sheetViews>
  <sheetFormatPr defaultRowHeight="15" x14ac:dyDescent="0.25"/>
  <cols>
    <col min="1" max="1" width="9.28515625" style="1" bestFit="1" customWidth="1"/>
    <col min="2" max="2" width="13.42578125" style="1" customWidth="1"/>
    <col min="3" max="3" width="14.5703125" customWidth="1"/>
    <col min="4" max="4" width="10.5703125" style="1" customWidth="1"/>
    <col min="5" max="5" width="12.5703125" style="1" customWidth="1"/>
    <col min="6" max="6" width="25.7109375" style="1" bestFit="1" customWidth="1"/>
    <col min="7" max="7" width="21.28515625" bestFit="1" customWidth="1"/>
    <col min="8" max="8" width="12" customWidth="1"/>
    <col min="9" max="12" width="11" customWidth="1"/>
    <col min="13" max="13" width="14.7109375" style="1" customWidth="1"/>
    <col min="14" max="14" width="12" style="1" customWidth="1"/>
    <col min="15" max="15" width="12.5703125" style="1" bestFit="1" customWidth="1"/>
    <col min="16" max="16" width="21.7109375" style="1" bestFit="1" customWidth="1"/>
    <col min="19" max="19" width="14.85546875" bestFit="1" customWidth="1"/>
    <col min="20" max="20" width="12.140625" bestFit="1" customWidth="1"/>
    <col min="21" max="21" width="12" bestFit="1" customWidth="1"/>
    <col min="22" max="22" width="13.42578125" bestFit="1" customWidth="1"/>
    <col min="23" max="23" width="12" bestFit="1" customWidth="1"/>
  </cols>
  <sheetData>
    <row r="1" spans="1:24" x14ac:dyDescent="0.25">
      <c r="A1"/>
      <c r="B1"/>
      <c r="M1" s="2" t="s">
        <v>0</v>
      </c>
      <c r="N1" s="2"/>
      <c r="O1" s="2" t="s">
        <v>1</v>
      </c>
      <c r="P1" s="2" t="s">
        <v>2</v>
      </c>
    </row>
    <row r="2" spans="1:24" x14ac:dyDescent="0.25">
      <c r="C2" s="1"/>
      <c r="M2" s="2" t="s">
        <v>3</v>
      </c>
      <c r="N2" s="2"/>
      <c r="O2" s="2" t="s">
        <v>4</v>
      </c>
      <c r="P2" s="2" t="s">
        <v>5</v>
      </c>
      <c r="S2" s="2" t="s">
        <v>17</v>
      </c>
      <c r="T2" s="2" t="s">
        <v>18</v>
      </c>
      <c r="V2">
        <f>75*10^-3</f>
        <v>7.4999999999999997E-2</v>
      </c>
    </row>
    <row r="3" spans="1:24" x14ac:dyDescent="0.25">
      <c r="C3" s="1"/>
      <c r="M3" s="3">
        <v>1018.9</v>
      </c>
      <c r="N3" s="3"/>
      <c r="O3" s="3">
        <v>46</v>
      </c>
      <c r="P3" s="3">
        <v>27</v>
      </c>
    </row>
    <row r="4" spans="1:24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22</v>
      </c>
      <c r="F4" s="2" t="s">
        <v>36</v>
      </c>
      <c r="G4" s="2" t="s">
        <v>13</v>
      </c>
      <c r="H4" s="2" t="s">
        <v>14</v>
      </c>
      <c r="I4" s="2" t="s">
        <v>25</v>
      </c>
      <c r="J4" s="2" t="s">
        <v>32</v>
      </c>
      <c r="K4" s="2" t="s">
        <v>38</v>
      </c>
      <c r="L4" s="2" t="s">
        <v>37</v>
      </c>
      <c r="M4" s="2" t="s">
        <v>15</v>
      </c>
      <c r="N4" s="2" t="s">
        <v>24</v>
      </c>
      <c r="O4" s="2" t="s">
        <v>16</v>
      </c>
      <c r="P4" s="2" t="s">
        <v>39</v>
      </c>
      <c r="S4" s="2" t="s">
        <v>19</v>
      </c>
      <c r="T4" s="2" t="s">
        <v>20</v>
      </c>
      <c r="U4" s="2" t="s">
        <v>30</v>
      </c>
    </row>
    <row r="5" spans="1:24" x14ac:dyDescent="0.25">
      <c r="A5" s="2" t="s">
        <v>10</v>
      </c>
      <c r="B5" s="2" t="s">
        <v>11</v>
      </c>
      <c r="C5" s="2" t="s">
        <v>12</v>
      </c>
      <c r="D5" s="2" t="s">
        <v>9</v>
      </c>
      <c r="E5" s="2" t="s">
        <v>26</v>
      </c>
      <c r="F5" s="2" t="s">
        <v>40</v>
      </c>
      <c r="G5" s="2" t="s">
        <v>26</v>
      </c>
      <c r="H5" s="2" t="s">
        <v>27</v>
      </c>
      <c r="I5" s="2" t="s">
        <v>28</v>
      </c>
      <c r="J5" s="2" t="s">
        <v>33</v>
      </c>
      <c r="K5" s="2"/>
      <c r="L5" s="2" t="s">
        <v>35</v>
      </c>
      <c r="M5" s="2" t="s">
        <v>31</v>
      </c>
      <c r="N5" s="2" t="s">
        <v>33</v>
      </c>
      <c r="O5" s="2" t="s">
        <v>29</v>
      </c>
      <c r="S5">
        <f>3.14*(7.5^2)/4</f>
        <v>44.15625</v>
      </c>
      <c r="T5">
        <f>S5*9*4</f>
        <v>1589.625</v>
      </c>
      <c r="U5">
        <f>T5/1000</f>
        <v>1.5896250000000001</v>
      </c>
      <c r="V5" t="s">
        <v>23</v>
      </c>
      <c r="W5">
        <f>3.1416*0.0375^2</f>
        <v>4.4178749999999999E-3</v>
      </c>
      <c r="X5" t="s">
        <v>34</v>
      </c>
    </row>
    <row r="6" spans="1:24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(2*(3.14)*B6*H6)/60</f>
        <v>8732.7053285333332</v>
      </c>
      <c r="F6">
        <v>45800</v>
      </c>
      <c r="G6">
        <f t="shared" ref="G6:G37" si="0">SUM((1.01325/($M$3/1000))*(SQRT(($P$3+273)/293))*E6)</f>
        <v>8787.4056120165442</v>
      </c>
      <c r="H6">
        <f>A6*S6</f>
        <v>83.433490399999997</v>
      </c>
      <c r="I6">
        <f>E6*60*2/(0.09*$W$5*B6*2)</f>
        <v>1317783.6748109795</v>
      </c>
      <c r="J6">
        <f>(((I6)*$S$6*$W$5*B6*4)/(120))</f>
        <v>158309.58715754686</v>
      </c>
      <c r="K6">
        <f>O6*1000/G6</f>
        <v>4.1026439351643844E-2</v>
      </c>
      <c r="L6">
        <f>J6/1000</f>
        <v>158.30958715754687</v>
      </c>
      <c r="M6" s="1">
        <f>(G6*60*2)/(0.09*$W$5*B6*4)/1000</f>
        <v>663.01903154922115</v>
      </c>
      <c r="N6" s="1">
        <f>M6*1000</f>
        <v>663019.03154922114</v>
      </c>
      <c r="O6" s="1">
        <f>(C6*0.75*60)/(G6/1000)</f>
        <v>0.3605159633996915</v>
      </c>
      <c r="P6" s="1">
        <f>((G6/1000))/(((C6*0.739/60)*F6))*100</f>
        <v>22.127347077677872</v>
      </c>
      <c r="S6">
        <v>0.81577599999999995</v>
      </c>
      <c r="T6">
        <v>800</v>
      </c>
    </row>
    <row r="7" spans="1:24" x14ac:dyDescent="0.25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E7" s="5">
        <f t="shared" ref="E7:E70" si="2">(2*(3.14)*B7*H7)/60</f>
        <v>9212.4640642944014</v>
      </c>
      <c r="F7">
        <v>45800</v>
      </c>
      <c r="G7">
        <f t="shared" si="0"/>
        <v>9270.1694805357201</v>
      </c>
      <c r="H7">
        <f t="shared" ref="H7:H70" si="3">A7*$S$6</f>
        <v>83.825878656</v>
      </c>
      <c r="I7">
        <f t="shared" ref="I7:I70" si="4">E7*60*2/(0.09*$W$5*B7*2)</f>
        <v>1323981.2201307947</v>
      </c>
      <c r="J7">
        <f t="shared" ref="J7:J70" si="5">(((I7)*$S$6*$W$5*B7*4)/(120))</f>
        <v>167006.82410030731</v>
      </c>
      <c r="K7">
        <f t="shared" ref="K7:K70" si="6">O7*1000/G7</f>
        <v>3.7911915846658421E-2</v>
      </c>
      <c r="L7">
        <f t="shared" ref="L7:L70" si="7">J7/1000</f>
        <v>167.00682410030731</v>
      </c>
      <c r="M7" s="1">
        <f t="shared" ref="M7:M70" si="8">(G7*60*2)/(0.09*$W$5*B7*4)/1000</f>
        <v>666.1372144304255</v>
      </c>
      <c r="N7" s="1">
        <f t="shared" ref="N7:N70" si="9">M7*1000</f>
        <v>666137.21443042555</v>
      </c>
      <c r="O7" s="1">
        <f t="shared" ref="O7:O70" si="10">(C7*0.75*60)/(G7/1000)</f>
        <v>0.35144988523033144</v>
      </c>
      <c r="P7" s="1">
        <f t="shared" ref="P7:P70" si="11">((G7/1000))/(((C7*0.739/60)*F7))*100</f>
        <v>22.698148966417474</v>
      </c>
      <c r="S7" t="s">
        <v>21</v>
      </c>
      <c r="T7">
        <f>2*(3.14)*H6</f>
        <v>523.96231971199995</v>
      </c>
    </row>
    <row r="8" spans="1:24" x14ac:dyDescent="0.25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E8" s="5">
        <f t="shared" si="2"/>
        <v>9738.7829977151996</v>
      </c>
      <c r="F8">
        <v>45800</v>
      </c>
      <c r="G8">
        <f t="shared" si="0"/>
        <v>9799.7851924206479</v>
      </c>
      <c r="H8">
        <f t="shared" si="3"/>
        <v>84.586997663999995</v>
      </c>
      <c r="I8">
        <f t="shared" si="4"/>
        <v>1336002.654191891</v>
      </c>
      <c r="J8">
        <f t="shared" si="5"/>
        <v>176548.12086098033</v>
      </c>
      <c r="K8">
        <f t="shared" si="6"/>
        <v>3.4534000358610595E-2</v>
      </c>
      <c r="L8">
        <f t="shared" si="7"/>
        <v>176.54812086098033</v>
      </c>
      <c r="M8" s="1">
        <f t="shared" si="8"/>
        <v>672.18558164074477</v>
      </c>
      <c r="N8" s="1">
        <f t="shared" si="9"/>
        <v>672185.58164074481</v>
      </c>
      <c r="O8" s="1">
        <f t="shared" si="10"/>
        <v>0.33842578534936141</v>
      </c>
      <c r="P8" s="1">
        <f t="shared" si="11"/>
        <v>23.57167271091166</v>
      </c>
      <c r="S8">
        <v>7.4999999999999997E-2</v>
      </c>
    </row>
    <row r="9" spans="1:24" x14ac:dyDescent="0.25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E9" s="5">
        <f t="shared" si="2"/>
        <v>10232.514915847465</v>
      </c>
      <c r="F9">
        <v>45800</v>
      </c>
      <c r="G9">
        <f t="shared" si="0"/>
        <v>10296.609769112947</v>
      </c>
      <c r="H9">
        <f t="shared" si="3"/>
        <v>85.011201184000001</v>
      </c>
      <c r="I9">
        <f t="shared" si="4"/>
        <v>1342702.7031862857</v>
      </c>
      <c r="J9">
        <f t="shared" si="5"/>
        <v>185498.66862200852</v>
      </c>
      <c r="K9">
        <f t="shared" si="6"/>
        <v>3.0899779875991372E-2</v>
      </c>
      <c r="L9">
        <f t="shared" si="7"/>
        <v>185.49866862200852</v>
      </c>
      <c r="M9" s="1">
        <f t="shared" si="8"/>
        <v>675.5565901609657</v>
      </c>
      <c r="N9" s="1">
        <f t="shared" si="9"/>
        <v>675556.59016096569</v>
      </c>
      <c r="O9" s="1">
        <f t="shared" si="10"/>
        <v>0.31816297533457244</v>
      </c>
      <c r="P9" s="1">
        <f t="shared" si="11"/>
        <v>25.072879208524164</v>
      </c>
      <c r="S9" t="s">
        <v>22</v>
      </c>
      <c r="T9" s="5">
        <f>2*(3.14)*B6*H6/60</f>
        <v>8732.7053285333332</v>
      </c>
      <c r="U9">
        <f>T9/1000</f>
        <v>8.7327053285333331</v>
      </c>
    </row>
    <row r="10" spans="1:24" x14ac:dyDescent="0.25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E10" s="5">
        <f t="shared" si="2"/>
        <v>10841.5501366016</v>
      </c>
      <c r="F10">
        <v>45800</v>
      </c>
      <c r="G10">
        <f t="shared" si="0"/>
        <v>10909.459890058166</v>
      </c>
      <c r="H10">
        <f t="shared" si="3"/>
        <v>86.318074335999995</v>
      </c>
      <c r="I10">
        <f t="shared" si="4"/>
        <v>1363344.0079728628</v>
      </c>
      <c r="J10">
        <f t="shared" si="5"/>
        <v>196539.47564969567</v>
      </c>
      <c r="K10">
        <f t="shared" si="6"/>
        <v>2.8130597031086203E-2</v>
      </c>
      <c r="L10">
        <f t="shared" si="7"/>
        <v>196.53947564969567</v>
      </c>
      <c r="M10" s="1">
        <f t="shared" si="8"/>
        <v>685.9418894867232</v>
      </c>
      <c r="N10" s="1">
        <f t="shared" si="9"/>
        <v>685941.88948672323</v>
      </c>
      <c r="O10" s="1">
        <f t="shared" si="10"/>
        <v>0.30688961999402425</v>
      </c>
      <c r="P10" s="1">
        <f t="shared" si="11"/>
        <v>25.993912239011934</v>
      </c>
    </row>
    <row r="11" spans="1:24" x14ac:dyDescent="0.25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E11" s="5">
        <f t="shared" si="2"/>
        <v>11474.616840266668</v>
      </c>
      <c r="F11">
        <v>45800</v>
      </c>
      <c r="G11">
        <f t="shared" si="0"/>
        <v>11546.492023318244</v>
      </c>
      <c r="H11">
        <f t="shared" si="3"/>
        <v>87.704077760000004</v>
      </c>
      <c r="I11">
        <f t="shared" si="4"/>
        <v>1385235.1295910869</v>
      </c>
      <c r="J11">
        <f t="shared" si="5"/>
        <v>208015.93394411958</v>
      </c>
      <c r="K11">
        <f t="shared" si="6"/>
        <v>2.6647994397517728E-2</v>
      </c>
      <c r="L11">
        <f t="shared" si="7"/>
        <v>208.01593394411958</v>
      </c>
      <c r="M11" s="1">
        <f t="shared" si="8"/>
        <v>696.9560115556759</v>
      </c>
      <c r="N11" s="1">
        <f t="shared" si="9"/>
        <v>696956.01155567588</v>
      </c>
      <c r="O11" s="1">
        <f t="shared" si="10"/>
        <v>0.30769085474836771</v>
      </c>
      <c r="P11" s="1">
        <f t="shared" si="11"/>
        <v>25.926223435247248</v>
      </c>
    </row>
    <row r="12" spans="1:24" x14ac:dyDescent="0.25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E12" s="5">
        <f t="shared" si="2"/>
        <v>12153.159357747199</v>
      </c>
      <c r="F12">
        <v>45800</v>
      </c>
      <c r="G12">
        <f t="shared" si="0"/>
        <v>12229.284823691103</v>
      </c>
      <c r="H12">
        <f t="shared" si="3"/>
        <v>89.317682687999991</v>
      </c>
      <c r="I12">
        <f t="shared" si="4"/>
        <v>1410721.0851889956</v>
      </c>
      <c r="J12">
        <f t="shared" si="5"/>
        <v>220316.79396056847</v>
      </c>
      <c r="K12">
        <f t="shared" si="6"/>
        <v>2.3770454470386004E-2</v>
      </c>
      <c r="L12">
        <f t="shared" si="7"/>
        <v>220.31679396056848</v>
      </c>
      <c r="M12" s="1">
        <f t="shared" si="8"/>
        <v>709.77880934990094</v>
      </c>
      <c r="N12" s="1">
        <f t="shared" si="9"/>
        <v>709778.80934990093</v>
      </c>
      <c r="O12" s="1">
        <f t="shared" si="10"/>
        <v>0.29069565810693188</v>
      </c>
      <c r="P12" s="1">
        <f t="shared" si="11"/>
        <v>27.441971101797346</v>
      </c>
      <c r="T12" s="4"/>
    </row>
    <row r="13" spans="1:24" x14ac:dyDescent="0.25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E13" s="5">
        <f t="shared" si="2"/>
        <v>12886.7450283936</v>
      </c>
      <c r="F13">
        <v>45800</v>
      </c>
      <c r="G13">
        <f t="shared" si="0"/>
        <v>12967.46555882599</v>
      </c>
      <c r="H13">
        <f t="shared" si="3"/>
        <v>91.201309471999991</v>
      </c>
      <c r="I13">
        <f t="shared" si="4"/>
        <v>1440471.8796660285</v>
      </c>
      <c r="J13">
        <f t="shared" si="5"/>
        <v>233615.49582850703</v>
      </c>
      <c r="K13">
        <f t="shared" si="6"/>
        <v>2.1301754496756434E-2</v>
      </c>
      <c r="L13">
        <f t="shared" si="7"/>
        <v>233.61549582850702</v>
      </c>
      <c r="M13" s="1">
        <f t="shared" si="8"/>
        <v>724.74738372142031</v>
      </c>
      <c r="N13" s="1">
        <f t="shared" si="9"/>
        <v>724747.38372142031</v>
      </c>
      <c r="O13" s="1">
        <f t="shared" si="10"/>
        <v>0.27622976777925573</v>
      </c>
      <c r="P13" s="1">
        <f t="shared" si="11"/>
        <v>28.87908103938776</v>
      </c>
    </row>
    <row r="14" spans="1:24" x14ac:dyDescent="0.25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E14" s="5">
        <f t="shared" si="2"/>
        <v>13659.411209710932</v>
      </c>
      <c r="F14">
        <v>45800</v>
      </c>
      <c r="G14">
        <f t="shared" si="0"/>
        <v>13744.971598762833</v>
      </c>
      <c r="H14">
        <f t="shared" si="3"/>
        <v>93.217091967999991</v>
      </c>
      <c r="I14">
        <f t="shared" si="4"/>
        <v>1472309.9970990075</v>
      </c>
      <c r="J14">
        <f t="shared" si="5"/>
        <v>247622.66308918098</v>
      </c>
      <c r="K14">
        <f t="shared" si="6"/>
        <v>1.9888924340551652E-2</v>
      </c>
      <c r="L14">
        <f t="shared" si="7"/>
        <v>247.62266308918097</v>
      </c>
      <c r="M14" s="1">
        <f t="shared" si="8"/>
        <v>740.76615690116228</v>
      </c>
      <c r="N14" s="1">
        <f t="shared" si="9"/>
        <v>740766.15690116223</v>
      </c>
      <c r="O14" s="1">
        <f t="shared" si="10"/>
        <v>0.27337270019082527</v>
      </c>
      <c r="P14" s="1">
        <f t="shared" si="11"/>
        <v>29.180901544374894</v>
      </c>
      <c r="S14" t="s">
        <v>24</v>
      </c>
      <c r="T14">
        <f>2*(3.14)*2*H6/T5</f>
        <v>0.65922757846913571</v>
      </c>
    </row>
    <row r="15" spans="1:24" x14ac:dyDescent="0.25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E15" s="5">
        <f t="shared" si="2"/>
        <v>14334.815844807465</v>
      </c>
      <c r="F15">
        <v>45800</v>
      </c>
      <c r="G15">
        <f t="shared" si="0"/>
        <v>14424.606861553277</v>
      </c>
      <c r="H15">
        <f t="shared" si="3"/>
        <v>94.452992607999988</v>
      </c>
      <c r="I15">
        <f t="shared" si="4"/>
        <v>1491830.3321499841</v>
      </c>
      <c r="J15">
        <f t="shared" si="5"/>
        <v>259866.63845808117</v>
      </c>
      <c r="K15">
        <f t="shared" si="6"/>
        <v>1.8318417514699648E-2</v>
      </c>
      <c r="L15">
        <f t="shared" si="7"/>
        <v>259.86663845808118</v>
      </c>
      <c r="M15" s="1">
        <f t="shared" si="8"/>
        <v>750.58746057065207</v>
      </c>
      <c r="N15" s="1">
        <f t="shared" si="9"/>
        <v>750587.46057065204</v>
      </c>
      <c r="O15" s="1">
        <f t="shared" si="10"/>
        <v>0.2642359709753343</v>
      </c>
      <c r="P15" s="1">
        <f t="shared" si="11"/>
        <v>30.189916307545587</v>
      </c>
    </row>
    <row r="16" spans="1:24" x14ac:dyDescent="0.25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E16" s="5">
        <f t="shared" si="2"/>
        <v>14983.06819152</v>
      </c>
      <c r="F16">
        <v>45800</v>
      </c>
      <c r="G16">
        <f t="shared" si="0"/>
        <v>15076.91975832445</v>
      </c>
      <c r="H16">
        <f t="shared" si="3"/>
        <v>95.43355536</v>
      </c>
      <c r="I16">
        <f t="shared" si="4"/>
        <v>1507317.7530947195</v>
      </c>
      <c r="J16">
        <f t="shared" si="5"/>
        <v>271618.3874890093</v>
      </c>
      <c r="K16">
        <f t="shared" si="6"/>
        <v>1.75495508848026E-2</v>
      </c>
      <c r="L16">
        <f t="shared" si="7"/>
        <v>271.61838748900931</v>
      </c>
      <c r="M16" s="1">
        <f t="shared" si="8"/>
        <v>758.37967641931664</v>
      </c>
      <c r="N16" s="1">
        <f t="shared" si="9"/>
        <v>758379.67641931667</v>
      </c>
      <c r="O16" s="1">
        <f t="shared" si="10"/>
        <v>0.26459317048480063</v>
      </c>
      <c r="P16" s="1">
        <f t="shared" si="11"/>
        <v>30.149160065515122</v>
      </c>
      <c r="S16" t="s">
        <v>25</v>
      </c>
      <c r="T16">
        <f>(T9*60*2)/(0.09*W5*B6*4)/1000</f>
        <v>658.89183740548981</v>
      </c>
    </row>
    <row r="17" spans="1:20" x14ac:dyDescent="0.25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E17" s="5">
        <f t="shared" si="2"/>
        <v>15588.777683869866</v>
      </c>
      <c r="F17">
        <v>45800</v>
      </c>
      <c r="G17">
        <f t="shared" si="0"/>
        <v>15686.423319029256</v>
      </c>
      <c r="H17">
        <f t="shared" si="3"/>
        <v>96.088623487999996</v>
      </c>
      <c r="I17">
        <f t="shared" si="4"/>
        <v>1517664.1749072173</v>
      </c>
      <c r="J17">
        <f t="shared" si="5"/>
        <v>282598.90452970273</v>
      </c>
      <c r="K17">
        <f t="shared" si="6"/>
        <v>1.7044354737919917E-2</v>
      </c>
      <c r="L17">
        <f t="shared" si="7"/>
        <v>282.59890452970274</v>
      </c>
      <c r="M17" s="1">
        <f t="shared" si="8"/>
        <v>763.5852914995811</v>
      </c>
      <c r="N17" s="1">
        <f t="shared" si="9"/>
        <v>763585.29149958107</v>
      </c>
      <c r="O17" s="1">
        <f t="shared" si="10"/>
        <v>0.26736496361871376</v>
      </c>
      <c r="P17" s="1">
        <f t="shared" si="11"/>
        <v>29.836601405129031</v>
      </c>
    </row>
    <row r="18" spans="1:20" x14ac:dyDescent="0.25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E18" s="5">
        <f t="shared" si="2"/>
        <v>16184.949721463467</v>
      </c>
      <c r="F18">
        <v>45800</v>
      </c>
      <c r="G18">
        <f t="shared" si="0"/>
        <v>16286.32968387132</v>
      </c>
      <c r="H18">
        <f t="shared" si="3"/>
        <v>96.645798495999998</v>
      </c>
      <c r="I18">
        <f t="shared" si="4"/>
        <v>1526464.4315671627</v>
      </c>
      <c r="J18">
        <f t="shared" si="5"/>
        <v>293406.52319947962</v>
      </c>
      <c r="K18">
        <f t="shared" si="6"/>
        <v>1.6269892259863576E-2</v>
      </c>
      <c r="L18">
        <f t="shared" si="7"/>
        <v>293.40652319947964</v>
      </c>
      <c r="M18" s="1">
        <f t="shared" si="8"/>
        <v>768.01298153671735</v>
      </c>
      <c r="N18" s="1">
        <f t="shared" si="9"/>
        <v>768012.98153671739</v>
      </c>
      <c r="O18" s="1">
        <f t="shared" si="10"/>
        <v>0.26497682926520438</v>
      </c>
      <c r="P18" s="1">
        <f t="shared" si="11"/>
        <v>30.105507229857732</v>
      </c>
      <c r="T18">
        <f>S6/B6</f>
        <v>8.1577599999999994E-4</v>
      </c>
    </row>
    <row r="19" spans="1:20" x14ac:dyDescent="0.25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E19" s="5">
        <f>(2*(3.14)*B19*H19)/60</f>
        <v>16733.135639334399</v>
      </c>
      <c r="F19">
        <v>45800</v>
      </c>
      <c r="G19">
        <f t="shared" si="0"/>
        <v>16837.949351534662</v>
      </c>
      <c r="H19">
        <f t="shared" si="3"/>
        <v>96.891347072000002</v>
      </c>
      <c r="I19">
        <f t="shared" si="4"/>
        <v>1530342.7291581489</v>
      </c>
      <c r="J19">
        <f t="shared" si="5"/>
        <v>303344.23242919246</v>
      </c>
      <c r="K19">
        <f t="shared" si="6"/>
        <v>1.5673688828273958E-2</v>
      </c>
      <c r="L19">
        <f t="shared" si="7"/>
        <v>303.34423242919246</v>
      </c>
      <c r="M19" s="1">
        <f t="shared" si="8"/>
        <v>769.96427685322976</v>
      </c>
      <c r="N19" s="1">
        <f t="shared" si="9"/>
        <v>769964.27685322973</v>
      </c>
      <c r="O19" s="1">
        <f t="shared" si="10"/>
        <v>0.26391277864219159</v>
      </c>
      <c r="P19" s="1">
        <f t="shared" si="11"/>
        <v>30.226887421786504</v>
      </c>
    </row>
    <row r="20" spans="1:20" x14ac:dyDescent="0.25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E20" s="5">
        <f t="shared" si="2"/>
        <v>17223.362521497598</v>
      </c>
      <c r="F20">
        <v>45800</v>
      </c>
      <c r="G20">
        <f t="shared" si="0"/>
        <v>17331.246937267555</v>
      </c>
      <c r="H20">
        <f t="shared" si="3"/>
        <v>96.796717055999991</v>
      </c>
      <c r="I20">
        <f t="shared" si="4"/>
        <v>1528848.1028440143</v>
      </c>
      <c r="J20">
        <f t="shared" si="5"/>
        <v>312231.23965193832</v>
      </c>
      <c r="K20">
        <f t="shared" si="6"/>
        <v>1.4988907738828265E-2</v>
      </c>
      <c r="L20">
        <f t="shared" si="7"/>
        <v>312.23123965193832</v>
      </c>
      <c r="M20" s="1">
        <f t="shared" si="8"/>
        <v>769.21228264487274</v>
      </c>
      <c r="N20" s="1">
        <f t="shared" si="9"/>
        <v>769212.28264487279</v>
      </c>
      <c r="O20" s="1">
        <f t="shared" si="10"/>
        <v>0.25977646134155336</v>
      </c>
      <c r="P20" s="1">
        <f t="shared" si="11"/>
        <v>30.708178131273815</v>
      </c>
    </row>
    <row r="21" spans="1:20" x14ac:dyDescent="0.25">
      <c r="A21" s="1">
        <v>118.861</v>
      </c>
      <c r="B21" s="1">
        <f t="shared" si="1"/>
        <v>1750</v>
      </c>
      <c r="C21" s="1">
        <v>0.10305</v>
      </c>
      <c r="D21" s="1">
        <v>1.31053</v>
      </c>
      <c r="E21" s="5">
        <f t="shared" si="2"/>
        <v>17760.563716410667</v>
      </c>
      <c r="F21">
        <v>45800</v>
      </c>
      <c r="G21">
        <f t="shared" si="0"/>
        <v>17871.813075407696</v>
      </c>
      <c r="H21">
        <f t="shared" si="3"/>
        <v>96.963951135999991</v>
      </c>
      <c r="I21">
        <f t="shared" si="4"/>
        <v>1531489.4683129585</v>
      </c>
      <c r="J21">
        <f t="shared" si="5"/>
        <v>321969.81391819176</v>
      </c>
      <c r="K21">
        <f t="shared" si="6"/>
        <v>1.451855128578896E-2</v>
      </c>
      <c r="L21">
        <f t="shared" si="7"/>
        <v>321.96981391819179</v>
      </c>
      <c r="M21" s="1">
        <f t="shared" si="8"/>
        <v>770.5412379268829</v>
      </c>
      <c r="N21" s="1">
        <f t="shared" si="9"/>
        <v>770541.23792688292</v>
      </c>
      <c r="O21" s="1">
        <f t="shared" si="10"/>
        <v>0.25947283470534033</v>
      </c>
      <c r="P21" s="1">
        <f t="shared" si="11"/>
        <v>30.744111838325733</v>
      </c>
    </row>
    <row r="22" spans="1:20" x14ac:dyDescent="0.25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E22" s="5">
        <f t="shared" si="2"/>
        <v>18379.127853465601</v>
      </c>
      <c r="F22">
        <v>45800</v>
      </c>
      <c r="G22">
        <f t="shared" si="0"/>
        <v>18494.251800276663</v>
      </c>
      <c r="H22">
        <f t="shared" si="3"/>
        <v>97.553757183999991</v>
      </c>
      <c r="I22">
        <f t="shared" si="4"/>
        <v>1540805.1133570878</v>
      </c>
      <c r="J22">
        <f t="shared" si="5"/>
        <v>333183.36452863895</v>
      </c>
      <c r="K22">
        <f t="shared" si="6"/>
        <v>1.4380008513700967E-2</v>
      </c>
      <c r="L22">
        <f t="shared" si="7"/>
        <v>333.18336452863895</v>
      </c>
      <c r="M22" s="1">
        <f t="shared" si="8"/>
        <v>775.22823631172855</v>
      </c>
      <c r="N22" s="1">
        <f t="shared" si="9"/>
        <v>775228.2363117286</v>
      </c>
      <c r="O22" s="1">
        <f t="shared" si="10"/>
        <v>0.26594749834250786</v>
      </c>
      <c r="P22" s="1">
        <f t="shared" si="11"/>
        <v>29.995626576320156</v>
      </c>
    </row>
    <row r="23" spans="1:20" x14ac:dyDescent="0.25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E23" s="5">
        <f t="shared" si="2"/>
        <v>18944.945681875201</v>
      </c>
      <c r="F23">
        <v>45800</v>
      </c>
      <c r="G23">
        <f t="shared" si="0"/>
        <v>19063.613821974533</v>
      </c>
      <c r="H23">
        <f t="shared" si="3"/>
        <v>97.839278783999987</v>
      </c>
      <c r="I23">
        <f t="shared" si="4"/>
        <v>1545314.7617186995</v>
      </c>
      <c r="J23">
        <f t="shared" si="5"/>
        <v>343440.71130172047</v>
      </c>
      <c r="K23">
        <f t="shared" si="6"/>
        <v>1.4134419152044168E-2</v>
      </c>
      <c r="L23">
        <f t="shared" si="7"/>
        <v>343.44071130172046</v>
      </c>
      <c r="M23" s="1">
        <f t="shared" si="8"/>
        <v>777.49718435418492</v>
      </c>
      <c r="N23" s="1">
        <f t="shared" si="9"/>
        <v>777497.18435418489</v>
      </c>
      <c r="O23" s="1">
        <f t="shared" si="10"/>
        <v>0.26945310831249075</v>
      </c>
      <c r="P23" s="1">
        <f t="shared" si="11"/>
        <v>29.605380688119503</v>
      </c>
    </row>
    <row r="24" spans="1:20" x14ac:dyDescent="0.25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E24" s="5">
        <f t="shared" si="2"/>
        <v>19496.231059080532</v>
      </c>
      <c r="F24">
        <v>45800</v>
      </c>
      <c r="G24">
        <f t="shared" si="0"/>
        <v>19618.352363494796</v>
      </c>
      <c r="H24">
        <f t="shared" si="3"/>
        <v>98.036696575999997</v>
      </c>
      <c r="I24">
        <f t="shared" si="4"/>
        <v>1548432.8614430143</v>
      </c>
      <c r="J24">
        <f t="shared" si="5"/>
        <v>353434.60863227741</v>
      </c>
      <c r="K24">
        <f t="shared" si="6"/>
        <v>1.3732211183985482E-2</v>
      </c>
      <c r="L24">
        <f t="shared" si="7"/>
        <v>353.43460863227739</v>
      </c>
      <c r="M24" s="1">
        <f t="shared" si="8"/>
        <v>779.06599985782623</v>
      </c>
      <c r="N24" s="1">
        <f t="shared" si="9"/>
        <v>779065.99985782627</v>
      </c>
      <c r="O24" s="1">
        <f t="shared" si="10"/>
        <v>0.26940335773735125</v>
      </c>
      <c r="P24" s="1">
        <f t="shared" si="11"/>
        <v>29.610847898063835</v>
      </c>
    </row>
    <row r="25" spans="1:20" x14ac:dyDescent="0.25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E25" s="5">
        <f t="shared" si="2"/>
        <v>20137.827679756796</v>
      </c>
      <c r="F25">
        <v>45800</v>
      </c>
      <c r="G25">
        <f t="shared" si="0"/>
        <v>20263.967843815641</v>
      </c>
      <c r="H25">
        <f t="shared" si="3"/>
        <v>98.666475647999988</v>
      </c>
      <c r="I25">
        <f t="shared" si="4"/>
        <v>1558379.857257769</v>
      </c>
      <c r="J25">
        <f t="shared" si="5"/>
        <v>365065.70029513951</v>
      </c>
      <c r="K25">
        <f t="shared" si="6"/>
        <v>1.3210849749909706E-2</v>
      </c>
      <c r="L25">
        <f t="shared" si="7"/>
        <v>365.06570029513949</v>
      </c>
      <c r="M25" s="1">
        <f t="shared" si="8"/>
        <v>784.07065096861584</v>
      </c>
      <c r="N25" s="1">
        <f t="shared" si="9"/>
        <v>784070.65096861578</v>
      </c>
      <c r="O25" s="1">
        <f t="shared" si="10"/>
        <v>0.26770423452165015</v>
      </c>
      <c r="P25" s="1">
        <f t="shared" si="11"/>
        <v>29.798788440693265</v>
      </c>
    </row>
    <row r="26" spans="1:20" x14ac:dyDescent="0.25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E26" s="5">
        <f t="shared" si="2"/>
        <v>20860.642088831995</v>
      </c>
      <c r="F26">
        <v>45800</v>
      </c>
      <c r="G26">
        <f t="shared" si="0"/>
        <v>20991.309847902317</v>
      </c>
      <c r="H26">
        <f t="shared" si="3"/>
        <v>99.652748831999986</v>
      </c>
      <c r="I26">
        <f t="shared" si="4"/>
        <v>1573957.4711697365</v>
      </c>
      <c r="J26">
        <f t="shared" si="5"/>
        <v>378169.13690353354</v>
      </c>
      <c r="K26">
        <f t="shared" si="6"/>
        <v>1.2821834073965328E-2</v>
      </c>
      <c r="L26">
        <f t="shared" si="7"/>
        <v>378.16913690353351</v>
      </c>
      <c r="M26" s="1">
        <f t="shared" si="8"/>
        <v>791.9082457781293</v>
      </c>
      <c r="N26" s="1">
        <f t="shared" si="9"/>
        <v>791908.24577812932</v>
      </c>
      <c r="O26" s="1">
        <f t="shared" si="10"/>
        <v>0.26914709186499791</v>
      </c>
      <c r="P26" s="1">
        <f t="shared" si="11"/>
        <v>29.639041588417829</v>
      </c>
    </row>
    <row r="27" spans="1:20" x14ac:dyDescent="0.25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E27" s="5">
        <f t="shared" si="2"/>
        <v>21502.584516954666</v>
      </c>
      <c r="F27">
        <v>45800</v>
      </c>
      <c r="G27">
        <f t="shared" si="0"/>
        <v>21637.273301752659</v>
      </c>
      <c r="H27">
        <f t="shared" si="3"/>
        <v>100.21400272</v>
      </c>
      <c r="I27">
        <f t="shared" si="4"/>
        <v>1582822.1513777049</v>
      </c>
      <c r="J27">
        <f t="shared" si="5"/>
        <v>389806.49748673796</v>
      </c>
      <c r="K27">
        <f t="shared" si="6"/>
        <v>1.2288763457580589E-2</v>
      </c>
      <c r="L27">
        <f t="shared" si="7"/>
        <v>389.80649748673795</v>
      </c>
      <c r="M27" s="1">
        <f t="shared" si="8"/>
        <v>796.36834935872957</v>
      </c>
      <c r="N27" s="1">
        <f t="shared" si="9"/>
        <v>796368.34935872955</v>
      </c>
      <c r="O27" s="1">
        <f t="shared" si="10"/>
        <v>0.26589533347226219</v>
      </c>
      <c r="P27" s="1">
        <f t="shared" si="11"/>
        <v>30.001511290233175</v>
      </c>
    </row>
    <row r="28" spans="1:20" x14ac:dyDescent="0.25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E28" s="5">
        <f t="shared" si="2"/>
        <v>22197.5592919808</v>
      </c>
      <c r="F28">
        <v>45800</v>
      </c>
      <c r="G28">
        <f t="shared" si="0"/>
        <v>22336.601288730581</v>
      </c>
      <c r="H28">
        <f t="shared" si="3"/>
        <v>100.989805696</v>
      </c>
      <c r="I28">
        <f t="shared" si="4"/>
        <v>1595075.5102116843</v>
      </c>
      <c r="J28">
        <f t="shared" si="5"/>
        <v>402405.24731055391</v>
      </c>
      <c r="K28">
        <f t="shared" si="6"/>
        <v>1.1806413135874891E-2</v>
      </c>
      <c r="L28">
        <f t="shared" si="7"/>
        <v>402.40524731055393</v>
      </c>
      <c r="M28" s="1">
        <f t="shared" si="8"/>
        <v>802.53340532551806</v>
      </c>
      <c r="N28" s="1">
        <f t="shared" si="9"/>
        <v>802533.40532551811</v>
      </c>
      <c r="O28" s="1">
        <f t="shared" si="10"/>
        <v>0.26371514286606873</v>
      </c>
      <c r="P28" s="1">
        <f t="shared" si="11"/>
        <v>30.249540327836797</v>
      </c>
    </row>
    <row r="29" spans="1:20" x14ac:dyDescent="0.25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E29" s="5">
        <f t="shared" si="2"/>
        <v>22909.282247404797</v>
      </c>
      <c r="F29">
        <v>45800</v>
      </c>
      <c r="G29">
        <f t="shared" si="0"/>
        <v>23052.782364056551</v>
      </c>
      <c r="H29">
        <f t="shared" si="3"/>
        <v>101.80395014399998</v>
      </c>
      <c r="I29">
        <f t="shared" si="4"/>
        <v>1607934.4503970798</v>
      </c>
      <c r="J29">
        <f t="shared" si="5"/>
        <v>415307.61410353094</v>
      </c>
      <c r="K29">
        <f t="shared" si="6"/>
        <v>1.1376364124064028E-2</v>
      </c>
      <c r="L29">
        <f t="shared" si="7"/>
        <v>415.30761410353097</v>
      </c>
      <c r="M29" s="1">
        <f t="shared" si="8"/>
        <v>809.00314860086507</v>
      </c>
      <c r="N29" s="1">
        <f t="shared" si="9"/>
        <v>809003.14860086504</v>
      </c>
      <c r="O29" s="1">
        <f t="shared" si="10"/>
        <v>0.26225684624630891</v>
      </c>
      <c r="P29" s="1">
        <f t="shared" si="11"/>
        <v>30.417744906824002</v>
      </c>
    </row>
    <row r="30" spans="1:20" x14ac:dyDescent="0.25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E30" s="5">
        <f t="shared" si="2"/>
        <v>23506.487438109867</v>
      </c>
      <c r="F30">
        <v>45800</v>
      </c>
      <c r="G30">
        <f t="shared" si="0"/>
        <v>23653.728353517588</v>
      </c>
      <c r="H30">
        <f t="shared" si="3"/>
        <v>102.08376131199999</v>
      </c>
      <c r="I30">
        <f t="shared" si="4"/>
        <v>1612353.9057914596</v>
      </c>
      <c r="J30">
        <f t="shared" si="5"/>
        <v>426133.96214025578</v>
      </c>
      <c r="K30">
        <f t="shared" si="6"/>
        <v>1.1075089490586054E-2</v>
      </c>
      <c r="L30">
        <f t="shared" si="7"/>
        <v>426.13396214025579</v>
      </c>
      <c r="M30" s="1">
        <f t="shared" si="8"/>
        <v>811.22671768247244</v>
      </c>
      <c r="N30" s="1">
        <f t="shared" si="9"/>
        <v>811226.71768247243</v>
      </c>
      <c r="O30" s="1">
        <f t="shared" si="10"/>
        <v>0.26196715830122003</v>
      </c>
      <c r="P30" s="1">
        <f t="shared" si="11"/>
        <v>30.451381390394829</v>
      </c>
    </row>
    <row r="31" spans="1:20" x14ac:dyDescent="0.25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E31" s="5">
        <f t="shared" si="2"/>
        <v>24211.900474943999</v>
      </c>
      <c r="F31">
        <v>45800</v>
      </c>
      <c r="G31">
        <f t="shared" si="0"/>
        <v>24363.55998592273</v>
      </c>
      <c r="H31">
        <f t="shared" si="3"/>
        <v>102.810617728</v>
      </c>
      <c r="I31">
        <f t="shared" si="4"/>
        <v>1623834.1820491629</v>
      </c>
      <c r="J31">
        <f t="shared" si="5"/>
        <v>438921.94048550923</v>
      </c>
      <c r="K31">
        <f t="shared" si="6"/>
        <v>1.0693111847664491E-2</v>
      </c>
      <c r="L31">
        <f t="shared" si="7"/>
        <v>438.92194048550925</v>
      </c>
      <c r="M31" s="1">
        <f t="shared" si="8"/>
        <v>817.00281112769721</v>
      </c>
      <c r="N31" s="1">
        <f t="shared" si="9"/>
        <v>817002.81112769723</v>
      </c>
      <c r="O31" s="1">
        <f t="shared" si="10"/>
        <v>0.26052227193675487</v>
      </c>
      <c r="P31" s="1">
        <f t="shared" si="11"/>
        <v>30.620268239964414</v>
      </c>
    </row>
    <row r="32" spans="1:20" x14ac:dyDescent="0.25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E32" s="5">
        <f t="shared" si="2"/>
        <v>24874.057696383996</v>
      </c>
      <c r="F32">
        <v>45800</v>
      </c>
      <c r="G32">
        <f t="shared" si="0"/>
        <v>25029.864855355023</v>
      </c>
      <c r="H32">
        <f t="shared" si="3"/>
        <v>103.32618815999999</v>
      </c>
      <c r="I32">
        <f t="shared" si="4"/>
        <v>1631977.3185192731</v>
      </c>
      <c r="J32">
        <f t="shared" si="5"/>
        <v>450925.76202945231</v>
      </c>
      <c r="K32">
        <f t="shared" si="6"/>
        <v>1.0411510082786988E-2</v>
      </c>
      <c r="L32">
        <f t="shared" si="7"/>
        <v>450.9257620294523</v>
      </c>
      <c r="M32" s="1">
        <f t="shared" si="8"/>
        <v>821.09988302150407</v>
      </c>
      <c r="N32" s="1">
        <f t="shared" si="9"/>
        <v>821099.88302150404</v>
      </c>
      <c r="O32" s="1">
        <f t="shared" si="10"/>
        <v>0.26059869031232452</v>
      </c>
      <c r="P32" s="1">
        <f t="shared" si="11"/>
        <v>30.611289103670209</v>
      </c>
    </row>
    <row r="33" spans="1:16" x14ac:dyDescent="0.25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E33" s="5">
        <f t="shared" si="2"/>
        <v>25447.303981049601</v>
      </c>
      <c r="F33">
        <v>45800</v>
      </c>
      <c r="G33">
        <f t="shared" si="0"/>
        <v>25606.701863982704</v>
      </c>
      <c r="H33">
        <f t="shared" si="3"/>
        <v>103.458343872</v>
      </c>
      <c r="I33">
        <f t="shared" si="4"/>
        <v>1634064.6414752193</v>
      </c>
      <c r="J33">
        <f t="shared" si="5"/>
        <v>461317.77449877159</v>
      </c>
      <c r="K33">
        <f t="shared" si="6"/>
        <v>1.0283997702117891E-2</v>
      </c>
      <c r="L33">
        <f t="shared" si="7"/>
        <v>461.3177744987716</v>
      </c>
      <c r="M33" s="1">
        <f t="shared" si="8"/>
        <v>822.15008182972679</v>
      </c>
      <c r="N33" s="1">
        <f t="shared" si="9"/>
        <v>822150.08182972681</v>
      </c>
      <c r="O33" s="1">
        <f t="shared" si="10"/>
        <v>0.26333926312801603</v>
      </c>
      <c r="P33" s="1">
        <f t="shared" si="11"/>
        <v>30.292717289599285</v>
      </c>
    </row>
    <row r="34" spans="1:16" x14ac:dyDescent="0.25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E34" s="5">
        <f t="shared" si="2"/>
        <v>25961.686153727998</v>
      </c>
      <c r="F34">
        <v>45800</v>
      </c>
      <c r="G34">
        <f t="shared" si="0"/>
        <v>26124.30604514595</v>
      </c>
      <c r="H34">
        <f t="shared" si="3"/>
        <v>103.35066144</v>
      </c>
      <c r="I34">
        <f t="shared" si="4"/>
        <v>1632363.8598074112</v>
      </c>
      <c r="J34">
        <f t="shared" si="5"/>
        <v>470642.67741652468</v>
      </c>
      <c r="K34">
        <f t="shared" si="6"/>
        <v>1.0134372321154925E-2</v>
      </c>
      <c r="L34">
        <f t="shared" si="7"/>
        <v>470.64267741652469</v>
      </c>
      <c r="M34" s="1">
        <f t="shared" si="8"/>
        <v>821.29436428228598</v>
      </c>
      <c r="N34" s="1">
        <f t="shared" si="9"/>
        <v>821294.36428228603</v>
      </c>
      <c r="O34" s="1">
        <f t="shared" si="10"/>
        <v>0.26475344409330737</v>
      </c>
      <c r="P34" s="1">
        <f t="shared" si="11"/>
        <v>30.130908689433145</v>
      </c>
    </row>
    <row r="35" spans="1:16" x14ac:dyDescent="0.25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E35" s="5">
        <f t="shared" si="2"/>
        <v>26473.686097331203</v>
      </c>
      <c r="F35">
        <v>45800</v>
      </c>
      <c r="G35">
        <f t="shared" si="0"/>
        <v>26639.513075328268</v>
      </c>
      <c r="H35">
        <f t="shared" si="3"/>
        <v>103.238084352</v>
      </c>
      <c r="I35">
        <f t="shared" si="4"/>
        <v>1630585.7698819758</v>
      </c>
      <c r="J35">
        <f t="shared" si="5"/>
        <v>479924.394438588</v>
      </c>
      <c r="K35">
        <f t="shared" si="6"/>
        <v>9.8698164010389781E-3</v>
      </c>
      <c r="L35">
        <f t="shared" si="7"/>
        <v>479.92439443858802</v>
      </c>
      <c r="M35" s="1">
        <f t="shared" si="8"/>
        <v>820.39975048268911</v>
      </c>
      <c r="N35" s="1">
        <f t="shared" si="9"/>
        <v>820399.75048268912</v>
      </c>
      <c r="O35" s="1">
        <f t="shared" si="10"/>
        <v>0.26292710306656725</v>
      </c>
      <c r="P35" s="1">
        <f t="shared" si="11"/>
        <v>30.340203638758091</v>
      </c>
    </row>
    <row r="36" spans="1:16" x14ac:dyDescent="0.25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E36" s="5">
        <f t="shared" si="2"/>
        <v>26989.630807359998</v>
      </c>
      <c r="F36">
        <v>45800</v>
      </c>
      <c r="G36">
        <f t="shared" si="0"/>
        <v>27158.689581328468</v>
      </c>
      <c r="H36">
        <f t="shared" si="3"/>
        <v>103.145085888</v>
      </c>
      <c r="I36">
        <f t="shared" si="4"/>
        <v>1629116.9129870506</v>
      </c>
      <c r="J36">
        <f t="shared" si="5"/>
        <v>489277.62358899799</v>
      </c>
      <c r="K36">
        <f t="shared" si="6"/>
        <v>9.7370584801756404E-3</v>
      </c>
      <c r="L36">
        <f t="shared" si="7"/>
        <v>489.27762358899798</v>
      </c>
      <c r="M36" s="1">
        <f t="shared" si="8"/>
        <v>819.66072169171741</v>
      </c>
      <c r="N36" s="1">
        <f t="shared" si="9"/>
        <v>819660.72169171739</v>
      </c>
      <c r="O36" s="1">
        <f t="shared" si="10"/>
        <v>0.26444574869833221</v>
      </c>
      <c r="P36" s="1">
        <f t="shared" si="11"/>
        <v>30.165967456290971</v>
      </c>
    </row>
    <row r="37" spans="1:16" x14ac:dyDescent="0.25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E37" s="5">
        <f t="shared" si="2"/>
        <v>27486.095031241599</v>
      </c>
      <c r="F37">
        <v>45800</v>
      </c>
      <c r="G37">
        <f t="shared" si="0"/>
        <v>27658.263578500697</v>
      </c>
      <c r="H37">
        <f t="shared" si="3"/>
        <v>102.982746464</v>
      </c>
      <c r="I37">
        <f t="shared" si="4"/>
        <v>1626552.8557757344</v>
      </c>
      <c r="J37">
        <f t="shared" si="5"/>
        <v>498277.70356013661</v>
      </c>
      <c r="K37">
        <f t="shared" si="6"/>
        <v>9.5649616459537335E-3</v>
      </c>
      <c r="L37">
        <f t="shared" si="7"/>
        <v>498.27770356013662</v>
      </c>
      <c r="M37" s="1">
        <f t="shared" si="8"/>
        <v>818.37066266186366</v>
      </c>
      <c r="N37" s="1">
        <f t="shared" si="9"/>
        <v>818370.66266186361</v>
      </c>
      <c r="O37" s="1">
        <f t="shared" si="10"/>
        <v>0.26455023032203823</v>
      </c>
      <c r="P37" s="1">
        <f t="shared" si="11"/>
        <v>30.154053691344863</v>
      </c>
    </row>
    <row r="38" spans="1:16" x14ac:dyDescent="0.25">
      <c r="A38" s="1">
        <v>126.161</v>
      </c>
      <c r="B38" s="1">
        <f t="shared" si="1"/>
        <v>2600</v>
      </c>
      <c r="C38" s="1">
        <v>0.16805</v>
      </c>
      <c r="D38" s="1">
        <v>1.27634</v>
      </c>
      <c r="E38" s="5">
        <f t="shared" si="2"/>
        <v>28007.722083383465</v>
      </c>
      <c r="F38">
        <v>45800</v>
      </c>
      <c r="G38">
        <f t="shared" ref="G38:G69" si="12">SUM((1.01325/($M$3/1000))*(SQRT(($P$3+273)/293))*E38)</f>
        <v>28183.158019905251</v>
      </c>
      <c r="H38">
        <f t="shared" si="3"/>
        <v>102.919115936</v>
      </c>
      <c r="I38">
        <f t="shared" si="4"/>
        <v>1625547.8484265753</v>
      </c>
      <c r="J38">
        <f t="shared" si="5"/>
        <v>507733.94422876067</v>
      </c>
      <c r="K38">
        <f t="shared" si="6"/>
        <v>9.5207622279226169E-3</v>
      </c>
      <c r="L38">
        <f t="shared" si="7"/>
        <v>507.73394422876066</v>
      </c>
      <c r="M38" s="1">
        <f t="shared" si="8"/>
        <v>817.86501138383062</v>
      </c>
      <c r="N38" s="1">
        <f t="shared" si="9"/>
        <v>817865.01138383057</v>
      </c>
      <c r="O38" s="1">
        <f t="shared" si="10"/>
        <v>0.26832514633948829</v>
      </c>
      <c r="P38" s="1">
        <f t="shared" si="11"/>
        <v>29.729833219192425</v>
      </c>
    </row>
    <row r="39" spans="1:16" x14ac:dyDescent="0.25">
      <c r="A39" s="1">
        <v>125.84699999999999</v>
      </c>
      <c r="B39" s="1">
        <f t="shared" ref="B39:B70" si="13">B38+50</f>
        <v>2650</v>
      </c>
      <c r="C39" s="1">
        <v>0.17144999999999999</v>
      </c>
      <c r="D39" s="1">
        <v>1.28027</v>
      </c>
      <c r="E39" s="5">
        <f t="shared" si="2"/>
        <v>28475.283635510397</v>
      </c>
      <c r="F39">
        <v>45800</v>
      </c>
      <c r="G39">
        <f t="shared" si="12"/>
        <v>28653.648303563252</v>
      </c>
      <c r="H39">
        <f t="shared" si="3"/>
        <v>102.66296227199999</v>
      </c>
      <c r="I39">
        <f t="shared" si="4"/>
        <v>1621502.0496107289</v>
      </c>
      <c r="J39">
        <f t="shared" si="5"/>
        <v>516210.06628982507</v>
      </c>
      <c r="K39">
        <f t="shared" si="6"/>
        <v>9.3970199996001782E-3</v>
      </c>
      <c r="L39">
        <f t="shared" si="7"/>
        <v>516.21006628982502</v>
      </c>
      <c r="M39" s="1">
        <f t="shared" si="8"/>
        <v>815.82944085431245</v>
      </c>
      <c r="N39" s="1">
        <f t="shared" si="9"/>
        <v>815829.4408543125</v>
      </c>
      <c r="O39" s="1">
        <f t="shared" si="10"/>
        <v>0.26925890617009363</v>
      </c>
      <c r="P39" s="1">
        <f t="shared" si="11"/>
        <v>29.626733476177275</v>
      </c>
    </row>
    <row r="40" spans="1:16" x14ac:dyDescent="0.25">
      <c r="A40" s="1">
        <v>124.911</v>
      </c>
      <c r="B40" s="1">
        <f t="shared" si="13"/>
        <v>2700</v>
      </c>
      <c r="C40" s="1">
        <v>0.17465</v>
      </c>
      <c r="D40" s="1">
        <v>1.2837099999999999</v>
      </c>
      <c r="E40" s="5">
        <f t="shared" si="2"/>
        <v>28796.769291513596</v>
      </c>
      <c r="F40">
        <v>45800</v>
      </c>
      <c r="G40">
        <f t="shared" si="12"/>
        <v>28977.147694813157</v>
      </c>
      <c r="H40">
        <f t="shared" si="3"/>
        <v>101.89939593599999</v>
      </c>
      <c r="I40">
        <f t="shared" si="4"/>
        <v>1609441.9614208187</v>
      </c>
      <c r="J40">
        <f t="shared" si="5"/>
        <v>522038.07256786217</v>
      </c>
      <c r="K40">
        <f t="shared" si="6"/>
        <v>9.3598703919952481E-3</v>
      </c>
      <c r="L40">
        <f t="shared" si="7"/>
        <v>522.03807256786217</v>
      </c>
      <c r="M40" s="1">
        <f t="shared" si="8"/>
        <v>809.76162551791492</v>
      </c>
      <c r="N40" s="1">
        <f t="shared" si="9"/>
        <v>809761.62551791489</v>
      </c>
      <c r="O40" s="1">
        <f t="shared" si="10"/>
        <v>0.27122234675315504</v>
      </c>
      <c r="P40" s="1">
        <f t="shared" si="11"/>
        <v>29.41225877839873</v>
      </c>
    </row>
    <row r="41" spans="1:16" x14ac:dyDescent="0.25">
      <c r="A41" s="1">
        <v>123.92700000000001</v>
      </c>
      <c r="B41" s="1">
        <f t="shared" si="13"/>
        <v>2750</v>
      </c>
      <c r="C41" s="1">
        <v>0.1784</v>
      </c>
      <c r="D41" s="1">
        <v>1.2811999999999999</v>
      </c>
      <c r="E41" s="5">
        <f t="shared" si="2"/>
        <v>29098.992191984002</v>
      </c>
      <c r="F41">
        <v>45800</v>
      </c>
      <c r="G41">
        <f t="shared" si="12"/>
        <v>29281.263671679582</v>
      </c>
      <c r="H41">
        <f t="shared" si="3"/>
        <v>101.096672352</v>
      </c>
      <c r="I41">
        <f t="shared" si="4"/>
        <v>1596763.4071698878</v>
      </c>
      <c r="J41">
        <f t="shared" si="5"/>
        <v>527516.876764621</v>
      </c>
      <c r="K41">
        <f t="shared" si="6"/>
        <v>9.3632740146789382E-3</v>
      </c>
      <c r="L41">
        <f t="shared" si="7"/>
        <v>527.51687676462097</v>
      </c>
      <c r="M41" s="1">
        <f t="shared" si="8"/>
        <v>803.38264016426626</v>
      </c>
      <c r="N41" s="1">
        <f t="shared" si="9"/>
        <v>803382.64016426622</v>
      </c>
      <c r="O41" s="1">
        <f t="shared" si="10"/>
        <v>0.27416849525399983</v>
      </c>
      <c r="P41" s="1">
        <f t="shared" si="11"/>
        <v>29.096201741917717</v>
      </c>
    </row>
    <row r="42" spans="1:16" x14ac:dyDescent="0.25">
      <c r="A42" s="1">
        <v>123.68899999999999</v>
      </c>
      <c r="B42" s="1">
        <f t="shared" si="13"/>
        <v>2800</v>
      </c>
      <c r="C42" s="1">
        <v>0.18004999999999999</v>
      </c>
      <c r="D42" s="1">
        <v>1.2744800000000001</v>
      </c>
      <c r="E42" s="5">
        <f t="shared" si="2"/>
        <v>29571.164510062932</v>
      </c>
      <c r="F42">
        <v>45800</v>
      </c>
      <c r="G42">
        <f t="shared" si="12"/>
        <v>29756.393602397457</v>
      </c>
      <c r="H42">
        <f t="shared" si="3"/>
        <v>100.90251766399999</v>
      </c>
      <c r="I42">
        <f t="shared" si="4"/>
        <v>1593696.8462839914</v>
      </c>
      <c r="J42">
        <f t="shared" si="5"/>
        <v>536076.5844302465</v>
      </c>
      <c r="K42">
        <f t="shared" si="6"/>
        <v>9.1505047349177224E-3</v>
      </c>
      <c r="L42">
        <f t="shared" si="7"/>
        <v>536.0765844302465</v>
      </c>
      <c r="M42" s="1">
        <f t="shared" si="8"/>
        <v>801.83975549539559</v>
      </c>
      <c r="N42" s="1">
        <f t="shared" si="9"/>
        <v>801839.75549539563</v>
      </c>
      <c r="O42" s="1">
        <f t="shared" si="10"/>
        <v>0.27228602055281337</v>
      </c>
      <c r="P42" s="1">
        <f t="shared" si="11"/>
        <v>29.297361035988601</v>
      </c>
    </row>
    <row r="43" spans="1:16" x14ac:dyDescent="0.25">
      <c r="A43" s="1">
        <v>123.389</v>
      </c>
      <c r="B43" s="1">
        <f t="shared" si="13"/>
        <v>2850</v>
      </c>
      <c r="C43" s="1">
        <v>0.18310000000000001</v>
      </c>
      <c r="D43" s="1">
        <v>1.2603599999999999</v>
      </c>
      <c r="E43" s="5">
        <f t="shared" si="2"/>
        <v>30026.217224931195</v>
      </c>
      <c r="F43">
        <v>45800</v>
      </c>
      <c r="G43">
        <f t="shared" si="12"/>
        <v>30214.296695420788</v>
      </c>
      <c r="H43">
        <f t="shared" si="3"/>
        <v>100.65778486399999</v>
      </c>
      <c r="I43">
        <f t="shared" si="4"/>
        <v>1589831.43340261</v>
      </c>
      <c r="J43">
        <f t="shared" si="5"/>
        <v>544325.94184189942</v>
      </c>
      <c r="K43">
        <f t="shared" si="6"/>
        <v>9.0255957733274723E-3</v>
      </c>
      <c r="L43">
        <f t="shared" si="7"/>
        <v>544.32594184189941</v>
      </c>
      <c r="M43" s="1">
        <f t="shared" si="8"/>
        <v>799.89494288757578</v>
      </c>
      <c r="N43" s="1">
        <f t="shared" si="9"/>
        <v>799894.94288757583</v>
      </c>
      <c r="O43" s="1">
        <f t="shared" si="10"/>
        <v>0.2727020285482521</v>
      </c>
      <c r="P43" s="1">
        <f t="shared" si="11"/>
        <v>29.252667798827481</v>
      </c>
    </row>
    <row r="44" spans="1:16" x14ac:dyDescent="0.25">
      <c r="A44" s="1">
        <v>122.51900000000001</v>
      </c>
      <c r="B44" s="1">
        <f t="shared" si="13"/>
        <v>2900</v>
      </c>
      <c r="C44" s="1">
        <v>0.18790000000000001</v>
      </c>
      <c r="D44" s="1">
        <v>1.2531000000000001</v>
      </c>
      <c r="E44" s="5">
        <f t="shared" si="2"/>
        <v>30337.567734295462</v>
      </c>
      <c r="F44">
        <v>45800</v>
      </c>
      <c r="G44">
        <f t="shared" si="12"/>
        <v>30527.597455077965</v>
      </c>
      <c r="H44">
        <f t="shared" si="3"/>
        <v>99.948059743999991</v>
      </c>
      <c r="I44">
        <f t="shared" si="4"/>
        <v>1578621.7360466034</v>
      </c>
      <c r="J44">
        <f t="shared" si="5"/>
        <v>549970.2145780581</v>
      </c>
      <c r="K44">
        <f t="shared" si="6"/>
        <v>9.0730653968062909E-3</v>
      </c>
      <c r="L44">
        <f t="shared" si="7"/>
        <v>549.97021457805806</v>
      </c>
      <c r="M44" s="1">
        <f t="shared" si="8"/>
        <v>794.2549863248986</v>
      </c>
      <c r="N44" s="1">
        <f t="shared" si="9"/>
        <v>794254.98632489855</v>
      </c>
      <c r="O44" s="1">
        <f t="shared" si="10"/>
        <v>0.27697888811729965</v>
      </c>
      <c r="P44" s="1">
        <f t="shared" si="11"/>
        <v>28.80097433927904</v>
      </c>
    </row>
    <row r="45" spans="1:16" x14ac:dyDescent="0.25">
      <c r="A45" s="1">
        <v>121.837</v>
      </c>
      <c r="B45" s="1">
        <f t="shared" si="13"/>
        <v>2950</v>
      </c>
      <c r="C45" s="1">
        <v>0.19255</v>
      </c>
      <c r="D45" s="1">
        <v>1.23943</v>
      </c>
      <c r="E45" s="5">
        <f t="shared" si="2"/>
        <v>30688.844061421867</v>
      </c>
      <c r="F45">
        <v>45800</v>
      </c>
      <c r="G45">
        <f t="shared" si="12"/>
        <v>30881.074121498077</v>
      </c>
      <c r="H45">
        <f t="shared" si="3"/>
        <v>99.391700512</v>
      </c>
      <c r="I45">
        <f t="shared" si="4"/>
        <v>1569834.3640962632</v>
      </c>
      <c r="J45">
        <f t="shared" si="5"/>
        <v>556338.27673445514</v>
      </c>
      <c r="K45">
        <f t="shared" si="6"/>
        <v>9.0859687999672294E-3</v>
      </c>
      <c r="L45">
        <f t="shared" si="7"/>
        <v>556.33827673445512</v>
      </c>
      <c r="M45" s="1">
        <f t="shared" si="8"/>
        <v>789.83377899645507</v>
      </c>
      <c r="N45" s="1">
        <f t="shared" si="9"/>
        <v>789833.77899645502</v>
      </c>
      <c r="O45" s="1">
        <f t="shared" si="10"/>
        <v>0.28058447597740693</v>
      </c>
      <c r="P45" s="1">
        <f t="shared" si="11"/>
        <v>28.430873879960235</v>
      </c>
    </row>
    <row r="46" spans="1:16" x14ac:dyDescent="0.25">
      <c r="A46" s="1">
        <v>121.709</v>
      </c>
      <c r="B46" s="1">
        <f t="shared" si="13"/>
        <v>3000</v>
      </c>
      <c r="C46" s="1">
        <v>0.19900000000000001</v>
      </c>
      <c r="D46" s="1">
        <v>1.2273499999999999</v>
      </c>
      <c r="E46" s="5">
        <f t="shared" si="2"/>
        <v>31176.206291775998</v>
      </c>
      <c r="F46">
        <v>45800</v>
      </c>
      <c r="G46">
        <f t="shared" si="12"/>
        <v>31371.489111696548</v>
      </c>
      <c r="H46">
        <f t="shared" si="3"/>
        <v>99.287281183999994</v>
      </c>
      <c r="I46">
        <f t="shared" si="4"/>
        <v>1568185.1212668736</v>
      </c>
      <c r="J46">
        <f t="shared" si="5"/>
        <v>565173.35253066348</v>
      </c>
      <c r="K46">
        <f t="shared" si="6"/>
        <v>9.0990347253436625E-3</v>
      </c>
      <c r="L46">
        <f t="shared" si="7"/>
        <v>565.17335253066346</v>
      </c>
      <c r="M46" s="1">
        <f t="shared" si="8"/>
        <v>789.00399228378524</v>
      </c>
      <c r="N46" s="1">
        <f t="shared" si="9"/>
        <v>789003.99228378525</v>
      </c>
      <c r="O46" s="1">
        <f t="shared" si="10"/>
        <v>0.28545026881306751</v>
      </c>
      <c r="P46" s="1">
        <f t="shared" si="11"/>
        <v>27.946240451475795</v>
      </c>
    </row>
    <row r="47" spans="1:16" x14ac:dyDescent="0.25">
      <c r="A47" s="1">
        <v>121.123</v>
      </c>
      <c r="B47" s="1">
        <f t="shared" si="13"/>
        <v>3050</v>
      </c>
      <c r="C47" s="1">
        <v>0.20605000000000001</v>
      </c>
      <c r="D47" s="1">
        <v>1.2193000000000001</v>
      </c>
      <c r="E47" s="5">
        <f t="shared" si="2"/>
        <v>31543.201915416532</v>
      </c>
      <c r="F47">
        <v>45800</v>
      </c>
      <c r="G47">
        <f t="shared" si="12"/>
        <v>31740.783537815238</v>
      </c>
      <c r="H47">
        <f t="shared" si="3"/>
        <v>98.809236447999993</v>
      </c>
      <c r="I47">
        <f t="shared" si="4"/>
        <v>1560634.681438575</v>
      </c>
      <c r="J47">
        <f t="shared" si="5"/>
        <v>571826.37968335184</v>
      </c>
      <c r="K47">
        <f t="shared" si="6"/>
        <v>9.203432807463956E-3</v>
      </c>
      <c r="L47">
        <f t="shared" si="7"/>
        <v>571.82637968335189</v>
      </c>
      <c r="M47" s="1">
        <f t="shared" si="8"/>
        <v>785.20512498984408</v>
      </c>
      <c r="N47" s="1">
        <f t="shared" si="9"/>
        <v>785205.12498984404</v>
      </c>
      <c r="O47" s="1">
        <f t="shared" si="10"/>
        <v>0.29212416854654061</v>
      </c>
      <c r="P47" s="1">
        <f t="shared" si="11"/>
        <v>27.307777678509559</v>
      </c>
    </row>
    <row r="48" spans="1:16" x14ac:dyDescent="0.25">
      <c r="A48" s="1">
        <v>121.124</v>
      </c>
      <c r="B48" s="1">
        <f t="shared" si="13"/>
        <v>3100</v>
      </c>
      <c r="C48" s="1">
        <v>0.21004999999999999</v>
      </c>
      <c r="D48" s="1">
        <v>1.20692</v>
      </c>
      <c r="E48" s="5">
        <f t="shared" si="2"/>
        <v>32060.568278280531</v>
      </c>
      <c r="F48">
        <v>45800</v>
      </c>
      <c r="G48">
        <f t="shared" si="12"/>
        <v>32261.390601658903</v>
      </c>
      <c r="H48">
        <f t="shared" si="3"/>
        <v>98.810052223999989</v>
      </c>
      <c r="I48">
        <f t="shared" si="4"/>
        <v>1560647.5661481796</v>
      </c>
      <c r="J48">
        <f t="shared" si="5"/>
        <v>581205.3810618351</v>
      </c>
      <c r="K48">
        <f t="shared" si="6"/>
        <v>9.0817393416562087E-3</v>
      </c>
      <c r="L48">
        <f t="shared" si="7"/>
        <v>581.20538106183506</v>
      </c>
      <c r="M48" s="1">
        <f t="shared" si="8"/>
        <v>785.21160769853668</v>
      </c>
      <c r="N48" s="1">
        <f t="shared" si="9"/>
        <v>785211.60769853671</v>
      </c>
      <c r="O48" s="1">
        <f t="shared" si="10"/>
        <v>0.29298954024362356</v>
      </c>
      <c r="P48" s="1">
        <f t="shared" si="11"/>
        <v>27.227121632244007</v>
      </c>
    </row>
    <row r="49" spans="1:16" x14ac:dyDescent="0.25">
      <c r="A49" s="1">
        <v>120.851</v>
      </c>
      <c r="B49" s="1">
        <f t="shared" si="13"/>
        <v>3150</v>
      </c>
      <c r="C49" s="1">
        <v>0.21604999999999999</v>
      </c>
      <c r="D49" s="1">
        <v>1.1927399999999999</v>
      </c>
      <c r="E49" s="5">
        <f t="shared" si="2"/>
        <v>32504.247770467195</v>
      </c>
      <c r="F49">
        <v>45800</v>
      </c>
      <c r="G49">
        <f t="shared" si="12"/>
        <v>32707.849231934539</v>
      </c>
      <c r="H49">
        <f t="shared" si="3"/>
        <v>98.587345375999988</v>
      </c>
      <c r="I49">
        <f t="shared" si="4"/>
        <v>1557130.0404261223</v>
      </c>
      <c r="J49">
        <f t="shared" si="5"/>
        <v>589248.56064890325</v>
      </c>
      <c r="K49">
        <f t="shared" si="6"/>
        <v>9.0878847342120653E-3</v>
      </c>
      <c r="L49">
        <f t="shared" si="7"/>
        <v>589.24856064890321</v>
      </c>
      <c r="M49" s="1">
        <f t="shared" si="8"/>
        <v>783.44182822542064</v>
      </c>
      <c r="N49" s="1">
        <f t="shared" si="9"/>
        <v>783441.82822542067</v>
      </c>
      <c r="O49" s="1">
        <f t="shared" si="10"/>
        <v>0.29724516372380771</v>
      </c>
      <c r="P49" s="1">
        <f t="shared" si="11"/>
        <v>26.837314186213796</v>
      </c>
    </row>
    <row r="50" spans="1:16" x14ac:dyDescent="0.25">
      <c r="A50" s="1">
        <v>120.596</v>
      </c>
      <c r="B50" s="1">
        <f t="shared" si="13"/>
        <v>3200</v>
      </c>
      <c r="C50" s="1">
        <v>0.21795</v>
      </c>
      <c r="D50" s="1">
        <v>1.1848099999999999</v>
      </c>
      <c r="E50" s="5">
        <f t="shared" si="2"/>
        <v>32950.514414660269</v>
      </c>
      <c r="F50">
        <v>45800</v>
      </c>
      <c r="G50">
        <f t="shared" si="12"/>
        <v>33156.911219727117</v>
      </c>
      <c r="H50">
        <f t="shared" si="3"/>
        <v>98.379322496</v>
      </c>
      <c r="I50">
        <f t="shared" si="4"/>
        <v>1553844.4394769485</v>
      </c>
      <c r="J50">
        <f t="shared" si="5"/>
        <v>597338.64104741998</v>
      </c>
      <c r="K50">
        <f t="shared" si="6"/>
        <v>8.921158476006932E-3</v>
      </c>
      <c r="L50">
        <f t="shared" si="7"/>
        <v>597.33864104741997</v>
      </c>
      <c r="M50" s="1">
        <f t="shared" si="8"/>
        <v>781.78873750877403</v>
      </c>
      <c r="N50" s="1">
        <f t="shared" si="9"/>
        <v>781788.73750877404</v>
      </c>
      <c r="O50" s="1">
        <f t="shared" si="10"/>
        <v>0.29579805956607796</v>
      </c>
      <c r="P50" s="1">
        <f t="shared" si="11"/>
        <v>26.968607775489328</v>
      </c>
    </row>
    <row r="51" spans="1:16" x14ac:dyDescent="0.25">
      <c r="A51" s="1">
        <v>120.84</v>
      </c>
      <c r="B51" s="1">
        <f t="shared" si="13"/>
        <v>3250</v>
      </c>
      <c r="C51" s="1">
        <v>0.22305</v>
      </c>
      <c r="D51" s="1">
        <v>1.17378</v>
      </c>
      <c r="E51" s="5">
        <f t="shared" si="2"/>
        <v>33533.07615424</v>
      </c>
      <c r="F51">
        <v>45800</v>
      </c>
      <c r="G51">
        <f t="shared" si="12"/>
        <v>33743.122033803542</v>
      </c>
      <c r="H51">
        <f t="shared" si="3"/>
        <v>98.578371840000003</v>
      </c>
      <c r="I51">
        <f t="shared" si="4"/>
        <v>1556988.3086204717</v>
      </c>
      <c r="J51">
        <f t="shared" si="5"/>
        <v>607899.52739558415</v>
      </c>
      <c r="K51">
        <f t="shared" si="6"/>
        <v>8.8154445126628397E-3</v>
      </c>
      <c r="L51">
        <f t="shared" si="7"/>
        <v>607.89952739558419</v>
      </c>
      <c r="M51" s="1">
        <f t="shared" si="8"/>
        <v>783.37051842980065</v>
      </c>
      <c r="N51" s="1">
        <f t="shared" si="9"/>
        <v>783370.51842980064</v>
      </c>
      <c r="O51" s="1">
        <f t="shared" si="10"/>
        <v>0.29746061997300599</v>
      </c>
      <c r="P51" s="1">
        <f t="shared" si="11"/>
        <v>26.817875421332442</v>
      </c>
    </row>
    <row r="52" spans="1:16" x14ac:dyDescent="0.25">
      <c r="A52" s="1">
        <v>121.633</v>
      </c>
      <c r="B52" s="1">
        <f t="shared" si="13"/>
        <v>3300</v>
      </c>
      <c r="C52" s="1">
        <v>0.22550000000000001</v>
      </c>
      <c r="D52" s="1">
        <v>1.1611800000000001</v>
      </c>
      <c r="E52" s="5">
        <f t="shared" si="2"/>
        <v>34272.412474643199</v>
      </c>
      <c r="F52">
        <v>45800</v>
      </c>
      <c r="G52">
        <f t="shared" si="12"/>
        <v>34487.089439854775</v>
      </c>
      <c r="H52">
        <f t="shared" si="3"/>
        <v>99.225282207999996</v>
      </c>
      <c r="I52">
        <f t="shared" si="4"/>
        <v>1567205.8833369236</v>
      </c>
      <c r="J52">
        <f t="shared" si="5"/>
        <v>621302.47908698954</v>
      </c>
      <c r="K52">
        <f t="shared" si="6"/>
        <v>8.5319042576200363E-3</v>
      </c>
      <c r="L52">
        <f t="shared" si="7"/>
        <v>621.30247908698959</v>
      </c>
      <c r="M52" s="1">
        <f t="shared" si="8"/>
        <v>788.51130642313763</v>
      </c>
      <c r="N52" s="1">
        <f t="shared" si="9"/>
        <v>788511.30642313766</v>
      </c>
      <c r="O52" s="1">
        <f t="shared" si="10"/>
        <v>0.2942405452248199</v>
      </c>
      <c r="P52" s="1">
        <f t="shared" si="11"/>
        <v>27.111361702695362</v>
      </c>
    </row>
    <row r="53" spans="1:16" x14ac:dyDescent="0.25">
      <c r="A53" s="1">
        <v>122.181</v>
      </c>
      <c r="B53" s="1">
        <f t="shared" si="13"/>
        <v>3350</v>
      </c>
      <c r="C53" s="1">
        <v>0.22850000000000001</v>
      </c>
      <c r="D53" s="1">
        <v>1.1510400000000001</v>
      </c>
      <c r="E53" s="5">
        <f t="shared" si="2"/>
        <v>34948.440416988793</v>
      </c>
      <c r="F53">
        <v>45800</v>
      </c>
      <c r="G53">
        <f t="shared" si="12"/>
        <v>35167.351914192193</v>
      </c>
      <c r="H53">
        <f t="shared" si="3"/>
        <v>99.672327455999991</v>
      </c>
      <c r="I53">
        <f t="shared" si="4"/>
        <v>1574266.7042002468</v>
      </c>
      <c r="J53">
        <f t="shared" si="5"/>
        <v>633557.75399132108</v>
      </c>
      <c r="K53">
        <f t="shared" si="6"/>
        <v>8.3141792495652934E-3</v>
      </c>
      <c r="L53">
        <f t="shared" si="7"/>
        <v>633.55775399132108</v>
      </c>
      <c r="M53" s="1">
        <f t="shared" si="8"/>
        <v>792.06383078675469</v>
      </c>
      <c r="N53" s="1">
        <f t="shared" si="9"/>
        <v>792063.83078675473</v>
      </c>
      <c r="O53" s="1">
        <f t="shared" si="10"/>
        <v>0.29238766754713702</v>
      </c>
      <c r="P53" s="1">
        <f t="shared" si="11"/>
        <v>27.283167980750555</v>
      </c>
    </row>
    <row r="54" spans="1:16" x14ac:dyDescent="0.25">
      <c r="A54" s="1">
        <v>122.93300000000001</v>
      </c>
      <c r="B54" s="1">
        <f t="shared" si="13"/>
        <v>3400</v>
      </c>
      <c r="C54" s="1">
        <v>0.23419999999999999</v>
      </c>
      <c r="D54" s="1">
        <v>1.14117</v>
      </c>
      <c r="E54" s="5">
        <f t="shared" si="2"/>
        <v>35688.370160046936</v>
      </c>
      <c r="F54">
        <v>45800</v>
      </c>
      <c r="G54">
        <f t="shared" si="12"/>
        <v>35911.916460003922</v>
      </c>
      <c r="H54">
        <f t="shared" si="3"/>
        <v>100.285791008</v>
      </c>
      <c r="I54">
        <f t="shared" si="4"/>
        <v>1583956.0058229102</v>
      </c>
      <c r="J54">
        <f t="shared" si="5"/>
        <v>646971.46345960989</v>
      </c>
      <c r="K54">
        <f t="shared" si="6"/>
        <v>8.1718848860009435E-3</v>
      </c>
      <c r="L54">
        <f t="shared" si="7"/>
        <v>646.97146345960994</v>
      </c>
      <c r="M54" s="1">
        <f t="shared" si="8"/>
        <v>796.93882772369</v>
      </c>
      <c r="N54" s="1">
        <f t="shared" si="9"/>
        <v>796938.82772368996</v>
      </c>
      <c r="O54" s="1">
        <f t="shared" si="10"/>
        <v>0.29346804734683457</v>
      </c>
      <c r="P54" s="1">
        <f t="shared" si="11"/>
        <v>27.18272711904638</v>
      </c>
    </row>
    <row r="55" spans="1:16" x14ac:dyDescent="0.25">
      <c r="A55" s="1">
        <v>123.47499999999999</v>
      </c>
      <c r="B55" s="1">
        <f t="shared" si="13"/>
        <v>3450</v>
      </c>
      <c r="C55" s="1">
        <v>0.23605000000000001</v>
      </c>
      <c r="D55" s="1">
        <v>1.12669</v>
      </c>
      <c r="E55" s="5">
        <f t="shared" si="2"/>
        <v>36372.859711759993</v>
      </c>
      <c r="F55">
        <v>45800</v>
      </c>
      <c r="G55">
        <f t="shared" si="12"/>
        <v>36600.693545890113</v>
      </c>
      <c r="H55">
        <f t="shared" si="3"/>
        <v>100.72794159999999</v>
      </c>
      <c r="I55">
        <f t="shared" si="4"/>
        <v>1590939.518428606</v>
      </c>
      <c r="J55">
        <f t="shared" si="5"/>
        <v>659380.13342712715</v>
      </c>
      <c r="K55">
        <f t="shared" si="6"/>
        <v>7.9293554914762667E-3</v>
      </c>
      <c r="L55">
        <f t="shared" si="7"/>
        <v>659.38013342712713</v>
      </c>
      <c r="M55" s="1">
        <f t="shared" si="8"/>
        <v>800.45245583515077</v>
      </c>
      <c r="N55" s="1">
        <f t="shared" si="9"/>
        <v>800452.45583515079</v>
      </c>
      <c r="O55" s="1">
        <f t="shared" si="10"/>
        <v>0.29021991035994377</v>
      </c>
      <c r="P55" s="1">
        <f t="shared" si="11"/>
        <v>27.486955802910384</v>
      </c>
    </row>
    <row r="56" spans="1:16" x14ac:dyDescent="0.25">
      <c r="A56" s="1">
        <v>123.428</v>
      </c>
      <c r="B56" s="1">
        <f t="shared" si="13"/>
        <v>3500</v>
      </c>
      <c r="C56" s="1">
        <v>0.24195</v>
      </c>
      <c r="D56" s="1">
        <v>1.11975</v>
      </c>
      <c r="E56" s="5">
        <f t="shared" si="2"/>
        <v>36885.956846890665</v>
      </c>
      <c r="F56">
        <v>45800</v>
      </c>
      <c r="G56">
        <f t="shared" si="12"/>
        <v>37117.004640233907</v>
      </c>
      <c r="H56">
        <f t="shared" si="3"/>
        <v>100.689600128</v>
      </c>
      <c r="I56">
        <f t="shared" si="4"/>
        <v>1590333.9370771898</v>
      </c>
      <c r="J56">
        <f t="shared" si="5"/>
        <v>668681.74072731298</v>
      </c>
      <c r="K56">
        <f t="shared" si="6"/>
        <v>7.9030057484949755E-3</v>
      </c>
      <c r="L56">
        <f t="shared" si="7"/>
        <v>668.68174072731301</v>
      </c>
      <c r="M56" s="1">
        <f t="shared" si="8"/>
        <v>800.14776852659247</v>
      </c>
      <c r="N56" s="1">
        <f t="shared" si="9"/>
        <v>800147.76852659252</v>
      </c>
      <c r="O56" s="1">
        <f t="shared" si="10"/>
        <v>0.29333590103868323</v>
      </c>
      <c r="P56" s="1">
        <f t="shared" si="11"/>
        <v>27.19497279719743</v>
      </c>
    </row>
    <row r="57" spans="1:16" x14ac:dyDescent="0.25">
      <c r="A57" s="1">
        <v>124.205</v>
      </c>
      <c r="B57" s="1">
        <f t="shared" si="13"/>
        <v>3550</v>
      </c>
      <c r="C57" s="1">
        <v>0.24545</v>
      </c>
      <c r="D57" s="1">
        <v>1.10622</v>
      </c>
      <c r="E57" s="5">
        <f t="shared" si="2"/>
        <v>37648.419573925334</v>
      </c>
      <c r="F57">
        <v>45800</v>
      </c>
      <c r="G57">
        <f t="shared" si="12"/>
        <v>37884.243313066021</v>
      </c>
      <c r="H57">
        <f t="shared" si="3"/>
        <v>101.32345807999999</v>
      </c>
      <c r="I57">
        <f t="shared" si="4"/>
        <v>1600345.3564399679</v>
      </c>
      <c r="J57">
        <f t="shared" si="5"/>
        <v>682503.93614085577</v>
      </c>
      <c r="K57">
        <f t="shared" si="6"/>
        <v>7.6958805056137987E-3</v>
      </c>
      <c r="L57">
        <f t="shared" si="7"/>
        <v>682.50393614085579</v>
      </c>
      <c r="M57" s="1">
        <f t="shared" si="8"/>
        <v>805.18483318084589</v>
      </c>
      <c r="N57" s="1">
        <f t="shared" si="9"/>
        <v>805184.83318084583</v>
      </c>
      <c r="O57" s="1">
        <f t="shared" si="10"/>
        <v>0.2915526095829547</v>
      </c>
      <c r="P57" s="1">
        <f t="shared" si="11"/>
        <v>27.361311773539921</v>
      </c>
    </row>
    <row r="58" spans="1:16" x14ac:dyDescent="0.25">
      <c r="A58" s="1">
        <v>124.066</v>
      </c>
      <c r="B58" s="1">
        <f t="shared" si="13"/>
        <v>3600</v>
      </c>
      <c r="C58" s="1">
        <v>0.25505</v>
      </c>
      <c r="D58" s="1">
        <v>1.09697</v>
      </c>
      <c r="E58" s="5">
        <f t="shared" si="2"/>
        <v>38135.9525733888</v>
      </c>
      <c r="F58">
        <v>45800</v>
      </c>
      <c r="G58">
        <f t="shared" si="12"/>
        <v>38374.830142044491</v>
      </c>
      <c r="H58">
        <f t="shared" si="3"/>
        <v>101.21006521599999</v>
      </c>
      <c r="I58">
        <f t="shared" si="4"/>
        <v>1598554.3818049277</v>
      </c>
      <c r="J58">
        <f t="shared" si="5"/>
        <v>691342.10770019598</v>
      </c>
      <c r="K58">
        <f t="shared" si="6"/>
        <v>7.7937219770751187E-3</v>
      </c>
      <c r="L58">
        <f t="shared" si="7"/>
        <v>691.34210770019592</v>
      </c>
      <c r="M58" s="1">
        <f t="shared" si="8"/>
        <v>804.28373667255596</v>
      </c>
      <c r="N58" s="1">
        <f t="shared" si="9"/>
        <v>804283.73667255591</v>
      </c>
      <c r="O58" s="1">
        <f t="shared" si="10"/>
        <v>0.29908275704457687</v>
      </c>
      <c r="P58" s="1">
        <f t="shared" si="11"/>
        <v>26.672423138052764</v>
      </c>
    </row>
    <row r="59" spans="1:16" x14ac:dyDescent="0.25">
      <c r="A59" s="1">
        <v>123.967</v>
      </c>
      <c r="B59" s="1">
        <f t="shared" si="13"/>
        <v>3650</v>
      </c>
      <c r="C59" s="1">
        <v>0.25755</v>
      </c>
      <c r="D59" s="1">
        <v>1.0940099999999999</v>
      </c>
      <c r="E59" s="5">
        <f t="shared" si="2"/>
        <v>38634.76487252373</v>
      </c>
      <c r="F59">
        <v>45800</v>
      </c>
      <c r="G59">
        <f t="shared" si="12"/>
        <v>38876.766922441653</v>
      </c>
      <c r="H59">
        <f t="shared" si="3"/>
        <v>101.129303392</v>
      </c>
      <c r="I59">
        <f t="shared" si="4"/>
        <v>1597278.7955540717</v>
      </c>
      <c r="J59">
        <f t="shared" si="5"/>
        <v>700384.75441439822</v>
      </c>
      <c r="K59">
        <f t="shared" si="6"/>
        <v>7.6682062635639592E-3</v>
      </c>
      <c r="L59">
        <f t="shared" si="7"/>
        <v>700.38475441439823</v>
      </c>
      <c r="M59" s="1">
        <f t="shared" si="8"/>
        <v>803.64194851197533</v>
      </c>
      <c r="N59" s="1">
        <f t="shared" si="9"/>
        <v>803641.94851197535</v>
      </c>
      <c r="O59" s="1">
        <f t="shared" si="10"/>
        <v>0.29811506762178325</v>
      </c>
      <c r="P59" s="1">
        <f t="shared" si="11"/>
        <v>26.759002531563048</v>
      </c>
    </row>
    <row r="60" spans="1:16" x14ac:dyDescent="0.25">
      <c r="A60" s="1">
        <v>123.815</v>
      </c>
      <c r="B60" s="1">
        <f t="shared" si="13"/>
        <v>3700</v>
      </c>
      <c r="C60" s="1">
        <v>0.26445000000000002</v>
      </c>
      <c r="D60" s="1">
        <v>1.09659</v>
      </c>
      <c r="E60" s="5">
        <f t="shared" si="2"/>
        <v>39115.987953397329</v>
      </c>
      <c r="F60">
        <v>45800</v>
      </c>
      <c r="G60">
        <f t="shared" si="12"/>
        <v>39361.004308499287</v>
      </c>
      <c r="H60">
        <f t="shared" si="3"/>
        <v>101.00530543999999</v>
      </c>
      <c r="I60">
        <f t="shared" si="4"/>
        <v>1595320.3196941717</v>
      </c>
      <c r="J60">
        <f t="shared" si="5"/>
        <v>709108.53752601473</v>
      </c>
      <c r="K60">
        <f t="shared" si="6"/>
        <v>7.6811057267183484E-3</v>
      </c>
      <c r="L60">
        <f t="shared" si="7"/>
        <v>709.10853752601474</v>
      </c>
      <c r="M60" s="1">
        <f t="shared" si="8"/>
        <v>802.65657679067999</v>
      </c>
      <c r="N60" s="1">
        <f t="shared" si="9"/>
        <v>802656.57679067994</v>
      </c>
      <c r="O60" s="1">
        <f t="shared" si="10"/>
        <v>0.30233603560339944</v>
      </c>
      <c r="P60" s="1">
        <f t="shared" si="11"/>
        <v>26.385415265723928</v>
      </c>
    </row>
    <row r="61" spans="1:16" x14ac:dyDescent="0.25">
      <c r="A61" s="1">
        <v>123.767</v>
      </c>
      <c r="B61" s="1">
        <f t="shared" si="13"/>
        <v>3750</v>
      </c>
      <c r="C61" s="1">
        <v>0.2651</v>
      </c>
      <c r="D61" s="1">
        <v>1.0980799999999999</v>
      </c>
      <c r="E61" s="5">
        <f t="shared" si="2"/>
        <v>39629.213165360001</v>
      </c>
      <c r="F61">
        <v>45800</v>
      </c>
      <c r="G61">
        <f t="shared" si="12"/>
        <v>39877.444281928074</v>
      </c>
      <c r="H61">
        <f t="shared" si="3"/>
        <v>100.96614819199999</v>
      </c>
      <c r="I61">
        <f t="shared" si="4"/>
        <v>1594701.8536331507</v>
      </c>
      <c r="J61">
        <f t="shared" si="5"/>
        <v>718412.46664854919</v>
      </c>
      <c r="K61">
        <f t="shared" si="6"/>
        <v>7.5018367263001958E-3</v>
      </c>
      <c r="L61">
        <f t="shared" si="7"/>
        <v>718.41246664854918</v>
      </c>
      <c r="M61" s="1">
        <f t="shared" si="8"/>
        <v>802.34540677342886</v>
      </c>
      <c r="N61" s="1">
        <f t="shared" si="9"/>
        <v>802345.4067734289</v>
      </c>
      <c r="O61" s="1">
        <f t="shared" si="10"/>
        <v>0.29915407606515776</v>
      </c>
      <c r="P61" s="1">
        <f t="shared" si="11"/>
        <v>26.666064370959425</v>
      </c>
    </row>
    <row r="62" spans="1:16" x14ac:dyDescent="0.25">
      <c r="A62" s="1">
        <v>123.509</v>
      </c>
      <c r="B62" s="1">
        <f t="shared" si="13"/>
        <v>3800</v>
      </c>
      <c r="C62" s="1">
        <v>0.26929999999999998</v>
      </c>
      <c r="D62" s="1">
        <v>1.09907</v>
      </c>
      <c r="E62" s="5">
        <f t="shared" si="2"/>
        <v>40073.891656836262</v>
      </c>
      <c r="F62">
        <v>45800</v>
      </c>
      <c r="G62">
        <f t="shared" si="12"/>
        <v>40324.908169066679</v>
      </c>
      <c r="H62">
        <f t="shared" si="3"/>
        <v>100.75567798399999</v>
      </c>
      <c r="I62">
        <f t="shared" si="4"/>
        <v>1591377.5985551625</v>
      </c>
      <c r="J62">
        <f t="shared" si="5"/>
        <v>726473.7564499391</v>
      </c>
      <c r="K62">
        <f t="shared" si="6"/>
        <v>7.4525018597078468E-3</v>
      </c>
      <c r="L62">
        <f t="shared" si="7"/>
        <v>726.47375644993906</v>
      </c>
      <c r="M62" s="1">
        <f t="shared" si="8"/>
        <v>800.67286793070389</v>
      </c>
      <c r="N62" s="1">
        <f t="shared" si="9"/>
        <v>800672.86793070391</v>
      </c>
      <c r="O62" s="1">
        <f t="shared" si="10"/>
        <v>0.3005214531225176</v>
      </c>
      <c r="P62" s="1">
        <f t="shared" si="11"/>
        <v>26.544733383597048</v>
      </c>
    </row>
    <row r="63" spans="1:16" x14ac:dyDescent="0.25">
      <c r="A63" s="1">
        <v>122.672</v>
      </c>
      <c r="B63" s="1">
        <f t="shared" si="13"/>
        <v>3850</v>
      </c>
      <c r="C63" s="1">
        <v>0.27374999999999999</v>
      </c>
      <c r="D63" s="1">
        <v>1.1053299999999999</v>
      </c>
      <c r="E63" s="5">
        <f t="shared" si="2"/>
        <v>40326.032246766932</v>
      </c>
      <c r="F63">
        <v>45800</v>
      </c>
      <c r="G63">
        <f t="shared" si="12"/>
        <v>40578.628127729942</v>
      </c>
      <c r="H63">
        <f t="shared" si="3"/>
        <v>100.072873472</v>
      </c>
      <c r="I63">
        <f t="shared" si="4"/>
        <v>1580593.0966161082</v>
      </c>
      <c r="J63">
        <f t="shared" si="5"/>
        <v>731044.65071418963</v>
      </c>
      <c r="K63">
        <f t="shared" si="6"/>
        <v>7.481211293206739E-3</v>
      </c>
      <c r="L63">
        <f t="shared" si="7"/>
        <v>731.04465071418963</v>
      </c>
      <c r="M63" s="1">
        <f t="shared" si="8"/>
        <v>795.24684075488676</v>
      </c>
      <c r="N63" s="1">
        <f t="shared" si="9"/>
        <v>795246.84075488674</v>
      </c>
      <c r="O63" s="1">
        <f t="shared" si="10"/>
        <v>0.30357729101200986</v>
      </c>
      <c r="P63" s="1">
        <f t="shared" si="11"/>
        <v>26.277531572257161</v>
      </c>
    </row>
    <row r="64" spans="1:16" x14ac:dyDescent="0.25">
      <c r="A64" s="1">
        <v>122.157</v>
      </c>
      <c r="B64" s="1">
        <f t="shared" si="13"/>
        <v>3900</v>
      </c>
      <c r="C64" s="1">
        <v>0.27589999999999998</v>
      </c>
      <c r="D64" s="1">
        <v>1.11704</v>
      </c>
      <c r="E64" s="5">
        <f t="shared" si="2"/>
        <v>40678.252073222393</v>
      </c>
      <c r="F64">
        <v>45800</v>
      </c>
      <c r="G64">
        <f t="shared" si="12"/>
        <v>40933.05420340952</v>
      </c>
      <c r="H64">
        <f t="shared" si="3"/>
        <v>99.652748831999986</v>
      </c>
      <c r="I64">
        <f t="shared" si="4"/>
        <v>1573957.4711697365</v>
      </c>
      <c r="J64">
        <f t="shared" si="5"/>
        <v>737429.81696189032</v>
      </c>
      <c r="K64">
        <f t="shared" si="6"/>
        <v>7.409960845012064E-3</v>
      </c>
      <c r="L64">
        <f t="shared" si="7"/>
        <v>737.42981696189031</v>
      </c>
      <c r="M64" s="1">
        <f t="shared" si="8"/>
        <v>791.90824577812941</v>
      </c>
      <c r="N64" s="1">
        <f t="shared" si="9"/>
        <v>791908.24577812944</v>
      </c>
      <c r="O64" s="1">
        <f t="shared" si="10"/>
        <v>0.30331232891402099</v>
      </c>
      <c r="P64" s="1">
        <f t="shared" si="11"/>
        <v>26.300486622980877</v>
      </c>
    </row>
    <row r="65" spans="1:16" x14ac:dyDescent="0.25">
      <c r="A65" s="1">
        <v>121.184</v>
      </c>
      <c r="B65" s="1">
        <f t="shared" si="13"/>
        <v>3950</v>
      </c>
      <c r="C65" s="1">
        <v>0.28284999999999999</v>
      </c>
      <c r="D65" s="1">
        <v>1.12259</v>
      </c>
      <c r="E65" s="5">
        <f t="shared" si="2"/>
        <v>40871.605397265062</v>
      </c>
      <c r="F65">
        <v>45800</v>
      </c>
      <c r="G65">
        <f t="shared" si="12"/>
        <v>41127.618662059351</v>
      </c>
      <c r="H65">
        <f t="shared" si="3"/>
        <v>98.858998783999994</v>
      </c>
      <c r="I65">
        <f t="shared" si="4"/>
        <v>1561420.6487244559</v>
      </c>
      <c r="J65">
        <f t="shared" si="5"/>
        <v>740934.99476798449</v>
      </c>
      <c r="K65">
        <f t="shared" si="6"/>
        <v>7.524914482334031E-3</v>
      </c>
      <c r="L65">
        <f t="shared" si="7"/>
        <v>740.93499476798445</v>
      </c>
      <c r="M65" s="1">
        <f t="shared" si="8"/>
        <v>785.60057022010062</v>
      </c>
      <c r="N65" s="1">
        <f t="shared" si="9"/>
        <v>785600.57022010058</v>
      </c>
      <c r="O65" s="1">
        <f t="shared" si="10"/>
        <v>0.30948181329404179</v>
      </c>
      <c r="P65" s="1">
        <f t="shared" si="11"/>
        <v>25.776189444803048</v>
      </c>
    </row>
    <row r="66" spans="1:16" x14ac:dyDescent="0.25">
      <c r="A66" s="1">
        <v>120.004</v>
      </c>
      <c r="B66" s="1">
        <f t="shared" si="13"/>
        <v>4000</v>
      </c>
      <c r="C66" s="1">
        <v>0.28455000000000003</v>
      </c>
      <c r="D66" s="1">
        <v>1.1246100000000001</v>
      </c>
      <c r="E66" s="5">
        <f t="shared" si="2"/>
        <v>40985.952392874664</v>
      </c>
      <c r="F66">
        <v>45800</v>
      </c>
      <c r="G66">
        <f t="shared" si="12"/>
        <v>41242.681909144296</v>
      </c>
      <c r="H66">
        <f t="shared" si="3"/>
        <v>97.896383103999995</v>
      </c>
      <c r="I66">
        <f t="shared" si="4"/>
        <v>1546216.6913910222</v>
      </c>
      <c r="J66">
        <f t="shared" si="5"/>
        <v>743007.917761105</v>
      </c>
      <c r="K66">
        <f t="shared" si="6"/>
        <v>7.5279600639059328E-3</v>
      </c>
      <c r="L66">
        <f t="shared" si="7"/>
        <v>743.00791776110498</v>
      </c>
      <c r="M66" s="1">
        <f t="shared" si="8"/>
        <v>777.95097396267624</v>
      </c>
      <c r="N66" s="1">
        <f t="shared" si="9"/>
        <v>777950.97396267625</v>
      </c>
      <c r="O66" s="1">
        <f t="shared" si="10"/>
        <v>0.31047326234041395</v>
      </c>
      <c r="P66" s="1">
        <f t="shared" si="11"/>
        <v>25.693877112167655</v>
      </c>
    </row>
    <row r="67" spans="1:16" x14ac:dyDescent="0.25">
      <c r="A67" s="1">
        <v>118.73399999999999</v>
      </c>
      <c r="B67" s="1">
        <f t="shared" si="13"/>
        <v>4050</v>
      </c>
      <c r="C67" s="1">
        <v>0.28710000000000002</v>
      </c>
      <c r="D67" s="1">
        <v>1.1222000000000001</v>
      </c>
      <c r="E67" s="5">
        <f t="shared" si="2"/>
        <v>41059.101340857596</v>
      </c>
      <c r="F67">
        <v>45800</v>
      </c>
      <c r="G67">
        <f t="shared" si="12"/>
        <v>41316.289050555337</v>
      </c>
      <c r="H67">
        <f t="shared" si="3"/>
        <v>96.860347583999996</v>
      </c>
      <c r="I67">
        <f t="shared" si="4"/>
        <v>1529853.1101931736</v>
      </c>
      <c r="J67">
        <f t="shared" si="5"/>
        <v>744333.98789865442</v>
      </c>
      <c r="K67">
        <f t="shared" si="6"/>
        <v>7.5683828348667437E-3</v>
      </c>
      <c r="L67">
        <f t="shared" si="7"/>
        <v>744.33398789865441</v>
      </c>
      <c r="M67" s="1">
        <f t="shared" si="8"/>
        <v>769.71793392290579</v>
      </c>
      <c r="N67" s="1">
        <f t="shared" si="9"/>
        <v>769717.93392290582</v>
      </c>
      <c r="O67" s="1">
        <f t="shared" si="10"/>
        <v>0.31269749285061577</v>
      </c>
      <c r="P67" s="1">
        <f t="shared" si="11"/>
        <v>25.511115476066021</v>
      </c>
    </row>
    <row r="68" spans="1:16" x14ac:dyDescent="0.25">
      <c r="A68" s="1">
        <v>117.44199999999999</v>
      </c>
      <c r="B68" s="1">
        <f t="shared" si="13"/>
        <v>4100</v>
      </c>
      <c r="C68" s="1">
        <v>0.28894999999999998</v>
      </c>
      <c r="D68" s="1">
        <v>1.1239399999999999</v>
      </c>
      <c r="E68" s="5">
        <f t="shared" si="2"/>
        <v>41113.70476356693</v>
      </c>
      <c r="F68">
        <v>45800</v>
      </c>
      <c r="G68">
        <f t="shared" si="12"/>
        <v>41371.234500458879</v>
      </c>
      <c r="H68">
        <f t="shared" si="3"/>
        <v>95.806364991999985</v>
      </c>
      <c r="I68">
        <f t="shared" si="4"/>
        <v>1513206.0653840238</v>
      </c>
      <c r="J68">
        <f t="shared" si="5"/>
        <v>745323.85816007934</v>
      </c>
      <c r="K68">
        <f t="shared" si="6"/>
        <v>7.5969322275141115E-3</v>
      </c>
      <c r="L68">
        <f t="shared" si="7"/>
        <v>745.32385816007934</v>
      </c>
      <c r="M68" s="1">
        <f t="shared" si="8"/>
        <v>761.34227429189536</v>
      </c>
      <c r="N68" s="1">
        <f t="shared" si="9"/>
        <v>761342.27429189533</v>
      </c>
      <c r="O68" s="1">
        <f t="shared" si="10"/>
        <v>0.31429446466857974</v>
      </c>
      <c r="P68" s="1">
        <f t="shared" si="11"/>
        <v>25.381490118193234</v>
      </c>
    </row>
    <row r="69" spans="1:16" x14ac:dyDescent="0.25">
      <c r="A69" s="1">
        <v>116.5</v>
      </c>
      <c r="B69" s="1">
        <f t="shared" si="13"/>
        <v>4150</v>
      </c>
      <c r="C69" s="1">
        <v>0.29304999999999998</v>
      </c>
      <c r="D69" s="1">
        <v>1.12233</v>
      </c>
      <c r="E69" s="5">
        <f t="shared" si="2"/>
        <v>41281.29756746666</v>
      </c>
      <c r="F69">
        <v>45800</v>
      </c>
      <c r="G69">
        <f t="shared" si="12"/>
        <v>41539.877079146398</v>
      </c>
      <c r="H69">
        <f t="shared" si="3"/>
        <v>95.037903999999997</v>
      </c>
      <c r="I69">
        <f t="shared" si="4"/>
        <v>1501068.6689364859</v>
      </c>
      <c r="J69">
        <f t="shared" si="5"/>
        <v>748362.04009772639</v>
      </c>
      <c r="K69">
        <f t="shared" si="6"/>
        <v>7.6422954834372107E-3</v>
      </c>
      <c r="L69">
        <f t="shared" si="7"/>
        <v>748.36204009772644</v>
      </c>
      <c r="M69" s="1">
        <f t="shared" si="8"/>
        <v>755.23556270334132</v>
      </c>
      <c r="N69" s="1">
        <f t="shared" si="9"/>
        <v>755235.56270334136</v>
      </c>
      <c r="O69" s="1">
        <f t="shared" si="10"/>
        <v>0.31746001498449744</v>
      </c>
      <c r="P69" s="1">
        <f t="shared" si="11"/>
        <v>25.128398767252442</v>
      </c>
    </row>
    <row r="70" spans="1:16" x14ac:dyDescent="0.25">
      <c r="A70" s="1">
        <v>115.931</v>
      </c>
      <c r="B70" s="1">
        <f t="shared" si="13"/>
        <v>4200</v>
      </c>
      <c r="C70" s="1">
        <v>0.2949</v>
      </c>
      <c r="D70" s="1">
        <v>1.1217900000000001</v>
      </c>
      <c r="E70" s="5">
        <f t="shared" si="2"/>
        <v>41574.61058965759</v>
      </c>
      <c r="F70">
        <v>45800</v>
      </c>
      <c r="G70">
        <f t="shared" ref="G70:G96" si="14">SUM((1.01325/($M$3/1000))*(SQRT(($P$3+273)/293))*E70)</f>
        <v>41835.027367666553</v>
      </c>
      <c r="H70">
        <f t="shared" si="3"/>
        <v>94.573727455999986</v>
      </c>
      <c r="I70">
        <f t="shared" si="4"/>
        <v>1493737.2691714654</v>
      </c>
      <c r="J70">
        <f t="shared" si="5"/>
        <v>753679.3228530779</v>
      </c>
      <c r="K70">
        <f t="shared" si="6"/>
        <v>7.5824083823740401E-3</v>
      </c>
      <c r="L70">
        <f t="shared" si="7"/>
        <v>753.67932285307791</v>
      </c>
      <c r="M70" s="1">
        <f t="shared" si="8"/>
        <v>751.54690145717643</v>
      </c>
      <c r="N70" s="1">
        <f t="shared" si="9"/>
        <v>751546.90145717643</v>
      </c>
      <c r="O70" s="1">
        <f t="shared" si="10"/>
        <v>0.31721026218944226</v>
      </c>
      <c r="P70" s="1">
        <f t="shared" si="11"/>
        <v>25.148183397749786</v>
      </c>
    </row>
    <row r="71" spans="1:16" x14ac:dyDescent="0.25">
      <c r="A71" s="1">
        <v>115.03400000000001</v>
      </c>
      <c r="B71" s="1">
        <f t="shared" ref="B71:B96" si="15">B70+50</f>
        <v>4250</v>
      </c>
      <c r="C71" s="1">
        <v>0.29715000000000003</v>
      </c>
      <c r="D71" s="1">
        <v>1.12456</v>
      </c>
      <c r="E71" s="5">
        <f t="shared" ref="E71:E96" si="16">(2*(3.14)*B71*H71)/60</f>
        <v>41744.039161482666</v>
      </c>
      <c r="F71">
        <v>45800</v>
      </c>
      <c r="G71">
        <f t="shared" si="14"/>
        <v>42005.517213239029</v>
      </c>
      <c r="H71">
        <f t="shared" ref="H71:H96" si="17">A71*$S$6</f>
        <v>93.841976383999992</v>
      </c>
      <c r="I71">
        <f t="shared" ref="I71:I96" si="18">E71*60*2/(0.09*$W$5*B71*2)</f>
        <v>1482179.684656135</v>
      </c>
      <c r="J71">
        <f t="shared" ref="J71:J96" si="19">(((I71)*$S$6*$W$5*B71*4)/(120))</f>
        <v>756750.78424439288</v>
      </c>
      <c r="K71">
        <f t="shared" ref="K71:K96" si="20">O71*1000/G71</f>
        <v>7.5783659901240905E-3</v>
      </c>
      <c r="L71">
        <f t="shared" ref="L71:L96" si="21">J71/1000</f>
        <v>756.75078424439289</v>
      </c>
      <c r="M71" s="1">
        <f t="shared" ref="M71:M96" si="22">(G71*60*2)/(0.09*$W$5*B71*4)/1000</f>
        <v>745.73191175979559</v>
      </c>
      <c r="N71" s="1">
        <f t="shared" ref="N71:N96" si="23">M71*1000</f>
        <v>745731.91175979562</v>
      </c>
      <c r="O71" s="1">
        <f t="shared" ref="O71:O96" si="24">(C71*0.75*60)/(G71/1000)</f>
        <v>0.3183331830463827</v>
      </c>
      <c r="P71" s="1">
        <f t="shared" ref="P71:P96" si="25">((G71/1000))/(((C71*0.739/60)*F71))*100</f>
        <v>25.059473137068654</v>
      </c>
    </row>
    <row r="72" spans="1:16" x14ac:dyDescent="0.25">
      <c r="A72" s="1">
        <v>114.39100000000001</v>
      </c>
      <c r="B72" s="1">
        <f t="shared" si="15"/>
        <v>4300</v>
      </c>
      <c r="C72" s="1">
        <v>0.30220000000000002</v>
      </c>
      <c r="D72" s="1">
        <v>1.1227799999999999</v>
      </c>
      <c r="E72" s="5">
        <f t="shared" si="16"/>
        <v>41999.065749361071</v>
      </c>
      <c r="F72">
        <v>45800</v>
      </c>
      <c r="G72">
        <f t="shared" si="14"/>
        <v>42262.14124728422</v>
      </c>
      <c r="H72">
        <f t="shared" si="17"/>
        <v>93.317432416000003</v>
      </c>
      <c r="I72">
        <f t="shared" si="18"/>
        <v>1473894.8163803741</v>
      </c>
      <c r="J72">
        <f t="shared" si="19"/>
        <v>761373.99690557271</v>
      </c>
      <c r="K72">
        <f t="shared" si="20"/>
        <v>7.6138440897707922E-3</v>
      </c>
      <c r="L72">
        <f t="shared" si="21"/>
        <v>761.37399690557277</v>
      </c>
      <c r="M72" s="1">
        <f t="shared" si="22"/>
        <v>741.56353007036853</v>
      </c>
      <c r="N72" s="1">
        <f t="shared" si="23"/>
        <v>741563.53007036855</v>
      </c>
      <c r="O72" s="1">
        <f t="shared" si="24"/>
        <v>0.32177735435669336</v>
      </c>
      <c r="P72" s="1">
        <f t="shared" si="25"/>
        <v>24.791246932639996</v>
      </c>
    </row>
    <row r="73" spans="1:16" x14ac:dyDescent="0.25">
      <c r="A73" s="1">
        <v>114.01600000000001</v>
      </c>
      <c r="B73" s="1">
        <f t="shared" si="15"/>
        <v>4350</v>
      </c>
      <c r="C73" s="1">
        <v>0.30604999999999999</v>
      </c>
      <c r="D73" s="1">
        <v>1.1194299999999999</v>
      </c>
      <c r="E73" s="5">
        <f t="shared" si="16"/>
        <v>42348.143424204798</v>
      </c>
      <c r="F73">
        <v>45800</v>
      </c>
      <c r="G73">
        <f t="shared" si="14"/>
        <v>42613.405489411882</v>
      </c>
      <c r="H73">
        <f t="shared" si="17"/>
        <v>93.011516415999992</v>
      </c>
      <c r="I73">
        <f t="shared" si="18"/>
        <v>1469063.0502786471</v>
      </c>
      <c r="J73">
        <f t="shared" si="19"/>
        <v>767702.2011116466</v>
      </c>
      <c r="K73">
        <f t="shared" si="20"/>
        <v>7.5842460203687416E-3</v>
      </c>
      <c r="L73">
        <f t="shared" si="21"/>
        <v>767.70220111164656</v>
      </c>
      <c r="M73" s="1">
        <f t="shared" si="22"/>
        <v>739.13251431059382</v>
      </c>
      <c r="N73" s="1">
        <f t="shared" si="23"/>
        <v>739132.51431059383</v>
      </c>
      <c r="O73" s="1">
        <f t="shared" si="24"/>
        <v>0.32319055099743155</v>
      </c>
      <c r="P73" s="1">
        <f t="shared" si="25"/>
        <v>24.682843680203341</v>
      </c>
    </row>
    <row r="74" spans="1:16" x14ac:dyDescent="0.25">
      <c r="A74" s="1">
        <v>113.871</v>
      </c>
      <c r="B74" s="1">
        <f t="shared" si="15"/>
        <v>4400</v>
      </c>
      <c r="C74" s="1">
        <v>0.30919999999999997</v>
      </c>
      <c r="D74" s="1">
        <v>1.1198600000000001</v>
      </c>
      <c r="E74" s="5">
        <f t="shared" si="16"/>
        <v>42780.4283475712</v>
      </c>
      <c r="F74">
        <v>45800</v>
      </c>
      <c r="G74">
        <f t="shared" si="14"/>
        <v>43048.398177092327</v>
      </c>
      <c r="H74">
        <f t="shared" si="17"/>
        <v>92.893228895999997</v>
      </c>
      <c r="I74">
        <f t="shared" si="18"/>
        <v>1467194.7673859794</v>
      </c>
      <c r="J74">
        <f t="shared" si="19"/>
        <v>775538.81590373872</v>
      </c>
      <c r="K74">
        <f t="shared" si="20"/>
        <v>7.5082375888344535E-3</v>
      </c>
      <c r="L74">
        <f t="shared" si="21"/>
        <v>775.53881590373874</v>
      </c>
      <c r="M74" s="1">
        <f t="shared" si="22"/>
        <v>738.1925215501476</v>
      </c>
      <c r="N74" s="1">
        <f t="shared" si="23"/>
        <v>738192.52155014756</v>
      </c>
      <c r="O74" s="1">
        <f t="shared" si="24"/>
        <v>0.32321760133235716</v>
      </c>
      <c r="P74" s="1">
        <f t="shared" si="25"/>
        <v>24.680777953628688</v>
      </c>
    </row>
    <row r="75" spans="1:16" x14ac:dyDescent="0.25">
      <c r="A75" s="1">
        <v>113.985</v>
      </c>
      <c r="B75" s="1">
        <f t="shared" si="15"/>
        <v>4450</v>
      </c>
      <c r="C75" s="1">
        <v>0.30990000000000001</v>
      </c>
      <c r="D75" s="1">
        <v>1.11873</v>
      </c>
      <c r="E75" s="5">
        <f t="shared" si="16"/>
        <v>43309.885163375991</v>
      </c>
      <c r="F75">
        <v>45800</v>
      </c>
      <c r="G75">
        <f t="shared" si="14"/>
        <v>43581.171426559667</v>
      </c>
      <c r="H75">
        <f t="shared" si="17"/>
        <v>92.986227359999987</v>
      </c>
      <c r="I75">
        <f t="shared" si="18"/>
        <v>1468663.6242809042</v>
      </c>
      <c r="J75">
        <f t="shared" si="19"/>
        <v>785136.99731196044</v>
      </c>
      <c r="K75">
        <f t="shared" si="20"/>
        <v>7.3423704231939148E-3</v>
      </c>
      <c r="L75">
        <f t="shared" si="21"/>
        <v>785.13699731196039</v>
      </c>
      <c r="M75" s="1">
        <f t="shared" si="22"/>
        <v>738.93155034111908</v>
      </c>
      <c r="N75" s="1">
        <f t="shared" si="23"/>
        <v>738931.55034111906</v>
      </c>
      <c r="O75" s="1">
        <f t="shared" si="24"/>
        <v>0.31998910409051545</v>
      </c>
      <c r="P75" s="1">
        <f t="shared" si="25"/>
        <v>24.929792131084117</v>
      </c>
    </row>
    <row r="76" spans="1:16" x14ac:dyDescent="0.25">
      <c r="A76" s="1">
        <v>113.306</v>
      </c>
      <c r="B76" s="1">
        <f t="shared" si="15"/>
        <v>4500</v>
      </c>
      <c r="C76" s="1">
        <v>0.31445000000000001</v>
      </c>
      <c r="D76" s="1">
        <v>1.1156299999999999</v>
      </c>
      <c r="E76" s="5">
        <f t="shared" si="16"/>
        <v>43535.620579775998</v>
      </c>
      <c r="F76">
        <v>45800</v>
      </c>
      <c r="G76">
        <f t="shared" si="14"/>
        <v>43808.320813866136</v>
      </c>
      <c r="H76">
        <f t="shared" si="17"/>
        <v>92.432315455999998</v>
      </c>
      <c r="I76">
        <f t="shared" si="18"/>
        <v>1459914.9064593776</v>
      </c>
      <c r="J76">
        <f t="shared" si="19"/>
        <v>789229.20920194103</v>
      </c>
      <c r="K76">
        <f t="shared" si="20"/>
        <v>7.3731131560247519E-3</v>
      </c>
      <c r="L76">
        <f t="shared" si="21"/>
        <v>789.22920920194099</v>
      </c>
      <c r="M76" s="1">
        <f t="shared" si="22"/>
        <v>734.52979113875381</v>
      </c>
      <c r="N76" s="1">
        <f t="shared" si="23"/>
        <v>734529.79113875376</v>
      </c>
      <c r="O76" s="1">
        <f t="shared" si="24"/>
        <v>0.32300370653606941</v>
      </c>
      <c r="P76" s="1">
        <f t="shared" si="25"/>
        <v>24.697121697882363</v>
      </c>
    </row>
    <row r="77" spans="1:16" x14ac:dyDescent="0.25">
      <c r="A77" s="1">
        <v>113.074</v>
      </c>
      <c r="B77" s="1">
        <f t="shared" si="15"/>
        <v>4550</v>
      </c>
      <c r="C77" s="1">
        <v>0.31709999999999999</v>
      </c>
      <c r="D77" s="1">
        <v>1.1095299999999999</v>
      </c>
      <c r="E77" s="5">
        <f t="shared" si="16"/>
        <v>43929.217761422929</v>
      </c>
      <c r="F77">
        <v>45800</v>
      </c>
      <c r="G77">
        <f t="shared" si="14"/>
        <v>44204.383425938613</v>
      </c>
      <c r="H77">
        <f t="shared" si="17"/>
        <v>92.243055423999991</v>
      </c>
      <c r="I77">
        <f t="shared" si="18"/>
        <v>1456925.6538311089</v>
      </c>
      <c r="J77">
        <f t="shared" si="19"/>
        <v>796364.47885650105</v>
      </c>
      <c r="K77">
        <f t="shared" si="20"/>
        <v>7.302609557578537E-3</v>
      </c>
      <c r="L77">
        <f t="shared" si="21"/>
        <v>796.36447885650102</v>
      </c>
      <c r="M77" s="1">
        <f t="shared" si="22"/>
        <v>733.02580272203966</v>
      </c>
      <c r="N77" s="1">
        <f t="shared" si="23"/>
        <v>733025.80272203963</v>
      </c>
      <c r="O77" s="1">
        <f t="shared" si="24"/>
        <v>0.32280735289312562</v>
      </c>
      <c r="P77" s="1">
        <f t="shared" si="25"/>
        <v>24.71214418659628</v>
      </c>
    </row>
    <row r="78" spans="1:16" x14ac:dyDescent="0.25">
      <c r="A78" s="1">
        <v>112.19499999999999</v>
      </c>
      <c r="B78" s="1">
        <f t="shared" si="15"/>
        <v>4600</v>
      </c>
      <c r="C78" s="1">
        <v>0.31940000000000002</v>
      </c>
      <c r="D78" s="1">
        <v>1.1056900000000001</v>
      </c>
      <c r="E78" s="5">
        <f t="shared" si="16"/>
        <v>44066.712509802659</v>
      </c>
      <c r="F78">
        <v>45800</v>
      </c>
      <c r="G78">
        <f t="shared" si="14"/>
        <v>44342.739419651931</v>
      </c>
      <c r="H78">
        <f t="shared" si="17"/>
        <v>91.525988319999982</v>
      </c>
      <c r="I78">
        <f t="shared" si="18"/>
        <v>1445599.9940886612</v>
      </c>
      <c r="J78">
        <f t="shared" si="19"/>
        <v>798857.03254215058</v>
      </c>
      <c r="K78">
        <f t="shared" si="20"/>
        <v>7.3097476848634074E-3</v>
      </c>
      <c r="L78">
        <f t="shared" si="21"/>
        <v>798.85703254215059</v>
      </c>
      <c r="M78" s="1">
        <f t="shared" si="22"/>
        <v>727.32750178112781</v>
      </c>
      <c r="N78" s="1">
        <f t="shared" si="23"/>
        <v>727327.50178112776</v>
      </c>
      <c r="O78" s="1">
        <f t="shared" si="24"/>
        <v>0.32413423681330206</v>
      </c>
      <c r="P78" s="1">
        <f t="shared" si="25"/>
        <v>24.610981942593146</v>
      </c>
    </row>
    <row r="79" spans="1:16" x14ac:dyDescent="0.25">
      <c r="A79" s="1">
        <v>111.06100000000001</v>
      </c>
      <c r="B79" s="1">
        <f t="shared" si="15"/>
        <v>4650</v>
      </c>
      <c r="C79" s="1">
        <v>0.32055</v>
      </c>
      <c r="D79" s="1">
        <v>1.09782</v>
      </c>
      <c r="E79" s="5">
        <f t="shared" si="16"/>
        <v>44095.457220131197</v>
      </c>
      <c r="F79">
        <v>45800</v>
      </c>
      <c r="G79">
        <f t="shared" si="14"/>
        <v>44371.664182294669</v>
      </c>
      <c r="H79">
        <f t="shared" si="17"/>
        <v>90.600898336</v>
      </c>
      <c r="I79">
        <f t="shared" si="18"/>
        <v>1430988.7333970391</v>
      </c>
      <c r="J79">
        <f t="shared" si="19"/>
        <v>799378.12687132752</v>
      </c>
      <c r="K79">
        <f t="shared" si="20"/>
        <v>7.3265051643145182E-3</v>
      </c>
      <c r="L79">
        <f t="shared" si="21"/>
        <v>799.37812687132748</v>
      </c>
      <c r="M79" s="1">
        <f t="shared" si="22"/>
        <v>719.97611012356913</v>
      </c>
      <c r="N79" s="1">
        <f t="shared" si="23"/>
        <v>719976.11012356915</v>
      </c>
      <c r="O79" s="1">
        <f t="shared" si="24"/>
        <v>0.32508922678081142</v>
      </c>
      <c r="P79" s="1">
        <f t="shared" si="25"/>
        <v>24.53868412737955</v>
      </c>
    </row>
    <row r="80" spans="1:16" x14ac:dyDescent="0.25">
      <c r="A80" s="1">
        <v>109.973</v>
      </c>
      <c r="B80" s="1">
        <f t="shared" si="15"/>
        <v>4700</v>
      </c>
      <c r="C80" s="1">
        <v>0.32069999999999999</v>
      </c>
      <c r="D80" s="1">
        <v>1.09558</v>
      </c>
      <c r="E80" s="5">
        <f t="shared" si="16"/>
        <v>44132.979462679461</v>
      </c>
      <c r="F80">
        <v>45800</v>
      </c>
      <c r="G80">
        <f t="shared" si="14"/>
        <v>44409.421458229161</v>
      </c>
      <c r="H80">
        <f t="shared" si="17"/>
        <v>89.713334047999993</v>
      </c>
      <c r="I80">
        <f t="shared" si="18"/>
        <v>1416970.1693472289</v>
      </c>
      <c r="J80">
        <f t="shared" si="19"/>
        <v>800058.34342548449</v>
      </c>
      <c r="K80">
        <f t="shared" si="20"/>
        <v>7.3174749231109349E-3</v>
      </c>
      <c r="L80">
        <f t="shared" si="21"/>
        <v>800.05834342548451</v>
      </c>
      <c r="M80" s="1">
        <f t="shared" si="22"/>
        <v>712.92292306587603</v>
      </c>
      <c r="N80" s="1">
        <f t="shared" si="23"/>
        <v>712922.92306587601</v>
      </c>
      <c r="O80" s="1">
        <f t="shared" si="24"/>
        <v>0.32496482787045655</v>
      </c>
      <c r="P80" s="1">
        <f t="shared" si="25"/>
        <v>24.548077714947137</v>
      </c>
    </row>
    <row r="81" spans="1:16" x14ac:dyDescent="0.25">
      <c r="A81" s="1">
        <v>108.654</v>
      </c>
      <c r="B81" s="1">
        <f t="shared" si="15"/>
        <v>4750</v>
      </c>
      <c r="C81" s="1">
        <v>0.32485000000000003</v>
      </c>
      <c r="D81" s="1">
        <v>1.0882700000000001</v>
      </c>
      <c r="E81" s="5">
        <f t="shared" si="16"/>
        <v>44067.523663071996</v>
      </c>
      <c r="F81">
        <v>45800</v>
      </c>
      <c r="G81">
        <f t="shared" si="14"/>
        <v>44343.555653856914</v>
      </c>
      <c r="H81">
        <f t="shared" si="17"/>
        <v>88.637325503999989</v>
      </c>
      <c r="I81">
        <f t="shared" si="18"/>
        <v>1399975.2373787547</v>
      </c>
      <c r="J81">
        <f t="shared" si="19"/>
        <v>798871.737417027</v>
      </c>
      <c r="K81">
        <f t="shared" si="20"/>
        <v>7.4342019990652781E-3</v>
      </c>
      <c r="L81">
        <f t="shared" si="21"/>
        <v>798.87173741702702</v>
      </c>
      <c r="M81" s="1">
        <f t="shared" si="22"/>
        <v>704.37223030016173</v>
      </c>
      <c r="N81" s="1">
        <f t="shared" si="23"/>
        <v>704372.23030016175</v>
      </c>
      <c r="O81" s="1">
        <f t="shared" si="24"/>
        <v>0.32965895008756546</v>
      </c>
      <c r="P81" s="1">
        <f t="shared" si="25"/>
        <v>24.198529562353549</v>
      </c>
    </row>
    <row r="82" spans="1:16" x14ac:dyDescent="0.25">
      <c r="A82" s="1">
        <v>107.07599999999999</v>
      </c>
      <c r="B82" s="1">
        <f t="shared" si="15"/>
        <v>4800</v>
      </c>
      <c r="C82" s="1">
        <v>0.32455000000000001</v>
      </c>
      <c r="D82" s="1">
        <v>1.08396</v>
      </c>
      <c r="E82" s="5">
        <f t="shared" si="16"/>
        <v>43884.655562342392</v>
      </c>
      <c r="F82">
        <v>45800</v>
      </c>
      <c r="G82">
        <f t="shared" si="14"/>
        <v>44159.542096298799</v>
      </c>
      <c r="H82">
        <f t="shared" si="17"/>
        <v>87.350030975999985</v>
      </c>
      <c r="I82">
        <f t="shared" si="18"/>
        <v>1379643.1656226881</v>
      </c>
      <c r="J82">
        <f t="shared" si="19"/>
        <v>795556.6394672317</v>
      </c>
      <c r="K82">
        <f t="shared" si="20"/>
        <v>7.4893651316858996E-3</v>
      </c>
      <c r="L82">
        <f t="shared" si="21"/>
        <v>795.55663946723166</v>
      </c>
      <c r="M82" s="1">
        <f t="shared" si="22"/>
        <v>694.14251598302985</v>
      </c>
      <c r="N82" s="1">
        <f t="shared" si="23"/>
        <v>694142.51598302985</v>
      </c>
      <c r="O82" s="1">
        <f t="shared" si="24"/>
        <v>0.33072693480723586</v>
      </c>
      <c r="P82" s="1">
        <f t="shared" si="25"/>
        <v>24.120387575441754</v>
      </c>
    </row>
    <row r="83" spans="1:16" x14ac:dyDescent="0.25">
      <c r="A83" s="1">
        <v>105.24</v>
      </c>
      <c r="B83" s="1">
        <f t="shared" si="15"/>
        <v>4850</v>
      </c>
      <c r="C83" s="1">
        <v>0.32569999999999999</v>
      </c>
      <c r="D83" s="1">
        <v>1.0822099999999999</v>
      </c>
      <c r="E83" s="5">
        <f t="shared" si="16"/>
        <v>43581.472085631998</v>
      </c>
      <c r="F83">
        <v>45800</v>
      </c>
      <c r="G83">
        <f t="shared" si="14"/>
        <v>43854.459526294908</v>
      </c>
      <c r="H83">
        <f t="shared" si="17"/>
        <v>85.852266239999992</v>
      </c>
      <c r="I83">
        <f t="shared" si="18"/>
        <v>1355986.8387886335</v>
      </c>
      <c r="J83">
        <f t="shared" si="19"/>
        <v>790060.42160285625</v>
      </c>
      <c r="K83">
        <f t="shared" si="20"/>
        <v>7.6208382911632623E-3</v>
      </c>
      <c r="L83">
        <f t="shared" si="21"/>
        <v>790.0604216028562</v>
      </c>
      <c r="M83" s="1">
        <f t="shared" si="22"/>
        <v>682.240262823173</v>
      </c>
      <c r="N83" s="1">
        <f t="shared" si="23"/>
        <v>682240.26282317296</v>
      </c>
      <c r="O83" s="1">
        <f t="shared" si="24"/>
        <v>0.33420774439625772</v>
      </c>
      <c r="P83" s="1">
        <f t="shared" si="25"/>
        <v>23.869171145627444</v>
      </c>
    </row>
    <row r="84" spans="1:16" x14ac:dyDescent="0.25">
      <c r="A84" s="1">
        <v>103.63200000000001</v>
      </c>
      <c r="B84" s="1">
        <f t="shared" si="15"/>
        <v>4900</v>
      </c>
      <c r="C84" s="1">
        <v>0.32769999999999999</v>
      </c>
      <c r="D84" s="1">
        <v>1.0846</v>
      </c>
      <c r="E84" s="5">
        <f t="shared" si="16"/>
        <v>43358.003629158397</v>
      </c>
      <c r="F84">
        <v>45800</v>
      </c>
      <c r="G84">
        <f t="shared" si="14"/>
        <v>43629.591298792882</v>
      </c>
      <c r="H84">
        <f t="shared" si="17"/>
        <v>84.540498431999993</v>
      </c>
      <c r="I84">
        <f t="shared" si="18"/>
        <v>1335268.2257444283</v>
      </c>
      <c r="J84">
        <f t="shared" si="19"/>
        <v>786009.30596845155</v>
      </c>
      <c r="K84">
        <f t="shared" si="20"/>
        <v>7.7468770910461681E-3</v>
      </c>
      <c r="L84">
        <f t="shared" si="21"/>
        <v>786.0093059684516</v>
      </c>
      <c r="M84" s="1">
        <f t="shared" si="22"/>
        <v>671.81606724525909</v>
      </c>
      <c r="N84" s="1">
        <f t="shared" si="23"/>
        <v>671816.06724525907</v>
      </c>
      <c r="O84" s="1">
        <f t="shared" si="24"/>
        <v>0.33799308132432582</v>
      </c>
      <c r="P84" s="1">
        <f t="shared" si="25"/>
        <v>23.601849534706005</v>
      </c>
    </row>
    <row r="85" spans="1:16" x14ac:dyDescent="0.25">
      <c r="A85" s="1">
        <v>102.33499999999999</v>
      </c>
      <c r="B85" s="1">
        <f t="shared" si="15"/>
        <v>4950</v>
      </c>
      <c r="C85" s="1">
        <v>0.32845000000000002</v>
      </c>
      <c r="D85" s="1">
        <v>1.08823</v>
      </c>
      <c r="E85" s="5">
        <f t="shared" si="16"/>
        <v>43252.250588975992</v>
      </c>
      <c r="F85">
        <v>45800</v>
      </c>
      <c r="G85">
        <f t="shared" si="14"/>
        <v>43523.175838311203</v>
      </c>
      <c r="H85">
        <f t="shared" si="17"/>
        <v>83.482436959999987</v>
      </c>
      <c r="I85">
        <f t="shared" si="18"/>
        <v>1318556.7573872558</v>
      </c>
      <c r="J85">
        <f t="shared" si="19"/>
        <v>784092.17725494422</v>
      </c>
      <c r="K85">
        <f t="shared" si="20"/>
        <v>7.8026230130296952E-3</v>
      </c>
      <c r="L85">
        <f t="shared" si="21"/>
        <v>784.0921772549442</v>
      </c>
      <c r="M85" s="1">
        <f t="shared" si="22"/>
        <v>663.40799407078487</v>
      </c>
      <c r="N85" s="1">
        <f t="shared" si="23"/>
        <v>663407.99407078489</v>
      </c>
      <c r="O85" s="1">
        <f t="shared" si="24"/>
        <v>0.33959493339614499</v>
      </c>
      <c r="P85" s="1">
        <f t="shared" si="25"/>
        <v>23.490520807867103</v>
      </c>
    </row>
    <row r="86" spans="1:16" x14ac:dyDescent="0.25">
      <c r="A86" s="1">
        <v>101.10599999999999</v>
      </c>
      <c r="B86" s="1">
        <f t="shared" si="15"/>
        <v>5000</v>
      </c>
      <c r="C86" s="1">
        <v>0.32869999999999999</v>
      </c>
      <c r="D86" s="1">
        <v>1.08687</v>
      </c>
      <c r="E86" s="5">
        <f t="shared" si="16"/>
        <v>43164.45392064</v>
      </c>
      <c r="F86">
        <v>45800</v>
      </c>
      <c r="G86">
        <f t="shared" si="14"/>
        <v>43434.829225546062</v>
      </c>
      <c r="H86">
        <f t="shared" si="17"/>
        <v>82.479848255999997</v>
      </c>
      <c r="I86">
        <f t="shared" si="18"/>
        <v>1302721.4492831961</v>
      </c>
      <c r="J86">
        <f t="shared" si="19"/>
        <v>782500.56803475576</v>
      </c>
      <c r="K86">
        <f t="shared" si="20"/>
        <v>7.8403595829379391E-3</v>
      </c>
      <c r="L86">
        <f t="shared" si="21"/>
        <v>782.50056803475582</v>
      </c>
      <c r="M86" s="1">
        <f t="shared" si="22"/>
        <v>655.44074508741664</v>
      </c>
      <c r="N86" s="1">
        <f t="shared" si="23"/>
        <v>655440.74508741661</v>
      </c>
      <c r="O86" s="1">
        <f t="shared" si="24"/>
        <v>0.34054467955178291</v>
      </c>
      <c r="P86" s="1">
        <f t="shared" si="25"/>
        <v>23.425008018589146</v>
      </c>
    </row>
    <row r="87" spans="1:16" x14ac:dyDescent="0.25">
      <c r="A87" s="1">
        <v>99.314899999999994</v>
      </c>
      <c r="B87" s="1">
        <f t="shared" si="15"/>
        <v>5050</v>
      </c>
      <c r="C87" s="1">
        <v>0.32984999999999998</v>
      </c>
      <c r="D87" s="1">
        <v>1.0891</v>
      </c>
      <c r="E87" s="5">
        <f t="shared" si="16"/>
        <v>42823.790466735889</v>
      </c>
      <c r="F87">
        <v>45800</v>
      </c>
      <c r="G87">
        <f t="shared" si="14"/>
        <v>43092.031909705714</v>
      </c>
      <c r="H87">
        <f t="shared" si="17"/>
        <v>81.018711862399996</v>
      </c>
      <c r="I87">
        <f t="shared" si="18"/>
        <v>1279643.6459103881</v>
      </c>
      <c r="J87">
        <f t="shared" si="19"/>
        <v>776324.89981759863</v>
      </c>
      <c r="K87">
        <f t="shared" si="20"/>
        <v>7.9934646124489306E-3</v>
      </c>
      <c r="L87">
        <f t="shared" si="21"/>
        <v>776.32489981759863</v>
      </c>
      <c r="M87" s="1">
        <f t="shared" si="22"/>
        <v>643.82956554786324</v>
      </c>
      <c r="N87" s="1">
        <f t="shared" si="23"/>
        <v>643829.56554786325</v>
      </c>
      <c r="O87" s="1">
        <f t="shared" si="24"/>
        <v>0.34445463214875277</v>
      </c>
      <c r="P87" s="1">
        <f t="shared" si="25"/>
        <v>23.159107483691514</v>
      </c>
    </row>
    <row r="88" spans="1:16" x14ac:dyDescent="0.25">
      <c r="A88" s="1">
        <v>97.581500000000005</v>
      </c>
      <c r="B88" s="1">
        <f t="shared" si="15"/>
        <v>5100</v>
      </c>
      <c r="C88" s="1">
        <v>0.32969999999999999</v>
      </c>
      <c r="D88" s="1">
        <v>1.09185</v>
      </c>
      <c r="E88" s="5">
        <f t="shared" si="16"/>
        <v>42492.959898147194</v>
      </c>
      <c r="F88">
        <v>45800</v>
      </c>
      <c r="G88">
        <f t="shared" si="14"/>
        <v>42759.129070817507</v>
      </c>
      <c r="H88">
        <f t="shared" si="17"/>
        <v>79.604645743999995</v>
      </c>
      <c r="I88">
        <f t="shared" si="18"/>
        <v>1257309.2902817656</v>
      </c>
      <c r="J88">
        <f t="shared" si="19"/>
        <v>770327.48564157612</v>
      </c>
      <c r="K88">
        <f t="shared" si="20"/>
        <v>8.1147241164274131E-3</v>
      </c>
      <c r="L88">
        <f t="shared" si="21"/>
        <v>770.32748564157612</v>
      </c>
      <c r="M88" s="1">
        <f t="shared" si="22"/>
        <v>632.59243829988077</v>
      </c>
      <c r="N88" s="1">
        <f t="shared" si="23"/>
        <v>632592.43829988071</v>
      </c>
      <c r="O88" s="1">
        <f t="shared" si="24"/>
        <v>0.34697853586839533</v>
      </c>
      <c r="P88" s="1">
        <f t="shared" si="25"/>
        <v>22.990649347295832</v>
      </c>
    </row>
    <row r="89" spans="1:16" x14ac:dyDescent="0.25">
      <c r="A89" s="1">
        <v>95.848600000000005</v>
      </c>
      <c r="B89" s="1">
        <f t="shared" si="15"/>
        <v>5150</v>
      </c>
      <c r="C89" s="1">
        <v>0.33095000000000002</v>
      </c>
      <c r="D89" s="1">
        <v>1.0940700000000001</v>
      </c>
      <c r="E89" s="5">
        <f t="shared" si="16"/>
        <v>42147.54863608085</v>
      </c>
      <c r="F89">
        <v>45800</v>
      </c>
      <c r="G89">
        <f t="shared" si="14"/>
        <v>42411.554207296344</v>
      </c>
      <c r="H89">
        <f t="shared" si="17"/>
        <v>78.190987513599993</v>
      </c>
      <c r="I89">
        <f t="shared" si="18"/>
        <v>1234981.3770079457</v>
      </c>
      <c r="J89">
        <f t="shared" si="19"/>
        <v>764065.74746994418</v>
      </c>
      <c r="K89">
        <f t="shared" si="20"/>
        <v>8.2795460029036413E-3</v>
      </c>
      <c r="L89">
        <f t="shared" si="21"/>
        <v>764.0657474699442</v>
      </c>
      <c r="M89" s="1">
        <f t="shared" si="22"/>
        <v>621.3585524062446</v>
      </c>
      <c r="N89" s="1">
        <f t="shared" si="23"/>
        <v>621358.55240624456</v>
      </c>
      <c r="O89" s="1">
        <f t="shared" si="24"/>
        <v>0.35114841411395153</v>
      </c>
      <c r="P89" s="1">
        <f t="shared" si="25"/>
        <v>22.717635986815754</v>
      </c>
    </row>
    <row r="90" spans="1:16" x14ac:dyDescent="0.25">
      <c r="A90" s="1">
        <v>94.803299999999993</v>
      </c>
      <c r="B90" s="1">
        <f t="shared" si="15"/>
        <v>5200</v>
      </c>
      <c r="C90" s="1">
        <v>0.33379999999999999</v>
      </c>
      <c r="D90" s="1">
        <v>1.0934600000000001</v>
      </c>
      <c r="E90" s="5">
        <f t="shared" si="16"/>
        <v>42092.635267438069</v>
      </c>
      <c r="F90">
        <v>45800</v>
      </c>
      <c r="G90">
        <f t="shared" si="14"/>
        <v>42356.2968700071</v>
      </c>
      <c r="H90">
        <f t="shared" si="17"/>
        <v>77.338256860799987</v>
      </c>
      <c r="I90">
        <f t="shared" si="18"/>
        <v>1221512.9900582519</v>
      </c>
      <c r="J90">
        <f t="shared" si="19"/>
        <v>763070.25839843461</v>
      </c>
      <c r="K90">
        <f t="shared" si="20"/>
        <v>8.3726488842625797E-3</v>
      </c>
      <c r="L90">
        <f t="shared" si="21"/>
        <v>763.07025839843459</v>
      </c>
      <c r="M90" s="1">
        <f t="shared" si="22"/>
        <v>614.58217700973103</v>
      </c>
      <c r="N90" s="1">
        <f t="shared" si="23"/>
        <v>614582.17700973107</v>
      </c>
      <c r="O90" s="1">
        <f t="shared" si="24"/>
        <v>0.35463440173015953</v>
      </c>
      <c r="P90" s="1">
        <f t="shared" si="25"/>
        <v>22.494326016510559</v>
      </c>
    </row>
    <row r="91" spans="1:16" x14ac:dyDescent="0.25">
      <c r="A91" s="1">
        <v>93.0976</v>
      </c>
      <c r="B91" s="1">
        <f t="shared" si="15"/>
        <v>5250</v>
      </c>
      <c r="C91" s="1">
        <v>0.33129999999999998</v>
      </c>
      <c r="D91" s="1">
        <v>1.0880399999999999</v>
      </c>
      <c r="E91" s="5">
        <f t="shared" si="16"/>
        <v>41732.759861811195</v>
      </c>
      <c r="F91">
        <v>45800</v>
      </c>
      <c r="G91">
        <f t="shared" si="14"/>
        <v>41994.16726182033</v>
      </c>
      <c r="H91">
        <f t="shared" si="17"/>
        <v>75.94678773759999</v>
      </c>
      <c r="I91">
        <f t="shared" si="18"/>
        <v>1199535.5408856773</v>
      </c>
      <c r="J91">
        <f t="shared" si="19"/>
        <v>756546.30908953096</v>
      </c>
      <c r="K91">
        <f t="shared" si="20"/>
        <v>8.4538785091992832E-3</v>
      </c>
      <c r="L91">
        <f t="shared" si="21"/>
        <v>756.54630908953095</v>
      </c>
      <c r="M91" s="1">
        <f t="shared" si="22"/>
        <v>603.52462079253735</v>
      </c>
      <c r="N91" s="1">
        <f t="shared" si="23"/>
        <v>603524.62079253735</v>
      </c>
      <c r="O91" s="1">
        <f t="shared" si="24"/>
        <v>0.35501358812642303</v>
      </c>
      <c r="P91" s="1">
        <f t="shared" si="25"/>
        <v>22.470300056085811</v>
      </c>
    </row>
    <row r="92" spans="1:16" x14ac:dyDescent="0.25">
      <c r="A92" s="1">
        <v>91.788600000000002</v>
      </c>
      <c r="B92" s="1">
        <f t="shared" si="15"/>
        <v>5300</v>
      </c>
      <c r="C92" s="1">
        <v>0.33239999999999997</v>
      </c>
      <c r="D92" s="1">
        <v>1.0833900000000001</v>
      </c>
      <c r="E92" s="5">
        <f t="shared" si="16"/>
        <v>41537.842292727044</v>
      </c>
      <c r="F92">
        <v>45800</v>
      </c>
      <c r="G92">
        <f t="shared" si="14"/>
        <v>41798.028759945752</v>
      </c>
      <c r="H92">
        <f t="shared" si="17"/>
        <v>74.878936953600004</v>
      </c>
      <c r="I92">
        <f t="shared" si="18"/>
        <v>1182669.4560132492</v>
      </c>
      <c r="J92">
        <f t="shared" si="19"/>
        <v>753012.77409314876</v>
      </c>
      <c r="K92">
        <f t="shared" si="20"/>
        <v>8.5617378860658316E-3</v>
      </c>
      <c r="L92">
        <f t="shared" si="21"/>
        <v>753.01277409314878</v>
      </c>
      <c r="M92" s="1">
        <f t="shared" si="22"/>
        <v>595.03875511375043</v>
      </c>
      <c r="N92" s="1">
        <f t="shared" si="23"/>
        <v>595038.75511375046</v>
      </c>
      <c r="O92" s="1">
        <f t="shared" si="24"/>
        <v>0.35786376639689677</v>
      </c>
      <c r="P92" s="1">
        <f t="shared" si="25"/>
        <v>22.291337090386033</v>
      </c>
    </row>
    <row r="93" spans="1:16" x14ac:dyDescent="0.25">
      <c r="A93" s="1">
        <v>90.593800000000002</v>
      </c>
      <c r="B93" s="1">
        <f t="shared" si="15"/>
        <v>5350</v>
      </c>
      <c r="C93" s="1">
        <v>0.33079999999999998</v>
      </c>
      <c r="D93" s="1">
        <v>1.0800700000000001</v>
      </c>
      <c r="E93" s="5">
        <f t="shared" si="16"/>
        <v>41383.915286801704</v>
      </c>
      <c r="F93">
        <v>45800</v>
      </c>
      <c r="G93">
        <f t="shared" si="14"/>
        <v>41643.137579627357</v>
      </c>
      <c r="H93">
        <f t="shared" si="17"/>
        <v>73.904247788799992</v>
      </c>
      <c r="I93">
        <f t="shared" si="18"/>
        <v>1167274.8049776671</v>
      </c>
      <c r="J93">
        <f t="shared" si="19"/>
        <v>750222.33060013212</v>
      </c>
      <c r="K93">
        <f t="shared" si="20"/>
        <v>8.5840280311406357E-3</v>
      </c>
      <c r="L93">
        <f t="shared" si="21"/>
        <v>750.22233060013207</v>
      </c>
      <c r="M93" s="1">
        <f t="shared" si="22"/>
        <v>587.29321476767348</v>
      </c>
      <c r="N93" s="1">
        <f t="shared" si="23"/>
        <v>587293.21476767352</v>
      </c>
      <c r="O93" s="1">
        <f t="shared" si="24"/>
        <v>0.35746586028816724</v>
      </c>
      <c r="P93" s="1">
        <f t="shared" si="25"/>
        <v>22.316150254901558</v>
      </c>
    </row>
    <row r="94" spans="1:16" x14ac:dyDescent="0.25">
      <c r="A94" s="1">
        <v>89.6374</v>
      </c>
      <c r="B94" s="1">
        <f t="shared" si="15"/>
        <v>5400</v>
      </c>
      <c r="C94" s="1">
        <v>0.33879999999999999</v>
      </c>
      <c r="D94" s="1">
        <v>1.0789500000000001</v>
      </c>
      <c r="E94" s="5">
        <f t="shared" si="16"/>
        <v>41329.707194580471</v>
      </c>
      <c r="F94">
        <v>45800</v>
      </c>
      <c r="G94">
        <f t="shared" si="14"/>
        <v>41588.589936499498</v>
      </c>
      <c r="H94">
        <f t="shared" si="17"/>
        <v>73.124039622399991</v>
      </c>
      <c r="I94">
        <f t="shared" si="18"/>
        <v>1154951.8687118227</v>
      </c>
      <c r="J94">
        <f t="shared" si="19"/>
        <v>749239.62703035737</v>
      </c>
      <c r="K94">
        <f t="shared" si="20"/>
        <v>8.8146997499291609E-3</v>
      </c>
      <c r="L94">
        <f t="shared" si="21"/>
        <v>749.23962703035738</v>
      </c>
      <c r="M94" s="1">
        <f t="shared" si="22"/>
        <v>581.09315217394408</v>
      </c>
      <c r="N94" s="1">
        <f t="shared" si="23"/>
        <v>581093.15217394405</v>
      </c>
      <c r="O94" s="1">
        <f t="shared" si="24"/>
        <v>0.36659093331316855</v>
      </c>
      <c r="P94" s="1">
        <f t="shared" si="25"/>
        <v>21.760663246882959</v>
      </c>
    </row>
    <row r="95" spans="1:16" x14ac:dyDescent="0.25">
      <c r="A95" s="1">
        <v>88.925600000000003</v>
      </c>
      <c r="B95" s="1">
        <f t="shared" si="15"/>
        <v>5450</v>
      </c>
      <c r="C95" s="1">
        <v>0.34379999999999999</v>
      </c>
      <c r="D95" s="1">
        <v>1.0792299999999999</v>
      </c>
      <c r="E95" s="5">
        <f t="shared" si="16"/>
        <v>41381.156511840425</v>
      </c>
      <c r="F95">
        <v>45800</v>
      </c>
      <c r="G95">
        <f t="shared" si="14"/>
        <v>41640.361524136533</v>
      </c>
      <c r="H95">
        <f t="shared" si="17"/>
        <v>72.543370265600004</v>
      </c>
      <c r="I95">
        <f t="shared" si="18"/>
        <v>1145780.5324152652</v>
      </c>
      <c r="J95">
        <f t="shared" si="19"/>
        <v>750172.31854673638</v>
      </c>
      <c r="K95">
        <f t="shared" si="20"/>
        <v>8.9225584840299365E-3</v>
      </c>
      <c r="L95">
        <f t="shared" si="21"/>
        <v>750.17231854673639</v>
      </c>
      <c r="M95" s="1">
        <f t="shared" si="22"/>
        <v>576.47876012645725</v>
      </c>
      <c r="N95" s="1">
        <f t="shared" si="23"/>
        <v>576478.7601264572</v>
      </c>
      <c r="O95" s="1">
        <f t="shared" si="24"/>
        <v>0.37153856099525817</v>
      </c>
      <c r="P95" s="1">
        <f t="shared" si="25"/>
        <v>21.470885357954003</v>
      </c>
    </row>
    <row r="96" spans="1:16" x14ac:dyDescent="0.25">
      <c r="A96" s="1">
        <v>88.647400000000005</v>
      </c>
      <c r="B96" s="1">
        <f t="shared" si="15"/>
        <v>5500</v>
      </c>
      <c r="C96" s="1">
        <v>0.3488</v>
      </c>
      <c r="D96" s="1">
        <v>1.0836600000000001</v>
      </c>
      <c r="E96" s="5">
        <f t="shared" si="16"/>
        <v>41630.153242468259</v>
      </c>
      <c r="F96">
        <v>45800</v>
      </c>
      <c r="G96">
        <f t="shared" si="14"/>
        <v>41890.917930860072</v>
      </c>
      <c r="H96">
        <f t="shared" si="17"/>
        <v>72.316421382399994</v>
      </c>
      <c r="I96">
        <f t="shared" si="18"/>
        <v>1142196.006203264</v>
      </c>
      <c r="J96">
        <f t="shared" si="19"/>
        <v>754686.21981172869</v>
      </c>
      <c r="K96">
        <f t="shared" si="20"/>
        <v>8.9443592893022304E-3</v>
      </c>
      <c r="L96">
        <f t="shared" si="21"/>
        <v>754.68621981172873</v>
      </c>
      <c r="M96" s="1">
        <f t="shared" si="22"/>
        <v>574.6752705681389</v>
      </c>
      <c r="N96" s="1">
        <f t="shared" si="23"/>
        <v>574675.27056813892</v>
      </c>
      <c r="O96" s="1">
        <f t="shared" si="24"/>
        <v>0.37468742093228563</v>
      </c>
      <c r="P96" s="1">
        <f t="shared" si="25"/>
        <v>21.290444790859571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A8AA-07A7-478F-A5E0-62FC417C0A7A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Oliver Wilson (2203893)</cp:lastModifiedBy>
  <cp:revision/>
  <dcterms:created xsi:type="dcterms:W3CDTF">2019-10-18T15:00:30Z</dcterms:created>
  <dcterms:modified xsi:type="dcterms:W3CDTF">2024-03-17T14:16:13Z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