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drawings/drawing4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xr:revisionPtr revIDLastSave="0" documentId="8_{3EAD5604-434D-4603-874C-E14D51C8366A}" xr6:coauthVersionLast="47" xr6:coauthVersionMax="47" xr10:uidLastSave="{00000000-0000-0000-0000-000000000000}"/>
  <bookViews>
    <workbookView xWindow="-120" yWindow="-120" windowWidth="24240" windowHeight="13020" tabRatio="703" firstSheet="5" activeTab="11" xr2:uid="{00000000-000D-0000-FFFF-FFFF00000000}"/>
  </bookViews>
  <sheets>
    <sheet name="Observations_Long" sheetId="3" r:id="rId1"/>
    <sheet name="KB4_SME_Industry" sheetId="4" r:id="rId2"/>
    <sheet name="KB4_Size_Benchmark" sheetId="5" r:id="rId3"/>
    <sheet name="KB4_Regional_SME" sheetId="6" r:id="rId4"/>
    <sheet name="CIRA_Benchmark" sheetId="7" r:id="rId5"/>
    <sheet name="UK_SME_Context" sheetId="8" r:id="rId6"/>
    <sheet name="Analysis_Summary" sheetId="10" r:id="rId7"/>
    <sheet name="Ch4_Dashboard" sheetId="11" r:id="rId8"/>
    <sheet name="Ch4_Industry" sheetId="12" r:id="rId9"/>
    <sheet name="Ch4_Size_Region" sheetId="13" r:id="rId10"/>
    <sheet name="Ch4_Triangulation" sheetId="14" r:id="rId11"/>
    <sheet name="Ch4_Tables" sheetId="15" r:id="rId12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5" i="15" l="1"/>
  <c r="D45" i="15"/>
  <c r="C45" i="15"/>
  <c r="B45" i="15"/>
  <c r="A45" i="15"/>
  <c r="E44" i="15"/>
  <c r="D44" i="15"/>
  <c r="C44" i="15"/>
  <c r="B44" i="15"/>
  <c r="A44" i="15"/>
  <c r="E43" i="15"/>
  <c r="D43" i="15"/>
  <c r="C43" i="15"/>
  <c r="B43" i="15"/>
  <c r="A43" i="15"/>
  <c r="E42" i="15"/>
  <c r="C42" i="15"/>
  <c r="B42" i="15"/>
  <c r="A42" i="15"/>
  <c r="B37" i="15"/>
  <c r="A37" i="15"/>
  <c r="B36" i="15"/>
  <c r="A36" i="15"/>
  <c r="B35" i="15"/>
  <c r="A35" i="15"/>
  <c r="F23" i="15"/>
  <c r="A23" i="15"/>
  <c r="F22" i="15"/>
  <c r="A22" i="15"/>
  <c r="F21" i="15"/>
  <c r="A21" i="15"/>
  <c r="F20" i="15"/>
  <c r="A20" i="15"/>
  <c r="F19" i="15"/>
  <c r="A19" i="15"/>
  <c r="F18" i="15"/>
  <c r="A18" i="15"/>
  <c r="F17" i="15"/>
  <c r="A17" i="15"/>
  <c r="E13" i="15"/>
  <c r="B13" i="15"/>
  <c r="E12" i="15"/>
  <c r="B12" i="15"/>
  <c r="E11" i="15"/>
  <c r="B11" i="15"/>
  <c r="D6" i="14"/>
  <c r="B6" i="14"/>
  <c r="C6" i="14" s="1"/>
  <c r="D5" i="14"/>
  <c r="B5" i="14"/>
  <c r="E4" i="14"/>
  <c r="D4" i="14"/>
  <c r="C4" i="14"/>
  <c r="B4" i="14"/>
  <c r="D17" i="13"/>
  <c r="C17" i="13"/>
  <c r="B17" i="13"/>
  <c r="A17" i="13"/>
  <c r="D16" i="13"/>
  <c r="C16" i="13"/>
  <c r="B16" i="13"/>
  <c r="A16" i="13"/>
  <c r="K15" i="13"/>
  <c r="J15" i="13"/>
  <c r="I15" i="13"/>
  <c r="D15" i="13"/>
  <c r="C15" i="13"/>
  <c r="B15" i="13"/>
  <c r="A15" i="13"/>
  <c r="K14" i="13"/>
  <c r="J14" i="13"/>
  <c r="I14" i="13"/>
  <c r="D14" i="13"/>
  <c r="C14" i="13"/>
  <c r="B14" i="13"/>
  <c r="A14" i="13"/>
  <c r="K13" i="13"/>
  <c r="J13" i="13"/>
  <c r="I13" i="13"/>
  <c r="D13" i="13"/>
  <c r="C13" i="13"/>
  <c r="B13" i="13"/>
  <c r="A13" i="13"/>
  <c r="K12" i="13"/>
  <c r="J12" i="13"/>
  <c r="I12" i="13"/>
  <c r="D12" i="13"/>
  <c r="C12" i="13"/>
  <c r="B12" i="13"/>
  <c r="A12" i="13"/>
  <c r="K11" i="13"/>
  <c r="J11" i="13"/>
  <c r="I11" i="13"/>
  <c r="D11" i="13"/>
  <c r="C11" i="13"/>
  <c r="B11" i="13"/>
  <c r="A11" i="13"/>
  <c r="I6" i="13"/>
  <c r="I30" i="15" s="1"/>
  <c r="E6" i="13"/>
  <c r="E30" i="15" s="1"/>
  <c r="D6" i="13"/>
  <c r="D30" i="15" s="1"/>
  <c r="C6" i="13"/>
  <c r="C30" i="15" s="1"/>
  <c r="B6" i="13"/>
  <c r="B30" i="15" s="1"/>
  <c r="A6" i="13"/>
  <c r="A30" i="15" s="1"/>
  <c r="E5" i="13"/>
  <c r="E29" i="15" s="1"/>
  <c r="D5" i="13"/>
  <c r="D29" i="15" s="1"/>
  <c r="C5" i="13"/>
  <c r="C29" i="15" s="1"/>
  <c r="B5" i="13"/>
  <c r="B29" i="15" s="1"/>
  <c r="A5" i="13"/>
  <c r="A29" i="15" s="1"/>
  <c r="E4" i="13"/>
  <c r="E28" i="15" s="1"/>
  <c r="D4" i="13"/>
  <c r="D28" i="15" s="1"/>
  <c r="C4" i="13"/>
  <c r="C28" i="15" s="1"/>
  <c r="B4" i="13"/>
  <c r="B28" i="15" s="1"/>
  <c r="A4" i="13"/>
  <c r="A28" i="15" s="1"/>
  <c r="D32" i="12"/>
  <c r="C32" i="12"/>
  <c r="B32" i="12"/>
  <c r="J32" i="12" s="1"/>
  <c r="A32" i="12"/>
  <c r="D31" i="12"/>
  <c r="C31" i="12"/>
  <c r="B31" i="12"/>
  <c r="J31" i="12" s="1"/>
  <c r="A31" i="12"/>
  <c r="D30" i="12"/>
  <c r="C30" i="12"/>
  <c r="B30" i="12"/>
  <c r="E30" i="12" s="1"/>
  <c r="F30" i="12" s="1"/>
  <c r="A30" i="12"/>
  <c r="D29" i="12"/>
  <c r="C29" i="12"/>
  <c r="B29" i="12"/>
  <c r="A29" i="12"/>
  <c r="G28" i="12"/>
  <c r="H28" i="12" s="1"/>
  <c r="D28" i="12"/>
  <c r="C28" i="12"/>
  <c r="E28" i="12" s="1"/>
  <c r="F28" i="12" s="1"/>
  <c r="B28" i="12"/>
  <c r="J28" i="12" s="1"/>
  <c r="A28" i="12"/>
  <c r="G27" i="12"/>
  <c r="H27" i="12" s="1"/>
  <c r="D27" i="12"/>
  <c r="C27" i="12"/>
  <c r="B27" i="12"/>
  <c r="J27" i="12" s="1"/>
  <c r="A27" i="12"/>
  <c r="D26" i="12"/>
  <c r="C26" i="12"/>
  <c r="B26" i="12"/>
  <c r="E26" i="12" s="1"/>
  <c r="F26" i="12" s="1"/>
  <c r="A26" i="12"/>
  <c r="D25" i="12"/>
  <c r="C25" i="12"/>
  <c r="B25" i="12"/>
  <c r="A25" i="12"/>
  <c r="E24" i="12"/>
  <c r="F24" i="12" s="1"/>
  <c r="D24" i="12"/>
  <c r="G24" i="12" s="1"/>
  <c r="H24" i="12" s="1"/>
  <c r="C24" i="12"/>
  <c r="B24" i="12"/>
  <c r="A24" i="12"/>
  <c r="D23" i="12"/>
  <c r="C23" i="12"/>
  <c r="B23" i="12"/>
  <c r="J23" i="12" s="1"/>
  <c r="A23" i="12"/>
  <c r="D22" i="12"/>
  <c r="C22" i="12"/>
  <c r="B22" i="12"/>
  <c r="E22" i="12" s="1"/>
  <c r="F22" i="12" s="1"/>
  <c r="A22" i="12"/>
  <c r="D21" i="12"/>
  <c r="C21" i="12"/>
  <c r="B21" i="12"/>
  <c r="A21" i="12"/>
  <c r="D20" i="12"/>
  <c r="C20" i="12"/>
  <c r="B20" i="12"/>
  <c r="J20" i="12" s="1"/>
  <c r="A20" i="12"/>
  <c r="G19" i="12"/>
  <c r="H19" i="12" s="1"/>
  <c r="D19" i="12"/>
  <c r="C19" i="12"/>
  <c r="B19" i="12"/>
  <c r="J19" i="12" s="1"/>
  <c r="A19" i="12"/>
  <c r="D18" i="12"/>
  <c r="C18" i="12"/>
  <c r="B18" i="12"/>
  <c r="E18" i="12" s="1"/>
  <c r="F18" i="12" s="1"/>
  <c r="A18" i="12"/>
  <c r="D17" i="12"/>
  <c r="C17" i="12"/>
  <c r="B17" i="12"/>
  <c r="A17" i="12"/>
  <c r="D16" i="12"/>
  <c r="G16" i="12" s="1"/>
  <c r="H16" i="12" s="1"/>
  <c r="C16" i="12"/>
  <c r="E16" i="12" s="1"/>
  <c r="F16" i="12" s="1"/>
  <c r="B16" i="12"/>
  <c r="A16" i="12"/>
  <c r="D15" i="12"/>
  <c r="C15" i="12"/>
  <c r="B15" i="12"/>
  <c r="J15" i="12" s="1"/>
  <c r="A15" i="12"/>
  <c r="D14" i="12"/>
  <c r="N11" i="12" s="1"/>
  <c r="C14" i="12"/>
  <c r="B14" i="12"/>
  <c r="E14" i="12" s="1"/>
  <c r="F14" i="12" s="1"/>
  <c r="A14" i="12"/>
  <c r="H9" i="12"/>
  <c r="H10" i="12" s="1"/>
  <c r="H23" i="15" s="1"/>
  <c r="G9" i="12"/>
  <c r="G10" i="12" s="1"/>
  <c r="G23" i="15" s="1"/>
  <c r="D9" i="12"/>
  <c r="D22" i="15" s="1"/>
  <c r="C9" i="12"/>
  <c r="C22" i="15" s="1"/>
  <c r="B9" i="12"/>
  <c r="B22" i="15" s="1"/>
  <c r="D8" i="12"/>
  <c r="C8" i="12"/>
  <c r="B8" i="12"/>
  <c r="B21" i="15" s="1"/>
  <c r="D7" i="12"/>
  <c r="D20" i="15" s="1"/>
  <c r="C7" i="12"/>
  <c r="C20" i="15" s="1"/>
  <c r="B7" i="12"/>
  <c r="B20" i="15" s="1"/>
  <c r="D6" i="12"/>
  <c r="D19" i="15" s="1"/>
  <c r="C6" i="12"/>
  <c r="C19" i="15" s="1"/>
  <c r="B6" i="12"/>
  <c r="B19" i="15" s="1"/>
  <c r="D5" i="12"/>
  <c r="D18" i="15" s="1"/>
  <c r="C5" i="12"/>
  <c r="C18" i="15" s="1"/>
  <c r="B5" i="12"/>
  <c r="B18" i="15" s="1"/>
  <c r="D4" i="12"/>
  <c r="D17" i="15" s="1"/>
  <c r="C4" i="12"/>
  <c r="C17" i="15" s="1"/>
  <c r="B4" i="12"/>
  <c r="B17" i="15" s="1"/>
  <c r="I10" i="11"/>
  <c r="H10" i="11"/>
  <c r="G10" i="11"/>
  <c r="I9" i="11"/>
  <c r="H9" i="11"/>
  <c r="G9" i="11"/>
  <c r="D9" i="11"/>
  <c r="C9" i="11"/>
  <c r="B9" i="11"/>
  <c r="O5" i="11"/>
  <c r="P5" i="11" s="1"/>
  <c r="N5" i="11"/>
  <c r="K5" i="11"/>
  <c r="J5" i="11"/>
  <c r="G5" i="11"/>
  <c r="F5" i="11"/>
  <c r="D5" i="11"/>
  <c r="C5" i="11"/>
  <c r="B5" i="11"/>
  <c r="A5" i="11"/>
  <c r="H7" i="10"/>
  <c r="G7" i="10"/>
  <c r="H6" i="10"/>
  <c r="G6" i="10"/>
  <c r="H5" i="10"/>
  <c r="G5" i="10"/>
  <c r="H4" i="10"/>
  <c r="G4" i="10"/>
  <c r="E4" i="7"/>
  <c r="D37" i="15" s="1"/>
  <c r="D4" i="7"/>
  <c r="C37" i="15" s="1"/>
  <c r="E3" i="7"/>
  <c r="J5" i="14" s="1"/>
  <c r="D3" i="7"/>
  <c r="C36" i="15" s="1"/>
  <c r="E2" i="7"/>
  <c r="D35" i="15" s="1"/>
  <c r="D2" i="7"/>
  <c r="C35" i="15" s="1"/>
  <c r="F8" i="6"/>
  <c r="F17" i="13" s="1"/>
  <c r="E8" i="6"/>
  <c r="E17" i="13" s="1"/>
  <c r="F7" i="6"/>
  <c r="F16" i="13" s="1"/>
  <c r="E7" i="6"/>
  <c r="E16" i="13" s="1"/>
  <c r="F6" i="6"/>
  <c r="F15" i="13" s="1"/>
  <c r="E6" i="6"/>
  <c r="E15" i="13" s="1"/>
  <c r="F5" i="6"/>
  <c r="F14" i="13" s="1"/>
  <c r="E5" i="6"/>
  <c r="E14" i="13" s="1"/>
  <c r="F4" i="6"/>
  <c r="F13" i="13" s="1"/>
  <c r="E4" i="6"/>
  <c r="E13" i="13" s="1"/>
  <c r="F3" i="6"/>
  <c r="F12" i="13" s="1"/>
  <c r="E3" i="6"/>
  <c r="E12" i="13" s="1"/>
  <c r="F2" i="6"/>
  <c r="F11" i="13" s="1"/>
  <c r="E2" i="6"/>
  <c r="E11" i="13" s="1"/>
  <c r="I4" i="5"/>
  <c r="H4" i="5"/>
  <c r="H6" i="13" s="1"/>
  <c r="H30" i="15" s="1"/>
  <c r="G4" i="5"/>
  <c r="G6" i="13" s="1"/>
  <c r="G30" i="15" s="1"/>
  <c r="F4" i="5"/>
  <c r="F6" i="13" s="1"/>
  <c r="F30" i="15" s="1"/>
  <c r="I3" i="5"/>
  <c r="I5" i="13" s="1"/>
  <c r="I29" i="15" s="1"/>
  <c r="H3" i="5"/>
  <c r="H5" i="13" s="1"/>
  <c r="H29" i="15" s="1"/>
  <c r="G3" i="5"/>
  <c r="G5" i="13" s="1"/>
  <c r="G29" i="15" s="1"/>
  <c r="F3" i="5"/>
  <c r="F5" i="13" s="1"/>
  <c r="F29" i="15" s="1"/>
  <c r="I2" i="5"/>
  <c r="D13" i="15" s="1"/>
  <c r="H2" i="5"/>
  <c r="I6" i="14" s="1"/>
  <c r="G2" i="5"/>
  <c r="D12" i="15" s="1"/>
  <c r="F2" i="5"/>
  <c r="C12" i="15" s="1"/>
  <c r="H20" i="4"/>
  <c r="I20" i="4" s="1"/>
  <c r="G20" i="4"/>
  <c r="F20" i="4"/>
  <c r="E20" i="4"/>
  <c r="H19" i="4"/>
  <c r="I19" i="4" s="1"/>
  <c r="G19" i="4"/>
  <c r="F19" i="4"/>
  <c r="E19" i="4"/>
  <c r="H18" i="4"/>
  <c r="I18" i="4" s="1"/>
  <c r="G18" i="4"/>
  <c r="F18" i="4"/>
  <c r="E18" i="4"/>
  <c r="H17" i="4"/>
  <c r="I17" i="4" s="1"/>
  <c r="G17" i="4"/>
  <c r="F17" i="4"/>
  <c r="E17" i="4"/>
  <c r="H16" i="4"/>
  <c r="I16" i="4" s="1"/>
  <c r="G16" i="4"/>
  <c r="F16" i="4"/>
  <c r="E16" i="4"/>
  <c r="H15" i="4"/>
  <c r="I15" i="4" s="1"/>
  <c r="G15" i="4"/>
  <c r="F15" i="4"/>
  <c r="E15" i="4"/>
  <c r="H14" i="4"/>
  <c r="I14" i="4" s="1"/>
  <c r="G14" i="4"/>
  <c r="F14" i="4"/>
  <c r="E14" i="4"/>
  <c r="H13" i="4"/>
  <c r="G13" i="4"/>
  <c r="F13" i="4"/>
  <c r="E13" i="4"/>
  <c r="H12" i="4"/>
  <c r="I12" i="4" s="1"/>
  <c r="G12" i="4"/>
  <c r="F12" i="4"/>
  <c r="E12" i="4"/>
  <c r="H11" i="4"/>
  <c r="I11" i="4" s="1"/>
  <c r="G11" i="4"/>
  <c r="F11" i="4"/>
  <c r="E11" i="4"/>
  <c r="H10" i="4"/>
  <c r="I10" i="4" s="1"/>
  <c r="G10" i="4"/>
  <c r="F10" i="4"/>
  <c r="E10" i="4"/>
  <c r="H9" i="4"/>
  <c r="I9" i="4" s="1"/>
  <c r="G9" i="4"/>
  <c r="F9" i="4"/>
  <c r="E9" i="4"/>
  <c r="H8" i="4"/>
  <c r="I8" i="4" s="1"/>
  <c r="G8" i="4"/>
  <c r="F8" i="4"/>
  <c r="E8" i="4"/>
  <c r="H7" i="4"/>
  <c r="I7" i="4" s="1"/>
  <c r="G7" i="4"/>
  <c r="F7" i="4"/>
  <c r="E7" i="4"/>
  <c r="H6" i="4"/>
  <c r="I6" i="4" s="1"/>
  <c r="G6" i="4"/>
  <c r="F6" i="4"/>
  <c r="E6" i="4"/>
  <c r="H5" i="4"/>
  <c r="G5" i="4"/>
  <c r="F5" i="4"/>
  <c r="E5" i="4"/>
  <c r="H4" i="4"/>
  <c r="I4" i="4" s="1"/>
  <c r="G4" i="4"/>
  <c r="F4" i="4"/>
  <c r="G5" i="12" s="1"/>
  <c r="G18" i="15" s="1"/>
  <c r="E4" i="4"/>
  <c r="H3" i="4"/>
  <c r="I3" i="4" s="1"/>
  <c r="G3" i="4"/>
  <c r="H4" i="12" s="1"/>
  <c r="H17" i="15" s="1"/>
  <c r="F3" i="4"/>
  <c r="G7" i="12" s="1"/>
  <c r="G20" i="15" s="1"/>
  <c r="E3" i="4"/>
  <c r="G4" i="12" s="1"/>
  <c r="G17" i="15" s="1"/>
  <c r="H2" i="4"/>
  <c r="H6" i="12" s="1"/>
  <c r="H19" i="15" s="1"/>
  <c r="G2" i="4"/>
  <c r="F2" i="4"/>
  <c r="G6" i="12" s="1"/>
  <c r="G19" i="15" s="1"/>
  <c r="E2" i="4"/>
  <c r="C5" i="14" l="1"/>
  <c r="E6" i="14"/>
  <c r="K16" i="13"/>
  <c r="I16" i="13"/>
  <c r="J16" i="13"/>
  <c r="G23" i="12"/>
  <c r="H23" i="12" s="1"/>
  <c r="E29" i="12"/>
  <c r="F29" i="12" s="1"/>
  <c r="E32" i="12"/>
  <c r="F32" i="12" s="1"/>
  <c r="B10" i="12"/>
  <c r="B23" i="15" s="1"/>
  <c r="G29" i="12"/>
  <c r="H29" i="12" s="1"/>
  <c r="E21" i="12"/>
  <c r="F21" i="12" s="1"/>
  <c r="N5" i="12"/>
  <c r="C10" i="12"/>
  <c r="C23" i="15" s="1"/>
  <c r="G15" i="12"/>
  <c r="H15" i="12" s="1"/>
  <c r="E20" i="12"/>
  <c r="F20" i="12" s="1"/>
  <c r="G31" i="12"/>
  <c r="H31" i="12" s="1"/>
  <c r="G32" i="12"/>
  <c r="H32" i="12" s="1"/>
  <c r="D10" i="12"/>
  <c r="D23" i="15" s="1"/>
  <c r="E17" i="12"/>
  <c r="F17" i="12" s="1"/>
  <c r="G20" i="12"/>
  <c r="H20" i="12" s="1"/>
  <c r="J24" i="12"/>
  <c r="E25" i="12"/>
  <c r="F25" i="12" s="1"/>
  <c r="G21" i="12"/>
  <c r="H21" i="12" s="1"/>
  <c r="J16" i="12"/>
  <c r="G17" i="12"/>
  <c r="H17" i="12" s="1"/>
  <c r="G25" i="12"/>
  <c r="H25" i="12" s="1"/>
  <c r="N10" i="12"/>
  <c r="G14" i="12"/>
  <c r="E15" i="12"/>
  <c r="F15" i="12" s="1"/>
  <c r="G18" i="12"/>
  <c r="H18" i="12" s="1"/>
  <c r="E19" i="12"/>
  <c r="F19" i="12" s="1"/>
  <c r="G22" i="12"/>
  <c r="H22" i="12" s="1"/>
  <c r="E23" i="12"/>
  <c r="F23" i="12" s="1"/>
  <c r="G26" i="12"/>
  <c r="H26" i="12" s="1"/>
  <c r="E27" i="12"/>
  <c r="F27" i="12" s="1"/>
  <c r="G30" i="12"/>
  <c r="H30" i="12" s="1"/>
  <c r="E31" i="12"/>
  <c r="F31" i="12" s="1"/>
  <c r="I4" i="13"/>
  <c r="I28" i="15" s="1"/>
  <c r="E5" i="14"/>
  <c r="J6" i="14"/>
  <c r="D36" i="15"/>
  <c r="J17" i="12"/>
  <c r="J21" i="12"/>
  <c r="J25" i="12"/>
  <c r="J29" i="12"/>
  <c r="I5" i="14"/>
  <c r="I7" i="14"/>
  <c r="H5" i="12"/>
  <c r="H18" i="15" s="1"/>
  <c r="G8" i="12"/>
  <c r="G21" i="15" s="1"/>
  <c r="J7" i="14"/>
  <c r="C13" i="15"/>
  <c r="H8" i="12"/>
  <c r="H21" i="15" s="1"/>
  <c r="J14" i="12"/>
  <c r="J18" i="12"/>
  <c r="J22" i="12"/>
  <c r="J26" i="12"/>
  <c r="J30" i="12"/>
  <c r="I4" i="14"/>
  <c r="C21" i="15"/>
  <c r="I5" i="4"/>
  <c r="I13" i="4"/>
  <c r="I2" i="4"/>
  <c r="J4" i="14"/>
  <c r="D21" i="15"/>
  <c r="H7" i="12"/>
  <c r="H20" i="15" s="1"/>
  <c r="F4" i="13"/>
  <c r="F28" i="15" s="1"/>
  <c r="G22" i="15"/>
  <c r="N4" i="12"/>
  <c r="G4" i="13"/>
  <c r="G28" i="15" s="1"/>
  <c r="H22" i="15"/>
  <c r="H4" i="13"/>
  <c r="H28" i="15" s="1"/>
  <c r="N7" i="12" l="1"/>
  <c r="N6" i="12"/>
  <c r="H14" i="12"/>
  <c r="N8" i="12" l="1"/>
  <c r="I14" i="12"/>
  <c r="N9" i="12"/>
  <c r="I27" i="12"/>
  <c r="I15" i="12"/>
  <c r="I29" i="12"/>
  <c r="I28" i="12"/>
  <c r="I32" i="12"/>
  <c r="I23" i="12"/>
  <c r="I21" i="12"/>
  <c r="I20" i="12"/>
  <c r="I19" i="12"/>
  <c r="I31" i="12"/>
  <c r="I25" i="12"/>
  <c r="I16" i="12"/>
  <c r="I17" i="12"/>
  <c r="I24" i="12"/>
  <c r="I18" i="12"/>
  <c r="I22" i="12"/>
  <c r="I26" i="12"/>
  <c r="I30" i="12"/>
</calcChain>
</file>

<file path=xl/sharedStrings.xml><?xml version="1.0" encoding="utf-8"?>
<sst xmlns="http://schemas.openxmlformats.org/spreadsheetml/2006/main" count="2405" uniqueCount="468">
  <si>
    <t>Supplementary benchmark</t>
  </si>
  <si>
    <t>Source_ID</t>
  </si>
  <si>
    <t>Publisher</t>
  </si>
  <si>
    <t>Geography</t>
  </si>
  <si>
    <t>KB4_2024</t>
  </si>
  <si>
    <t>KnowBe4</t>
  </si>
  <si>
    <t>Global</t>
  </si>
  <si>
    <t>Phish-prone Percentage (PPP)</t>
  </si>
  <si>
    <t>https://www.knowbe4.com/hubfs/2024-Phishing-by-Industry-Benchmarking-Report-EN_US.pdf</t>
  </si>
  <si>
    <t>CIRA_2021</t>
  </si>
  <si>
    <t>Canadian Internet Registration Authority (CIRA)</t>
  </si>
  <si>
    <t>Primarily Canada</t>
  </si>
  <si>
    <t>https://www.cira.ca/en/resources/documents/cybersecurity/phishing-and-cyber-training-canada-2021/</t>
  </si>
  <si>
    <t>UK_CSBS_2025_26</t>
  </si>
  <si>
    <t>United Kingdom</t>
  </si>
  <si>
    <t>https://www.gov.uk/government/statistics/cyber-security-breaches-survey-20252026/cyber-security-breaches-survey-20252026</t>
  </si>
  <si>
    <t>https://assets.publishing.service.gov.uk/media/69f317b4ab602a88957eeeff/DSIT_Cyber_Security_Breaches_Survey_2025-2026_tables_.ods</t>
  </si>
  <si>
    <t>Observation_ID</t>
  </si>
  <si>
    <t>Publication_Year</t>
  </si>
  <si>
    <t>Data_Collection_Period</t>
  </si>
  <si>
    <t>Organisation_Size_Label</t>
  </si>
  <si>
    <t>Employee_Band</t>
  </si>
  <si>
    <t>SME_Relevance</t>
  </si>
  <si>
    <t>Industry_or_Sector</t>
  </si>
  <si>
    <t>Training_Stage</t>
  </si>
  <si>
    <t>Approx_Duration_Days</t>
  </si>
  <si>
    <t>Outcome_Domain</t>
  </si>
  <si>
    <t>Metric_Name</t>
  </si>
  <si>
    <t>Metric_Definition</t>
  </si>
  <si>
    <t>Value_pct</t>
  </si>
  <si>
    <t>Published_Base_or_Denominator</t>
  </si>
  <si>
    <t>Denominator_Type</t>
  </si>
  <si>
    <t>Comparability_Group</t>
  </si>
  <si>
    <t>Source_Location</t>
  </si>
  <si>
    <t>Source_URL</t>
  </si>
  <si>
    <t>Notes</t>
  </si>
  <si>
    <t>OBS001</t>
  </si>
  <si>
    <t>2024 report; underlying test-period dates not separately stated</t>
  </si>
  <si>
    <t>Small organisations</t>
  </si>
  <si>
    <t>1-249</t>
  </si>
  <si>
    <t>Primary SME band</t>
  </si>
  <si>
    <t>Banking</t>
  </si>
  <si>
    <t>Baseline / pre-training</t>
  </si>
  <si>
    <t>Phishing susceptibility</t>
  </si>
  <si>
    <t>% of employees who clicked a simulated phishing link or opened a simulated malware attachment during a KnowBe4 testing campaign</t>
  </si>
  <si>
    <t>Industry-stage denominator not published</t>
  </si>
  <si>
    <t>KB4_PPP_SME_INDUSTRY</t>
  </si>
  <si>
    <t>Page 10, Phase One table</t>
  </si>
  <si>
    <t>OBS002</t>
  </si>
  <si>
    <t>Within 90 days after training</t>
  </si>
  <si>
    <t>Page 11, Phase Two table</t>
  </si>
  <si>
    <t>OBS003</t>
  </si>
  <si>
    <t>One year-plus ongoing training</t>
  </si>
  <si>
    <t>Page 12, Phase Three table</t>
  </si>
  <si>
    <t>Table reports 2.5%; narrative on the same page mentions 2.3%. Tabulated value retained.</t>
  </si>
  <si>
    <t>OBS004</t>
  </si>
  <si>
    <t>Business Services</t>
  </si>
  <si>
    <t>OBS005</t>
  </si>
  <si>
    <t>OBS006</t>
  </si>
  <si>
    <t>OBS007</t>
  </si>
  <si>
    <t>Construction</t>
  </si>
  <si>
    <t>OBS008</t>
  </si>
  <si>
    <t>OBS009</t>
  </si>
  <si>
    <t>OBS010</t>
  </si>
  <si>
    <t>Consulting</t>
  </si>
  <si>
    <t>OBS011</t>
  </si>
  <si>
    <t>OBS012</t>
  </si>
  <si>
    <t>OBS013</t>
  </si>
  <si>
    <t>Consumer Services</t>
  </si>
  <si>
    <t>OBS014</t>
  </si>
  <si>
    <t>OBS015</t>
  </si>
  <si>
    <t>OBS016</t>
  </si>
  <si>
    <t>Education</t>
  </si>
  <si>
    <t>OBS017</t>
  </si>
  <si>
    <t>OBS018</t>
  </si>
  <si>
    <t>OBS019</t>
  </si>
  <si>
    <t>Energy &amp; Utilities</t>
  </si>
  <si>
    <t>OBS020</t>
  </si>
  <si>
    <t>OBS021</t>
  </si>
  <si>
    <t>OBS022</t>
  </si>
  <si>
    <t>Financial Services</t>
  </si>
  <si>
    <t>OBS023</t>
  </si>
  <si>
    <t>OBS024</t>
  </si>
  <si>
    <t>OBS025</t>
  </si>
  <si>
    <t>Government</t>
  </si>
  <si>
    <t>OBS026</t>
  </si>
  <si>
    <t>OBS027</t>
  </si>
  <si>
    <t>OBS028</t>
  </si>
  <si>
    <t>Healthcare &amp; Pharmaceuticals</t>
  </si>
  <si>
    <t>OBS029</t>
  </si>
  <si>
    <t>OBS030</t>
  </si>
  <si>
    <t>OBS031</t>
  </si>
  <si>
    <t>Hospitality</t>
  </si>
  <si>
    <t>OBS032</t>
  </si>
  <si>
    <t>OBS033</t>
  </si>
  <si>
    <t>OBS034</t>
  </si>
  <si>
    <t>Insurance</t>
  </si>
  <si>
    <t>OBS035</t>
  </si>
  <si>
    <t>OBS036</t>
  </si>
  <si>
    <t>OBS037</t>
  </si>
  <si>
    <t>Legal</t>
  </si>
  <si>
    <t>OBS038</t>
  </si>
  <si>
    <t>OBS039</t>
  </si>
  <si>
    <t>OBS040</t>
  </si>
  <si>
    <t>Manufacturing</t>
  </si>
  <si>
    <t>OBS041</t>
  </si>
  <si>
    <t>OBS042</t>
  </si>
  <si>
    <t>OBS043</t>
  </si>
  <si>
    <t>Not-For-Profit</t>
  </si>
  <si>
    <t>OBS044</t>
  </si>
  <si>
    <t>OBS045</t>
  </si>
  <si>
    <t>OBS046</t>
  </si>
  <si>
    <t>Other</t>
  </si>
  <si>
    <t>OBS047</t>
  </si>
  <si>
    <t>OBS048</t>
  </si>
  <si>
    <t>OBS049</t>
  </si>
  <si>
    <t>Retail &amp; Wholesale</t>
  </si>
  <si>
    <t>OBS050</t>
  </si>
  <si>
    <t>OBS051</t>
  </si>
  <si>
    <t>OBS052</t>
  </si>
  <si>
    <t>Technology</t>
  </si>
  <si>
    <t>OBS053</t>
  </si>
  <si>
    <t>OBS054</t>
  </si>
  <si>
    <t>OBS055</t>
  </si>
  <si>
    <t>Transportation</t>
  </si>
  <si>
    <t>OBS056</t>
  </si>
  <si>
    <t>OBS057</t>
  </si>
  <si>
    <t>OBS058</t>
  </si>
  <si>
    <t>2024 report</t>
  </si>
  <si>
    <t>All industries by organisation size</t>
  </si>
  <si>
    <t>SME band</t>
  </si>
  <si>
    <t>All industries</t>
  </si>
  <si>
    <t>% of employees who failed the simulated phishing test under the report's PPP definition</t>
  </si>
  <si>
    <t>Organisations in size category</t>
  </si>
  <si>
    <t>KB4_PPP_SIZE</t>
  </si>
  <si>
    <t>Page 10 organisation-size summary</t>
  </si>
  <si>
    <t>OBS059</t>
  </si>
  <si>
    <t>Page 11 organisation-size summary</t>
  </si>
  <si>
    <t>OBS060</t>
  </si>
  <si>
    <t>Page 12 organisation-size summary</t>
  </si>
  <si>
    <t>OBS061</t>
  </si>
  <si>
    <t>250-999</t>
  </si>
  <si>
    <t>Comparator</t>
  </si>
  <si>
    <t>OBS062</t>
  </si>
  <si>
    <t>OBS063</t>
  </si>
  <si>
    <t>OBS064</t>
  </si>
  <si>
    <t>1000+</t>
  </si>
  <si>
    <t>Large comparator</t>
  </si>
  <si>
    <t>OBS065</t>
  </si>
  <si>
    <t>OBS066</t>
  </si>
  <si>
    <t>OBS067</t>
  </si>
  <si>
    <t>North America</t>
  </si>
  <si>
    <t>Supplementary SME regional context</t>
  </si>
  <si>
    <t>% of employees failing simulated phishing tests; regional dataset uses same phase framework</t>
  </si>
  <si>
    <t>Regional stage denominator not published</t>
  </si>
  <si>
    <t>KB4_PPP_SME_REGION</t>
  </si>
  <si>
    <t>Page 14 international benchmark table</t>
  </si>
  <si>
    <t>Regional benchmark is supplementary; report states international analysis uses a slightly different dataset from industry analysis.</t>
  </si>
  <si>
    <t>OBS068</t>
  </si>
  <si>
    <t>OBS069</t>
  </si>
  <si>
    <t>OBS070</t>
  </si>
  <si>
    <t>Africa</t>
  </si>
  <si>
    <t>OBS071</t>
  </si>
  <si>
    <t>OBS072</t>
  </si>
  <si>
    <t>OBS073</t>
  </si>
  <si>
    <t>Asia</t>
  </si>
  <si>
    <t>OBS074</t>
  </si>
  <si>
    <t>OBS075</t>
  </si>
  <si>
    <t>OBS076</t>
  </si>
  <si>
    <t>Australia &amp; New Zealand</t>
  </si>
  <si>
    <t>OBS077</t>
  </si>
  <si>
    <t>OBS078</t>
  </si>
  <si>
    <t>OBS079</t>
  </si>
  <si>
    <t>Europe</t>
  </si>
  <si>
    <t>OBS080</t>
  </si>
  <si>
    <t>OBS081</t>
  </si>
  <si>
    <t>OBS082</t>
  </si>
  <si>
    <t>South America</t>
  </si>
  <si>
    <t>OBS083</t>
  </si>
  <si>
    <t>OBS084</t>
  </si>
  <si>
    <t>OBS085</t>
  </si>
  <si>
    <t>United Kingdom &amp; Ireland</t>
  </si>
  <si>
    <t>OBS086</t>
  </si>
  <si>
    <t>OBS087</t>
  </si>
  <si>
    <t>OBS088</t>
  </si>
  <si>
    <t>Click-rate section draws on 2019-2021</t>
  </si>
  <si>
    <t>Mixed / not size-stratified</t>
  </si>
  <si>
    <t>Not stated</t>
  </si>
  <si>
    <t>Supplementary; not SME-specific</t>
  </si>
  <si>
    <t>All sectors</t>
  </si>
  <si>
    <t>Baseline / beginning of training</t>
  </si>
  <si>
    <t>Phishing simulation click rate</t>
  </si>
  <si>
    <t>% of simulated phishing emails that users clicked</t>
  </si>
  <si>
    <t>Stage denominator not published</t>
  </si>
  <si>
    <t>CIRA_CLICK_RATE</t>
  </si>
  <si>
    <t>Phishing simulation click rates over time</t>
  </si>
  <si>
    <t>Use as triangulation only; metric and population are not directly interchangeable with KnowBe4 PPP.</t>
  </si>
  <si>
    <t>OBS089</t>
  </si>
  <si>
    <t>After 90 days</t>
  </si>
  <si>
    <t>OBS090</t>
  </si>
  <si>
    <t>After one year</t>
  </si>
  <si>
    <t>OBS091</t>
  </si>
  <si>
    <t>UK DSIT / Home Office</t>
  </si>
  <si>
    <t>2025/2026 survey wave</t>
  </si>
  <si>
    <t>Micro businesses</t>
  </si>
  <si>
    <t>1-9</t>
  </si>
  <si>
    <t>SME context</t>
  </si>
  <si>
    <t>Not applicable</t>
  </si>
  <si>
    <t>Training context</t>
  </si>
  <si>
    <t>Staff cyber training/awareness in last 12 months</t>
  </si>
  <si>
    <t>Published survey percentage for the specified business-size group</t>
  </si>
  <si>
    <t>Unweighted survey base</t>
  </si>
  <si>
    <t>UK_CONTEXT</t>
  </si>
  <si>
    <t>Figure 3.7</t>
  </si>
  <si>
    <t>Contextual survey indicator; do not interpret as a pre/post effect of training.</t>
  </si>
  <si>
    <t>OBS092</t>
  </si>
  <si>
    <t>Small businesses</t>
  </si>
  <si>
    <t>10-49</t>
  </si>
  <si>
    <t>OBS093</t>
  </si>
  <si>
    <t>Medium businesses</t>
  </si>
  <si>
    <t>50-249</t>
  </si>
  <si>
    <t>OBS094</t>
  </si>
  <si>
    <t>Large businesses</t>
  </si>
  <si>
    <t>250+</t>
  </si>
  <si>
    <t>OBS095</t>
  </si>
  <si>
    <t>Cyber risk context</t>
  </si>
  <si>
    <t>Any cyber security breach/attack in last 12 months</t>
  </si>
  <si>
    <t>Figure 4.1 / report text</t>
  </si>
  <si>
    <t>OBS096</t>
  </si>
  <si>
    <t>OBS097</t>
  </si>
  <si>
    <t>OBS098</t>
  </si>
  <si>
    <t>OBS099</t>
  </si>
  <si>
    <t>Businesses overall businesses</t>
  </si>
  <si>
    <t>All business sizes</t>
  </si>
  <si>
    <t>Overall context</t>
  </si>
  <si>
    <t>Experienced phishing attack in last 12 months</t>
  </si>
  <si>
    <t>Figure 4.4</t>
  </si>
  <si>
    <t>OBS100</t>
  </si>
  <si>
    <t>Trend text; exact micro value not stated in HTML narrative</t>
  </si>
  <si>
    <t>OBS101</t>
  </si>
  <si>
    <t>Figure 4.4 discussion</t>
  </si>
  <si>
    <t>OBS102</t>
  </si>
  <si>
    <t>OBS103</t>
  </si>
  <si>
    <t>Experienced cyber crime in last 12 months</t>
  </si>
  <si>
    <t>Chapter 6 key takeaways</t>
  </si>
  <si>
    <t>OBS104</t>
  </si>
  <si>
    <t>OBS105</t>
  </si>
  <si>
    <t>OBS106</t>
  </si>
  <si>
    <t>Industry</t>
  </si>
  <si>
    <t>Baseline_PPP_pct</t>
  </si>
  <si>
    <t>PPP_90_Days_pct</t>
  </si>
  <si>
    <t>PPP_1_YearPlus_pct</t>
  </si>
  <si>
    <t>Abs_Reduction_90d_pp</t>
  </si>
  <si>
    <t>Relative_Reduction_90d</t>
  </si>
  <si>
    <t>Abs_Reduction_1yr_pp</t>
  </si>
  <si>
    <t>Relative_Reduction_1yr</t>
  </si>
  <si>
    <t>Rank_1yr_Reduction</t>
  </si>
  <si>
    <t>Data_Quality_Note</t>
  </si>
  <si>
    <t>Table value used. Banking 1-year table=2.5%; narrative says 2.3%.</t>
  </si>
  <si>
    <t>Organisation_Count</t>
  </si>
  <si>
    <t>Region</t>
  </si>
  <si>
    <t>Method_Note</t>
  </si>
  <si>
    <t>International analysis uses a slightly different regional dataset from the industry analysis.</t>
  </si>
  <si>
    <t>Click_Rate_pct</t>
  </si>
  <si>
    <t>Abs_Reduction_vs_Baseline_pp</t>
  </si>
  <si>
    <t>Relative_Reduction_vs_Baseline</t>
  </si>
  <si>
    <t>Population_Scope</t>
  </si>
  <si>
    <t>21,000+ users / 140+ organisations; click-rate benchmark not SME-stratified</t>
  </si>
  <si>
    <t>Click-rate section is reported using 2019-2021 data.</t>
  </si>
  <si>
    <t>Indicator</t>
  </si>
  <si>
    <t>Business_Size</t>
  </si>
  <si>
    <t>Survey_Base_n</t>
  </si>
  <si>
    <t>SME_or_Comparator</t>
  </si>
  <si>
    <t>Official_Data_Tables_URL</t>
  </si>
  <si>
    <t>Interpretation_Note</t>
  </si>
  <si>
    <t>Micro</t>
  </si>
  <si>
    <t>SME</t>
  </si>
  <si>
    <t>Contextual indicator only; not a causal pre/post training estimate.</t>
  </si>
  <si>
    <t>Small</t>
  </si>
  <si>
    <t>Medium</t>
  </si>
  <si>
    <t>Large</t>
  </si>
  <si>
    <t>Businesses overall</t>
  </si>
  <si>
    <t>Overall</t>
  </si>
  <si>
    <t>Caution</t>
  </si>
  <si>
    <t>CIRA</t>
  </si>
  <si>
    <t>Stage</t>
  </si>
  <si>
    <t>Analysis Summary — Ready for Dissertation Results Chapter</t>
  </si>
  <si>
    <t>Primary SME benchmark</t>
  </si>
  <si>
    <t>Baseline</t>
  </si>
  <si>
    <t>~90 days</t>
  </si>
  <si>
    <t>1 year+</t>
  </si>
  <si>
    <t>Derived effect</t>
  </si>
  <si>
    <t>KnowBe4 SME</t>
  </si>
  <si>
    <t>KnowBe4 — 1-249 employees</t>
  </si>
  <si>
    <t>90-day absolute reduction (pp)</t>
  </si>
  <si>
    <t>90-day relative reduction</t>
  </si>
  <si>
    <t>1 year</t>
  </si>
  <si>
    <t>1-year absolute reduction (pp)</t>
  </si>
  <si>
    <t>CIRA — mixed organisation sizes</t>
  </si>
  <si>
    <t>1-year relative reduction</t>
  </si>
  <si>
    <t>UK business size</t>
  </si>
  <si>
    <t>Training / awareness</t>
  </si>
  <si>
    <t>Any breach / attack</t>
  </si>
  <si>
    <t>Cyber crime</t>
  </si>
  <si>
    <t>Micro (1-9)</t>
  </si>
  <si>
    <t>Small (10-49)</t>
  </si>
  <si>
    <t>Medium (50-249)</t>
  </si>
  <si>
    <t>Large (250+)</t>
  </si>
  <si>
    <t>Chapter 4 — Results &amp; Analysis Dashboard</t>
  </si>
  <si>
    <t>Primary SME benchmark (KnowBe4 1–249 employees)</t>
  </si>
  <si>
    <t>90-day change</t>
  </si>
  <si>
    <t>1-year+ change</t>
  </si>
  <si>
    <t>Industry consistency</t>
  </si>
  <si>
    <t>Baseline PPP</t>
  </si>
  <si>
    <t>~90 days PPP</t>
  </si>
  <si>
    <t>1 year+ PPP</t>
  </si>
  <si>
    <t>Organisation count</t>
  </si>
  <si>
    <t>Absolute reduction</t>
  </si>
  <si>
    <t>Relative reduction</t>
  </si>
  <si>
    <t>Direction</t>
  </si>
  <si>
    <t>Industries lower at 90d</t>
  </si>
  <si>
    <t>Industries lower at 1yr+</t>
  </si>
  <si>
    <t>Share lower at 1yr+</t>
  </si>
  <si>
    <t>Lower susceptibility</t>
  </si>
  <si>
    <t>Normalised benchmark</t>
  </si>
  <si>
    <t>Finding</t>
  </si>
  <si>
    <t>Primary result</t>
  </si>
  <si>
    <t>Interpretation</t>
  </si>
  <si>
    <t>Evidence role</t>
  </si>
  <si>
    <t>Chapter 4 use</t>
  </si>
  <si>
    <t>Primary SME trend</t>
  </si>
  <si>
    <t>28.7% → 19.9% → 4.3%</t>
  </si>
  <si>
    <t>Lower at both post-training stages</t>
  </si>
  <si>
    <t>Primary</t>
  </si>
  <si>
    <t>No causal inference</t>
  </si>
  <si>
    <t>4.2</t>
  </si>
  <si>
    <t>19/19 industries</t>
  </si>
  <si>
    <t>All lower at one year+</t>
  </si>
  <si>
    <t>Primary subgroup</t>
  </si>
  <si>
    <t>Unweighted industry strata</t>
  </si>
  <si>
    <t>4.3</t>
  </si>
  <si>
    <t>Size comparison</t>
  </si>
  <si>
    <t>1–249: 28.7% → 4.3%</t>
  </si>
  <si>
    <t>All size bands decline</t>
  </si>
  <si>
    <t>Supplementary</t>
  </si>
  <si>
    <t>Size is not a causal factor</t>
  </si>
  <si>
    <t>4.4</t>
  </si>
  <si>
    <t>CIRA triangulation</t>
  </si>
  <si>
    <t>8.2% → 3.3%</t>
  </si>
  <si>
    <t>Same downward direction</t>
  </si>
  <si>
    <t>Triangulation</t>
  </si>
  <si>
    <t>Different metric/population</t>
  </si>
  <si>
    <t>4.5</t>
  </si>
  <si>
    <t>UK SME context</t>
  </si>
  <si>
    <t>Training: 14%, 33%, 54%</t>
  </si>
  <si>
    <t>Strong size gradient</t>
  </si>
  <si>
    <t>Context</t>
  </si>
  <si>
    <t>Not a pre/post test</t>
  </si>
  <si>
    <t>4.6</t>
  </si>
  <si>
    <t>Chapter 4.3 — KnowBe4 SME Industry Analysis (1–249 employees)</t>
  </si>
  <si>
    <t>Descriptive statistic</t>
  </si>
  <si>
    <t>Effect statistic</t>
  </si>
  <si>
    <t>90-day effect</t>
  </si>
  <si>
    <t>1-year+ effect</t>
  </si>
  <si>
    <t>Key industry result</t>
  </si>
  <si>
    <t>Value</t>
  </si>
  <si>
    <t>N industries</t>
  </si>
  <si>
    <t>Mean absolute reduction</t>
  </si>
  <si>
    <t>Average decline in percentage points</t>
  </si>
  <si>
    <t>Highest baseline PPP</t>
  </si>
  <si>
    <t>Mean</t>
  </si>
  <si>
    <t>Mean relative reduction</t>
  </si>
  <si>
    <t>Average decline relative to baseline</t>
  </si>
  <si>
    <t>Lowest baseline PPP</t>
  </si>
  <si>
    <t>Median</t>
  </si>
  <si>
    <t>Median relative reduction</t>
  </si>
  <si>
    <t>Typical industry relative decline</t>
  </si>
  <si>
    <t>Largest 1yr absolute reduction</t>
  </si>
  <si>
    <t>Standard deviation</t>
  </si>
  <si>
    <t>Minimum relative reduction</t>
  </si>
  <si>
    <t>Smallest observed proportional decline</t>
  </si>
  <si>
    <t>Smallest 1yr absolute reduction</t>
  </si>
  <si>
    <t>Minimum</t>
  </si>
  <si>
    <t>Maximum relative reduction</t>
  </si>
  <si>
    <t>Largest observed proportional decline</t>
  </si>
  <si>
    <t>Largest 1yr relative reduction</t>
  </si>
  <si>
    <t>Maximum</t>
  </si>
  <si>
    <t>Industries showing reduction</t>
  </si>
  <si>
    <t>Count with lower post-training PPP</t>
  </si>
  <si>
    <t>Smallest 1yr relative reduction</t>
  </si>
  <si>
    <t>Range</t>
  </si>
  <si>
    <t>Share showing reduction</t>
  </si>
  <si>
    <t>Proportion of industries with lower PPP</t>
  </si>
  <si>
    <t>Highest 1yr+ PPP</t>
  </si>
  <si>
    <t>Legal / Not-For-Profit</t>
  </si>
  <si>
    <t>Lowest 1yr+ PPP</t>
  </si>
  <si>
    <t>90d abs ↓ (pp)</t>
  </si>
  <si>
    <t>90d rel ↓</t>
  </si>
  <si>
    <t>1yr abs ↓ (pp)</t>
  </si>
  <si>
    <t>1yr rel ↓</t>
  </si>
  <si>
    <t>1yr rank</t>
  </si>
  <si>
    <t>Baseline-to-1yr status</t>
  </si>
  <si>
    <t>Chapter 4.4 — Organisation-Size and Regional Comparisons</t>
  </si>
  <si>
    <t>Employee band</t>
  </si>
  <si>
    <t>Organisations</t>
  </si>
  <si>
    <t>~90d PPP</t>
  </si>
  <si>
    <t>1yr+ PPP</t>
  </si>
  <si>
    <t>90d abs ↓</t>
  </si>
  <si>
    <t>1yr abs ↓</t>
  </si>
  <si>
    <t>Regional statistic</t>
  </si>
  <si>
    <t>~90d</t>
  </si>
  <si>
    <t>1yr+</t>
  </si>
  <si>
    <t>SD</t>
  </si>
  <si>
    <t>Chapter 4.5–4.6 — Cross-Source Triangulation and UK SME Context</t>
  </si>
  <si>
    <t>KnowBe4 SME PPP</t>
  </si>
  <si>
    <t>KnowBe4 index</t>
  </si>
  <si>
    <t>CIRA click rate</t>
  </si>
  <si>
    <t>CIRA index</t>
  </si>
  <si>
    <t>Analytical role</t>
  </si>
  <si>
    <t>Effect measure</t>
  </si>
  <si>
    <t>Cross-source interpretation</t>
  </si>
  <si>
    <t>Reference</t>
  </si>
  <si>
    <t>90-day absolute reduction</t>
  </si>
  <si>
    <t>Both sources decline</t>
  </si>
  <si>
    <t>Short-term comparison</t>
  </si>
  <si>
    <t>Longer-term comparison</t>
  </si>
  <si>
    <t>1-year absolute reduction</t>
  </si>
  <si>
    <t>Business size</t>
  </si>
  <si>
    <t>Phishing attack</t>
  </si>
  <si>
    <t>Micro (1–9)</t>
  </si>
  <si>
    <t>n/a</t>
  </si>
  <si>
    <t>Small (10–49)</t>
  </si>
  <si>
    <t>Medium (50–249)</t>
  </si>
  <si>
    <t>Chapter 4 — Copy-Ready Results Tables</t>
  </si>
  <si>
    <t>Table 4.1. Secondary evidence used in the analysis</t>
  </si>
  <si>
    <t>Source</t>
  </si>
  <si>
    <t>Scope</t>
  </si>
  <si>
    <t>Metric</t>
  </si>
  <si>
    <t>Role</t>
  </si>
  <si>
    <t>Key comparability limitation</t>
  </si>
  <si>
    <t>KnowBe4 2024</t>
  </si>
  <si>
    <t>11.9m users; 55,675 organisations; 19 industries</t>
  </si>
  <si>
    <t>PPP</t>
  </si>
  <si>
    <t>Primary SME outcome</t>
  </si>
  <si>
    <t>Vendor-customer benchmark; industry denominators not published</t>
  </si>
  <si>
    <t>CIRA 2021</t>
  </si>
  <si>
    <t>21,000+ users; 140+ organisations</t>
  </si>
  <si>
    <t>Click rate</t>
  </si>
  <si>
    <t>Independent triangulation</t>
  </si>
  <si>
    <t>Not SME-stratified; metric differs from PPP</t>
  </si>
  <si>
    <t>UK CSBS 2025/26</t>
  </si>
  <si>
    <t>2,112 businesses; official size bands</t>
  </si>
  <si>
    <t>Training &amp; incident prevalence</t>
  </si>
  <si>
    <t>Self-reported; not pre/post training data</t>
  </si>
  <si>
    <t>Table 4.2. Primary KnowBe4 SME benchmark (1–249 employees)</t>
  </si>
  <si>
    <t>Absolute reduction vs baseline</t>
  </si>
  <si>
    <t>Relative reduction vs baseline</t>
  </si>
  <si>
    <t>Reference baseline</t>
  </si>
  <si>
    <t>Substantially lower susceptibility</t>
  </si>
  <si>
    <t>Table 4.3. Descriptive statistics across 19 SME industry strata</t>
  </si>
  <si>
    <t>Table 4.4. Industry-level change summary</t>
  </si>
  <si>
    <t>Statistic</t>
  </si>
  <si>
    <t>Measure</t>
  </si>
  <si>
    <t>Table 4.5. KnowBe4 outcomes by organisation-size band</t>
  </si>
  <si>
    <t>Table 4.6. CIRA supplementary training benchmark</t>
  </si>
  <si>
    <t>Abs reduction vs baseline</t>
  </si>
  <si>
    <t>Independent directional triangulation</t>
  </si>
  <si>
    <t>Table 4.7. UK cybersecurity context by business size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</si>
</sst>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&quot;%&quot;"/>
    <numFmt numFmtId="165" formatCode="0.0%"/>
    <numFmt numFmtId="166" formatCode="0.0&quot; pp&quot;"/>
    <numFmt numFmtId="167" formatCode="0.0"/>
  </numFmts>
  <fonts count="5">
    <font>
      <sz val="11"/>
      <name val="Carlito"/>
    </font>
    <font>
      <b/>
      <sz val="15"/>
      <color rgb="FFFFFFFF"/>
      <name val="Carlito"/>
    </font>
    <font>
      <b/>
      <sz val="11"/>
      <color rgb="FF1F1F1F"/>
      <name val="Carlito"/>
    </font>
    <font>
      <b/>
      <sz val="11"/>
      <color rgb="FFFFFFFF"/>
      <name val="Carlito"/>
    </font>
    <font>
      <b/>
      <sz val="14"/>
      <color rgb="FF0F243E"/>
      <name val="Carlito"/>
    </font>
  </fonts>
  <fills count="8">
    <fill>
      <patternFill patternType="none"/>
    </fill>
    <fill>
      <patternFill patternType="gray125"/>
    </fill>
    <fill>
      <patternFill patternType="solid">
        <fgColor rgb="FF0F243E"/>
      </patternFill>
    </fill>
    <fill>
      <patternFill patternType="solid">
        <fgColor rgb="FF1F4E78"/>
      </patternFill>
    </fill>
    <fill>
      <patternFill patternType="solid">
        <fgColor rgb="FF0F243E"/>
      </patternFill>
    </fill>
    <fill>
      <patternFill patternType="solid">
        <fgColor rgb="FFD9EAF7"/>
      </patternFill>
    </fill>
    <fill>
      <patternFill patternType="solid">
        <fgColor rgb="FFF7FBFF"/>
      </patternFill>
    </fill>
    <fill>
      <patternFill patternType="solid">
        <fgColor rgb="FF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3" fillId="3" borderId="0" xfId="0" applyFont="1" applyFill="1" applyAlignment="1">
      <alignment horizontal="center" vertical="center" wrapText="1"/>
    </xf>
    <xf numFmtId="164" fontId="0" fillId="0" borderId="0" xfId="0" applyNumberFormat="1"/>
    <xf numFmtId="164" fontId="0" fillId="0" borderId="0" xfId="0" applyNumberFormat="1" applyAlignment="1">
      <alignment wrapText="1"/>
    </xf>
    <xf numFmtId="165" fontId="0" fillId="0" borderId="0" xfId="0" applyNumberFormat="1"/>
    <xf numFmtId="165" fontId="0" fillId="0" borderId="0" xfId="0" applyNumberFormat="1" applyAlignment="1">
      <alignment wrapText="1"/>
    </xf>
    <xf numFmtId="0" fontId="2" fillId="5" borderId="0" xfId="0" applyFont="1" applyFill="1" applyAlignment="1">
      <alignment horizontal="center" vertical="center" wrapText="1"/>
    </xf>
    <xf numFmtId="0" fontId="4" fillId="6" borderId="0" xfId="0" applyFont="1" applyFill="1" applyAlignment="1">
      <alignment horizontal="center" vertical="center"/>
    </xf>
    <xf numFmtId="164" fontId="4" fillId="6" borderId="0" xfId="0" applyNumberFormat="1" applyFont="1" applyFill="1" applyAlignment="1">
      <alignment horizontal="center" vertical="center"/>
    </xf>
    <xf numFmtId="3" fontId="4" fillId="6" borderId="0" xfId="0" applyNumberFormat="1" applyFont="1" applyFill="1" applyAlignment="1">
      <alignment horizontal="center" vertical="center"/>
    </xf>
    <xf numFmtId="166" fontId="4" fillId="6" borderId="0" xfId="0" applyNumberFormat="1" applyFont="1" applyFill="1" applyAlignment="1">
      <alignment horizontal="center" vertical="center"/>
    </xf>
    <xf numFmtId="165" fontId="4" fillId="6" borderId="0" xfId="0" applyNumberFormat="1" applyFont="1" applyFill="1" applyAlignment="1">
      <alignment horizontal="center" vertical="center"/>
    </xf>
    <xf numFmtId="0" fontId="3" fillId="7" borderId="0" xfId="0" applyFont="1" applyFill="1" applyAlignment="1">
      <alignment horizontal="center" vertical="center" wrapText="1"/>
    </xf>
    <xf numFmtId="167" fontId="0" fillId="0" borderId="0" xfId="0" applyNumberFormat="1"/>
    <xf numFmtId="166" fontId="0" fillId="0" borderId="0" xfId="0" applyNumberFormat="1"/>
    <xf numFmtId="166" fontId="0" fillId="0" borderId="0" xfId="0" applyNumberFormat="1" applyAlignment="1">
      <alignment wrapText="1"/>
    </xf>
    <xf numFmtId="3" fontId="0" fillId="0" borderId="0" xfId="0" applyNumberFormat="1" applyAlignment="1">
      <alignment wrapText="1"/>
    </xf>
    <xf numFmtId="0" fontId="1" fillId="2" borderId="0" xfId="0" applyFont="1" applyFill="1" applyAlignment="1">
      <alignment vertical="center"/>
    </xf>
    <xf numFmtId="0" fontId="1" fillId="4" borderId="0" xfId="0" applyFont="1" applyFill="1" applyAlignment="1">
      <alignment horizontal="left" vertical="center"/>
    </xf>
    <xf numFmtId="0" fontId="2" fillId="5" borderId="0" xfId="0" applyFont="1" applyFill="1" applyAlignment="1">
      <alignment horizontal="center" vertical="center" wrapText="1"/>
    </xf>
    <xf numFmtId="0" fontId="3" fillId="7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left" vertical="center" wrapText="1"/>
    </xf>
  </cellXfs>
  <cellStyles count="1">
    <cellStyle name="Normal" xfId="0" builtinId="0"/>
  </cellStyles>
  <dxfs count="1">
    <dxf>
      <font>
        <b/>
        <color rgb="FF375623"/>
      </font>
      <fill>
        <patternFill patternType="solid">
          <bgColor rgb="FFE2F0D9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KnowBe4 1-249 employees</c:v>
          </c:tx>
          <c:marker>
            <c:symbol val="none"/>
          </c:marker>
          <c:cat>
            <c:strRef>
              <c:f>Analysis_Summary!$B$3:$D$3</c:f>
              <c:strCache>
                <c:ptCount val="3"/>
                <c:pt idx="0">
                  <c:v>Baseline</c:v>
                </c:pt>
                <c:pt idx="1">
                  <c:v>~90 days</c:v>
                </c:pt>
                <c:pt idx="2">
                  <c:v>1 year+</c:v>
                </c:pt>
              </c:strCache>
            </c:strRef>
          </c:cat>
          <c:val>
            <c:numRef>
              <c:f>Analysis_Summary!$B$4:$D$4</c:f>
              <c:numCache>
                <c:formatCode>0.0"%"</c:formatCode>
                <c:ptCount val="3"/>
                <c:pt idx="0">
                  <c:v>28.7</c:v>
                </c:pt>
                <c:pt idx="1">
                  <c:v>19.899999999999999</c:v>
                </c:pt>
                <c:pt idx="2">
                  <c:v>4.3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E123-4F20-B970-FCD0CB3886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&quot;%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lineChart>
        <c:grouping val="standard"/>
        <c:varyColors val="0"/>
        <c:ser>
          <c:idx val="0"/>
          <c:order val="0"/>
          <c:tx>
            <c:v>CIRA benchmark</c:v>
          </c:tx>
          <c:marker>
            <c:symbol val="none"/>
          </c:marker>
          <c:cat>
            <c:strRef>
              <c:f>Analysis_Summary!$B$6:$D$6</c:f>
              <c:strCache>
                <c:ptCount val="3"/>
                <c:pt idx="0">
                  <c:v>Baseline</c:v>
                </c:pt>
                <c:pt idx="1">
                  <c:v>~90 days</c:v>
                </c:pt>
                <c:pt idx="2">
                  <c:v>1 year</c:v>
                </c:pt>
              </c:strCache>
            </c:strRef>
          </c:cat>
          <c:val>
            <c:numRef>
              <c:f>Analysis_Summary!$B$7:$D$7</c:f>
              <c:numCache>
                <c:formatCode>0.0"%"</c:formatCode>
                <c:ptCount val="3"/>
                <c:pt idx="0">
                  <c:v>8.1999999999999993</c:v>
                </c:pt>
                <c:pt idx="1">
                  <c:v>4.5</c:v>
                </c:pt>
                <c:pt idx="2">
                  <c:v>3.3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4EE6-4754-861E-D736E77AA9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&quot;%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lang="en-US"/>
              <a:t>UK Cybersecurity Context by Business Size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Training / awareness</c:v>
          </c:tx>
          <c:invertIfNegative val="1"/>
          <c:cat>
            <c:strRef>
              <c:f>Analysis_Summary!$A$11:$A$14</c:f>
              <c:strCache>
                <c:ptCount val="4"/>
                <c:pt idx="0">
                  <c:v>Micro (1-9)</c:v>
                </c:pt>
                <c:pt idx="1">
                  <c:v>Small (10-49)</c:v>
                </c:pt>
                <c:pt idx="2">
                  <c:v>Medium (50-249)</c:v>
                </c:pt>
                <c:pt idx="3">
                  <c:v>Large (250+)</c:v>
                </c:pt>
              </c:strCache>
            </c:strRef>
          </c:cat>
          <c:val>
            <c:numRef>
              <c:f>Analysis_Summary!$B$11:$B$14</c:f>
              <c:numCache>
                <c:formatCode>0.0"%"</c:formatCode>
                <c:ptCount val="4"/>
                <c:pt idx="0">
                  <c:v>14</c:v>
                </c:pt>
                <c:pt idx="1">
                  <c:v>33</c:v>
                </c:pt>
                <c:pt idx="2">
                  <c:v>54</c:v>
                </c:pt>
                <c:pt idx="3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A9-4D86-93A1-30208F1E0B2A}"/>
            </c:ext>
          </c:extLst>
        </c:ser>
        <c:ser>
          <c:idx val="1"/>
          <c:order val="1"/>
          <c:tx>
            <c:v>Any breach / attack</c:v>
          </c:tx>
          <c:invertIfNegative val="1"/>
          <c:cat>
            <c:strRef>
              <c:f>Analysis_Summary!$A$11:$A$14</c:f>
              <c:strCache>
                <c:ptCount val="4"/>
                <c:pt idx="0">
                  <c:v>Micro (1-9)</c:v>
                </c:pt>
                <c:pt idx="1">
                  <c:v>Small (10-49)</c:v>
                </c:pt>
                <c:pt idx="2">
                  <c:v>Medium (50-249)</c:v>
                </c:pt>
                <c:pt idx="3">
                  <c:v>Large (250+)</c:v>
                </c:pt>
              </c:strCache>
            </c:strRef>
          </c:cat>
          <c:val>
            <c:numRef>
              <c:f>Analysis_Summary!$C$11:$C$14</c:f>
              <c:numCache>
                <c:formatCode>0.0"%"</c:formatCode>
                <c:ptCount val="4"/>
                <c:pt idx="0">
                  <c:v>42</c:v>
                </c:pt>
                <c:pt idx="1">
                  <c:v>46</c:v>
                </c:pt>
                <c:pt idx="2">
                  <c:v>65</c:v>
                </c:pt>
                <c:pt idx="3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3A9-4D86-93A1-30208F1E0B2A}"/>
            </c:ext>
          </c:extLst>
        </c:ser>
        <c:ser>
          <c:idx val="2"/>
          <c:order val="2"/>
          <c:tx>
            <c:v>Cyber crime</c:v>
          </c:tx>
          <c:invertIfNegative val="1"/>
          <c:cat>
            <c:strRef>
              <c:f>Analysis_Summary!$A$11:$A$14</c:f>
              <c:strCache>
                <c:ptCount val="4"/>
                <c:pt idx="0">
                  <c:v>Micro (1-9)</c:v>
                </c:pt>
                <c:pt idx="1">
                  <c:v>Small (10-49)</c:v>
                </c:pt>
                <c:pt idx="2">
                  <c:v>Medium (50-249)</c:v>
                </c:pt>
                <c:pt idx="3">
                  <c:v>Large (250+)</c:v>
                </c:pt>
              </c:strCache>
            </c:strRef>
          </c:cat>
          <c:val>
            <c:numRef>
              <c:f>Analysis_Summary!$D$11:$D$14</c:f>
              <c:numCache>
                <c:formatCode>0.0"%"</c:formatCode>
                <c:ptCount val="4"/>
                <c:pt idx="0">
                  <c:v>17</c:v>
                </c:pt>
                <c:pt idx="1">
                  <c:v>24</c:v>
                </c:pt>
                <c:pt idx="2">
                  <c:v>41</c:v>
                </c:pt>
                <c:pt idx="3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3A9-4D86-93A1-30208F1E0B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&quot;%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KnowBe4 SME PPP</c:v>
          </c:tx>
          <c:marker>
            <c:symbol val="none"/>
          </c:marker>
          <c:cat>
            <c:strRef>
              <c:f>Ch4_Dashboard!$B$8:$D$8</c:f>
              <c:strCache>
                <c:ptCount val="3"/>
                <c:pt idx="0">
                  <c:v>Baseline</c:v>
                </c:pt>
                <c:pt idx="1">
                  <c:v>~90 days</c:v>
                </c:pt>
                <c:pt idx="2">
                  <c:v>1 year+</c:v>
                </c:pt>
              </c:strCache>
            </c:strRef>
          </c:cat>
          <c:val>
            <c:numRef>
              <c:f>Ch4_Dashboard!$B$9:$D$9</c:f>
              <c:numCache>
                <c:formatCode>0.0"%"</c:formatCode>
                <c:ptCount val="3"/>
                <c:pt idx="0">
                  <c:v>28.7</c:v>
                </c:pt>
                <c:pt idx="1">
                  <c:v>19.899999999999999</c:v>
                </c:pt>
                <c:pt idx="2">
                  <c:v>4.3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1170-4197-8167-1568BF92D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&quot;%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KnowBe4 SME</c:v>
          </c:tx>
          <c:marker>
            <c:symbol val="none"/>
          </c:marker>
          <c:cat>
            <c:strRef>
              <c:f>Ch4_Dashboard!$G$8:$I$8</c:f>
              <c:strCache>
                <c:ptCount val="3"/>
                <c:pt idx="0">
                  <c:v>Baseline</c:v>
                </c:pt>
                <c:pt idx="1">
                  <c:v>~90 days</c:v>
                </c:pt>
                <c:pt idx="2">
                  <c:v>1 year+</c:v>
                </c:pt>
              </c:strCache>
            </c:strRef>
          </c:cat>
          <c:val>
            <c:numRef>
              <c:f>Ch4_Dashboard!$G$9:$I$9</c:f>
              <c:numCache>
                <c:formatCode>0.0</c:formatCode>
                <c:ptCount val="3"/>
                <c:pt idx="0">
                  <c:v>100</c:v>
                </c:pt>
                <c:pt idx="1">
                  <c:v>69.337979094076658</c:v>
                </c:pt>
                <c:pt idx="2">
                  <c:v>14.982578397212542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689F-434A-ACF9-43423830FAB2}"/>
            </c:ext>
          </c:extLst>
        </c:ser>
        <c:ser>
          <c:idx val="1"/>
          <c:order val="1"/>
          <c:tx>
            <c:v>CIRA</c:v>
          </c:tx>
          <c:marker>
            <c:symbol val="none"/>
          </c:marker>
          <c:cat>
            <c:strRef>
              <c:f>Ch4_Dashboard!$G$8:$I$8</c:f>
              <c:strCache>
                <c:ptCount val="3"/>
                <c:pt idx="0">
                  <c:v>Baseline</c:v>
                </c:pt>
                <c:pt idx="1">
                  <c:v>~90 days</c:v>
                </c:pt>
                <c:pt idx="2">
                  <c:v>1 year+</c:v>
                </c:pt>
              </c:strCache>
            </c:strRef>
          </c:cat>
          <c:val>
            <c:numRef>
              <c:f>Ch4_Dashboard!$G$10:$I$10</c:f>
              <c:numCache>
                <c:formatCode>0.0</c:formatCode>
                <c:ptCount val="3"/>
                <c:pt idx="0">
                  <c:v>100</c:v>
                </c:pt>
                <c:pt idx="1">
                  <c:v>54.878048780487809</c:v>
                </c:pt>
                <c:pt idx="2">
                  <c:v>40.243902439024396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689F-434A-ACF9-43423830FA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v>Baseline PPP</c:v>
          </c:tx>
          <c:invertIfNegative val="1"/>
          <c:cat>
            <c:strRef>
              <c:f>Ch4_Industry!$A$14:$A$32</c:f>
              <c:strCache>
                <c:ptCount val="19"/>
                <c:pt idx="0">
                  <c:v>Banking</c:v>
                </c:pt>
                <c:pt idx="1">
                  <c:v>Business Services</c:v>
                </c:pt>
                <c:pt idx="2">
                  <c:v>Construction</c:v>
                </c:pt>
                <c:pt idx="3">
                  <c:v>Consulting</c:v>
                </c:pt>
                <c:pt idx="4">
                  <c:v>Consumer Services</c:v>
                </c:pt>
                <c:pt idx="5">
                  <c:v>Education</c:v>
                </c:pt>
                <c:pt idx="6">
                  <c:v>Energy &amp; Utilities</c:v>
                </c:pt>
                <c:pt idx="7">
                  <c:v>Financial Services</c:v>
                </c:pt>
                <c:pt idx="8">
                  <c:v>Government</c:v>
                </c:pt>
                <c:pt idx="9">
                  <c:v>Healthcare &amp; Pharmaceuticals</c:v>
                </c:pt>
                <c:pt idx="10">
                  <c:v>Hospitality</c:v>
                </c:pt>
                <c:pt idx="11">
                  <c:v>Insurance</c:v>
                </c:pt>
                <c:pt idx="12">
                  <c:v>Legal</c:v>
                </c:pt>
                <c:pt idx="13">
                  <c:v>Manufacturing</c:v>
                </c:pt>
                <c:pt idx="14">
                  <c:v>Not-For-Profit</c:v>
                </c:pt>
                <c:pt idx="15">
                  <c:v>Other</c:v>
                </c:pt>
                <c:pt idx="16">
                  <c:v>Retail &amp; Wholesale</c:v>
                </c:pt>
                <c:pt idx="17">
                  <c:v>Technology</c:v>
                </c:pt>
                <c:pt idx="18">
                  <c:v>Transportation</c:v>
                </c:pt>
              </c:strCache>
            </c:strRef>
          </c:cat>
          <c:val>
            <c:numRef>
              <c:f>Ch4_Industry!$B$14:$B$32</c:f>
              <c:numCache>
                <c:formatCode>0.0"%"</c:formatCode>
                <c:ptCount val="19"/>
                <c:pt idx="0">
                  <c:v>27.8</c:v>
                </c:pt>
                <c:pt idx="1">
                  <c:v>26.7</c:v>
                </c:pt>
                <c:pt idx="2">
                  <c:v>28.8</c:v>
                </c:pt>
                <c:pt idx="3">
                  <c:v>28.4</c:v>
                </c:pt>
                <c:pt idx="4">
                  <c:v>28.8</c:v>
                </c:pt>
                <c:pt idx="5">
                  <c:v>32.4</c:v>
                </c:pt>
                <c:pt idx="6">
                  <c:v>29.3</c:v>
                </c:pt>
                <c:pt idx="7">
                  <c:v>28.1</c:v>
                </c:pt>
                <c:pt idx="8">
                  <c:v>27.9</c:v>
                </c:pt>
                <c:pt idx="9">
                  <c:v>34.700000000000003</c:v>
                </c:pt>
                <c:pt idx="10">
                  <c:v>31.2</c:v>
                </c:pt>
                <c:pt idx="11">
                  <c:v>28.6</c:v>
                </c:pt>
                <c:pt idx="12">
                  <c:v>26.5</c:v>
                </c:pt>
                <c:pt idx="13">
                  <c:v>27.9</c:v>
                </c:pt>
                <c:pt idx="14">
                  <c:v>30.3</c:v>
                </c:pt>
                <c:pt idx="15">
                  <c:v>26.3</c:v>
                </c:pt>
                <c:pt idx="16">
                  <c:v>30.7</c:v>
                </c:pt>
                <c:pt idx="17">
                  <c:v>26.1</c:v>
                </c:pt>
                <c:pt idx="18">
                  <c:v>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B46-4BF7-B626-1975187FF421}"/>
            </c:ext>
          </c:extLst>
        </c:ser>
        <c:ser>
          <c:idx val="1"/>
          <c:order val="1"/>
          <c:tx>
            <c:v>1 year+ PPP</c:v>
          </c:tx>
          <c:invertIfNegative val="1"/>
          <c:cat>
            <c:strRef>
              <c:f>Ch4_Industry!$A$14:$A$32</c:f>
              <c:strCache>
                <c:ptCount val="19"/>
                <c:pt idx="0">
                  <c:v>Banking</c:v>
                </c:pt>
                <c:pt idx="1">
                  <c:v>Business Services</c:v>
                </c:pt>
                <c:pt idx="2">
                  <c:v>Construction</c:v>
                </c:pt>
                <c:pt idx="3">
                  <c:v>Consulting</c:v>
                </c:pt>
                <c:pt idx="4">
                  <c:v>Consumer Services</c:v>
                </c:pt>
                <c:pt idx="5">
                  <c:v>Education</c:v>
                </c:pt>
                <c:pt idx="6">
                  <c:v>Energy &amp; Utilities</c:v>
                </c:pt>
                <c:pt idx="7">
                  <c:v>Financial Services</c:v>
                </c:pt>
                <c:pt idx="8">
                  <c:v>Government</c:v>
                </c:pt>
                <c:pt idx="9">
                  <c:v>Healthcare &amp; Pharmaceuticals</c:v>
                </c:pt>
                <c:pt idx="10">
                  <c:v>Hospitality</c:v>
                </c:pt>
                <c:pt idx="11">
                  <c:v>Insurance</c:v>
                </c:pt>
                <c:pt idx="12">
                  <c:v>Legal</c:v>
                </c:pt>
                <c:pt idx="13">
                  <c:v>Manufacturing</c:v>
                </c:pt>
                <c:pt idx="14">
                  <c:v>Not-For-Profit</c:v>
                </c:pt>
                <c:pt idx="15">
                  <c:v>Other</c:v>
                </c:pt>
                <c:pt idx="16">
                  <c:v>Retail &amp; Wholesale</c:v>
                </c:pt>
                <c:pt idx="17">
                  <c:v>Technology</c:v>
                </c:pt>
                <c:pt idx="18">
                  <c:v>Transportation</c:v>
                </c:pt>
              </c:strCache>
            </c:strRef>
          </c:cat>
          <c:val>
            <c:numRef>
              <c:f>Ch4_Industry!$D$14:$D$32</c:f>
              <c:numCache>
                <c:formatCode>0.0"%"</c:formatCode>
                <c:ptCount val="19"/>
                <c:pt idx="0">
                  <c:v>2.5</c:v>
                </c:pt>
                <c:pt idx="1">
                  <c:v>5.3</c:v>
                </c:pt>
                <c:pt idx="2">
                  <c:v>4</c:v>
                </c:pt>
                <c:pt idx="3">
                  <c:v>4</c:v>
                </c:pt>
                <c:pt idx="4">
                  <c:v>5</c:v>
                </c:pt>
                <c:pt idx="5">
                  <c:v>3.9</c:v>
                </c:pt>
                <c:pt idx="6">
                  <c:v>3.7</c:v>
                </c:pt>
                <c:pt idx="7">
                  <c:v>3.5</c:v>
                </c:pt>
                <c:pt idx="8">
                  <c:v>4.4000000000000004</c:v>
                </c:pt>
                <c:pt idx="9">
                  <c:v>5.4</c:v>
                </c:pt>
                <c:pt idx="10">
                  <c:v>4.2</c:v>
                </c:pt>
                <c:pt idx="11">
                  <c:v>3.8</c:v>
                </c:pt>
                <c:pt idx="12">
                  <c:v>5.6</c:v>
                </c:pt>
                <c:pt idx="13">
                  <c:v>4.0999999999999996</c:v>
                </c:pt>
                <c:pt idx="14">
                  <c:v>5.6</c:v>
                </c:pt>
                <c:pt idx="15">
                  <c:v>4.3</c:v>
                </c:pt>
                <c:pt idx="16">
                  <c:v>4.7</c:v>
                </c:pt>
                <c:pt idx="17">
                  <c:v>4.0999999999999996</c:v>
                </c:pt>
                <c:pt idx="18">
                  <c:v>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B46-4BF7-B626-1975187FF4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&quot;%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1–249</c:v>
          </c:tx>
          <c:marker>
            <c:symbol val="none"/>
          </c:marker>
          <c:cat>
            <c:strRef>
              <c:f>Ch4_Size_Region!$C$3:$E$3</c:f>
              <c:strCache>
                <c:ptCount val="3"/>
                <c:pt idx="0">
                  <c:v>Baseline PPP</c:v>
                </c:pt>
                <c:pt idx="1">
                  <c:v>~90d PPP</c:v>
                </c:pt>
                <c:pt idx="2">
                  <c:v>1yr+ PPP</c:v>
                </c:pt>
              </c:strCache>
            </c:strRef>
          </c:cat>
          <c:val>
            <c:numRef>
              <c:f>Ch4_Size_Region!$C$4:$E$4</c:f>
              <c:numCache>
                <c:formatCode>0.0"%"</c:formatCode>
                <c:ptCount val="3"/>
                <c:pt idx="0">
                  <c:v>28.7</c:v>
                </c:pt>
                <c:pt idx="1">
                  <c:v>19.899999999999999</c:v>
                </c:pt>
                <c:pt idx="2">
                  <c:v>4.3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BD94-4228-886B-53310A8831FA}"/>
            </c:ext>
          </c:extLst>
        </c:ser>
        <c:ser>
          <c:idx val="1"/>
          <c:order val="1"/>
          <c:tx>
            <c:v>250–999</c:v>
          </c:tx>
          <c:marker>
            <c:symbol val="none"/>
          </c:marker>
          <c:cat>
            <c:strRef>
              <c:f>Ch4_Size_Region!$C$3:$E$3</c:f>
              <c:strCache>
                <c:ptCount val="3"/>
                <c:pt idx="0">
                  <c:v>Baseline PPP</c:v>
                </c:pt>
                <c:pt idx="1">
                  <c:v>~90d PPP</c:v>
                </c:pt>
                <c:pt idx="2">
                  <c:v>1yr+ PPP</c:v>
                </c:pt>
              </c:strCache>
            </c:strRef>
          </c:cat>
          <c:val>
            <c:numRef>
              <c:f>Ch4_Size_Region!$C$5:$E$5</c:f>
              <c:numCache>
                <c:formatCode>0.0"%"</c:formatCode>
                <c:ptCount val="3"/>
                <c:pt idx="0">
                  <c:v>31.9</c:v>
                </c:pt>
                <c:pt idx="1">
                  <c:v>20.100000000000001</c:v>
                </c:pt>
                <c:pt idx="2">
                  <c:v>4.5999999999999996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BD94-4228-886B-53310A8831FA}"/>
            </c:ext>
          </c:extLst>
        </c:ser>
        <c:ser>
          <c:idx val="2"/>
          <c:order val="2"/>
          <c:tx>
            <c:v>1000+</c:v>
          </c:tx>
          <c:marker>
            <c:symbol val="none"/>
          </c:marker>
          <c:cat>
            <c:strRef>
              <c:f>Ch4_Size_Region!$C$3:$E$3</c:f>
              <c:strCache>
                <c:ptCount val="3"/>
                <c:pt idx="0">
                  <c:v>Baseline PPP</c:v>
                </c:pt>
                <c:pt idx="1">
                  <c:v>~90d PPP</c:v>
                </c:pt>
                <c:pt idx="2">
                  <c:v>1yr+ PPP</c:v>
                </c:pt>
              </c:strCache>
            </c:strRef>
          </c:cat>
          <c:val>
            <c:numRef>
              <c:f>Ch4_Size_Region!$C$6:$E$6</c:f>
              <c:numCache>
                <c:formatCode>0.0"%"</c:formatCode>
                <c:ptCount val="3"/>
                <c:pt idx="0">
                  <c:v>37.5</c:v>
                </c:pt>
                <c:pt idx="1">
                  <c:v>18</c:v>
                </c:pt>
                <c:pt idx="2">
                  <c:v>4.9000000000000004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2-BD94-4228-886B-53310A8831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&quot;%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v>1yr relative reduction</c:v>
          </c:tx>
          <c:invertIfNegative val="1"/>
          <c:cat>
            <c:strRef>
              <c:f>Ch4_Size_Region!$A$11:$A$17</c:f>
              <c:strCache>
                <c:ptCount val="7"/>
                <c:pt idx="0">
                  <c:v>North America</c:v>
                </c:pt>
                <c:pt idx="1">
                  <c:v>Africa</c:v>
                </c:pt>
                <c:pt idx="2">
                  <c:v>Asia</c:v>
                </c:pt>
                <c:pt idx="3">
                  <c:v>Australia &amp; New Zealand</c:v>
                </c:pt>
                <c:pt idx="4">
                  <c:v>Europe</c:v>
                </c:pt>
                <c:pt idx="5">
                  <c:v>South America</c:v>
                </c:pt>
                <c:pt idx="6">
                  <c:v>United Kingdom &amp; Ireland</c:v>
                </c:pt>
              </c:strCache>
            </c:strRef>
          </c:cat>
          <c:val>
            <c:numRef>
              <c:f>Ch4_Size_Region!$F$11:$F$17</c:f>
              <c:numCache>
                <c:formatCode>0.0%</c:formatCode>
                <c:ptCount val="7"/>
                <c:pt idx="0">
                  <c:v>0.85172413793103441</c:v>
                </c:pt>
                <c:pt idx="1">
                  <c:v>0.87878787878787878</c:v>
                </c:pt>
                <c:pt idx="2">
                  <c:v>0.82857142857142863</c:v>
                </c:pt>
                <c:pt idx="3">
                  <c:v>0.82374100719424448</c:v>
                </c:pt>
                <c:pt idx="4">
                  <c:v>0.84528301886792445</c:v>
                </c:pt>
                <c:pt idx="5">
                  <c:v>0.84097859327217128</c:v>
                </c:pt>
                <c:pt idx="6">
                  <c:v>0.84528301886792445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96A-4AAA-9B08-35B276C38F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%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autoTitleDeleted val="1"/>
    <c:plotArea>
      <c:layout/>
      <c:lineChart>
        <c:grouping val="standard"/>
        <c:varyColors val="1"/>
        <c:ser>
          <c:idx val="0"/>
          <c:order val="0"/>
          <c:tx>
            <c:v>KnowBe4 SME</c:v>
          </c:tx>
          <c:marker>
            <c:symbol val="none"/>
          </c:marker>
          <c:cat>
            <c:strRef>
              <c:f>Ch4_Triangulation!$A$4:$A$6</c:f>
              <c:strCache>
                <c:ptCount val="3"/>
                <c:pt idx="0">
                  <c:v>Baseline</c:v>
                </c:pt>
                <c:pt idx="1">
                  <c:v>~90 days</c:v>
                </c:pt>
                <c:pt idx="2">
                  <c:v>1 year+</c:v>
                </c:pt>
              </c:strCache>
            </c:strRef>
          </c:cat>
          <c:val>
            <c:numRef>
              <c:f>Ch4_Triangulation!$C$4:$C$6</c:f>
              <c:numCache>
                <c:formatCode>0.0</c:formatCode>
                <c:ptCount val="3"/>
                <c:pt idx="0">
                  <c:v>100</c:v>
                </c:pt>
                <c:pt idx="1">
                  <c:v>69.337979094076658</c:v>
                </c:pt>
                <c:pt idx="2">
                  <c:v>14.982578397212542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0-26E1-4380-9BBF-7B9F8F798AAB}"/>
            </c:ext>
          </c:extLst>
        </c:ser>
        <c:ser>
          <c:idx val="1"/>
          <c:order val="1"/>
          <c:tx>
            <c:v>CIRA</c:v>
          </c:tx>
          <c:marker>
            <c:symbol val="none"/>
          </c:marker>
          <c:cat>
            <c:strRef>
              <c:f>Ch4_Triangulation!$A$4:$A$6</c:f>
              <c:strCache>
                <c:ptCount val="3"/>
                <c:pt idx="0">
                  <c:v>Baseline</c:v>
                </c:pt>
                <c:pt idx="1">
                  <c:v>~90 days</c:v>
                </c:pt>
                <c:pt idx="2">
                  <c:v>1 year+</c:v>
                </c:pt>
              </c:strCache>
            </c:strRef>
          </c:cat>
          <c:val>
            <c:numRef>
              <c:f>Ch4_Triangulation!$E$4:$E$6</c:f>
              <c:numCache>
                <c:formatCode>0.0</c:formatCode>
                <c:ptCount val="3"/>
                <c:pt idx="0">
                  <c:v>100</c:v>
                </c:pt>
                <c:pt idx="1">
                  <c:v>54.878048780487809</c:v>
                </c:pt>
                <c:pt idx="2">
                  <c:v>40.243902439024396</c:v>
                </c:pt>
              </c:numCache>
            </c:numRef>
          </c:val>
          <c:smooth val="1"/>
          <c:extLst>
            <c:ext xmlns:c16="http://schemas.microsoft.com/office/drawing/2014/chart" uri="{C3380CC4-5D6E-409C-BE32-E72D297353CC}">
              <c16:uniqueId val="{00000001-26E1-4380-9BBF-7B9F8F798A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8650112"/>
        <c:axId val="48672768"/>
      </c:line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c:style val="2"/>
  <c:chart>
    <c:title>
      <c:tx>
        <c:rich>
          <a:bodyPr/>
          <a:lstStyle/>
          <a:p>
            <a:r>
              <a:rPr lang="en-US"/>
              <a:t>UK Training/Awareness and Identified Breaches by Business Size</a:t>
            </a:r>
          </a:p>
        </c:rich>
      </c:tx>
      <c:overlay val="1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Training / awareness</c:v>
          </c:tx>
          <c:invertIfNegative val="1"/>
          <c:cat>
            <c:strRef>
              <c:f>Ch4_Triangulation!$A$11:$A$14</c:f>
              <c:strCache>
                <c:ptCount val="4"/>
                <c:pt idx="0">
                  <c:v>Micro (1–9)</c:v>
                </c:pt>
                <c:pt idx="1">
                  <c:v>Small (10–49)</c:v>
                </c:pt>
                <c:pt idx="2">
                  <c:v>Medium (50–249)</c:v>
                </c:pt>
                <c:pt idx="3">
                  <c:v>Large (250+)</c:v>
                </c:pt>
              </c:strCache>
            </c:strRef>
          </c:cat>
          <c:val>
            <c:numRef>
              <c:f>Ch4_Triangulation!$B$11:$B$14</c:f>
              <c:numCache>
                <c:formatCode>0.0"%"</c:formatCode>
                <c:ptCount val="4"/>
                <c:pt idx="0">
                  <c:v>14</c:v>
                </c:pt>
                <c:pt idx="1">
                  <c:v>33</c:v>
                </c:pt>
                <c:pt idx="2">
                  <c:v>54</c:v>
                </c:pt>
                <c:pt idx="3">
                  <c:v>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31-41F5-977C-6CA5255EAC23}"/>
            </c:ext>
          </c:extLst>
        </c:ser>
        <c:ser>
          <c:idx val="1"/>
          <c:order val="1"/>
          <c:tx>
            <c:v>Any breach / attack</c:v>
          </c:tx>
          <c:invertIfNegative val="1"/>
          <c:cat>
            <c:strRef>
              <c:f>Ch4_Triangulation!$A$11:$A$14</c:f>
              <c:strCache>
                <c:ptCount val="4"/>
                <c:pt idx="0">
                  <c:v>Micro (1–9)</c:v>
                </c:pt>
                <c:pt idx="1">
                  <c:v>Small (10–49)</c:v>
                </c:pt>
                <c:pt idx="2">
                  <c:v>Medium (50–249)</c:v>
                </c:pt>
                <c:pt idx="3">
                  <c:v>Large (250+)</c:v>
                </c:pt>
              </c:strCache>
            </c:strRef>
          </c:cat>
          <c:val>
            <c:numRef>
              <c:f>Ch4_Triangulation!$C$11:$C$14</c:f>
              <c:numCache>
                <c:formatCode>0.0"%"</c:formatCode>
                <c:ptCount val="4"/>
                <c:pt idx="0">
                  <c:v>42</c:v>
                </c:pt>
                <c:pt idx="1">
                  <c:v>46</c:v>
                </c:pt>
                <c:pt idx="2">
                  <c:v>65</c:v>
                </c:pt>
                <c:pt idx="3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731-41F5-977C-6CA5255EAC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8650112"/>
        <c:axId val="48672768"/>
      </c:barChart>
      <c:catAx>
        <c:axId val="48650112"/>
        <c:scaling>
          <c:orientation val="minMax"/>
        </c:scaling>
        <c:delete val="0"/>
        <c:axPos val="b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General" sourceLinked="1"/>
        <c:majorTickMark val="none"/>
        <c:minorTickMark val="none"/>
        <c:tickLblPos val="nextTo"/>
        <c:crossAx val="48672768"/>
        <c:crosses val="autoZero"/>
        <c:auto val="1"/>
        <c:lblAlgn val="ctr"/>
        <c:lblOffset val="100"/>
        <c:noMultiLvlLbl val="0"/>
      </c:catAx>
      <c:valAx>
        <c:axId val="48672768"/>
        <c:scaling>
          <c:orientation val="minMax"/>
        </c:scaling>
        <c:delete val="0"/>
        <c:axPos val="l"/>
        <c:majorGridlines>
          <c:spPr>
            <a:ln w="9525">
              <a:solidFill>
                <a:srgbClr val="CCCCCC"/>
              </a:solidFill>
              <a:prstDash val="dash"/>
            </a:ln>
          </c:spPr>
        </c:majorGridlines>
        <c:numFmt formatCode="0.0&quot;%&quot;" sourceLinked="1"/>
        <c:majorTickMark val="none"/>
        <c:minorTickMark val="none"/>
        <c:tickLblPos val="nextTo"/>
        <c:crossAx val="48650112"/>
        <c:crosses val="autoZero"/>
        <c:crossBetween val="between"/>
      </c:valAx>
    </c:plotArea>
    <c:legend>
      <c:legendPos val="b"/>
      <c:overlay val="0"/>
    </c:legend>
    <c:plotVisOnly val="1"/>
    <c:dispBlanksAs val="zero"/>
    <c:showDLblsOverMax val="1"/>
  </c:chart>
  <c:spPr>
    <a:ln w="9525">
      <a:solidFill>
        <a:srgbClr val="D9D9D9"/>
      </a:solidFill>
      <a:prstDash val="solid"/>
    </a:ln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8</xdr:col>
      <xdr:colOff>0</xdr:colOff>
      <xdr:row>31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16</xdr:row>
      <xdr:rowOff>0</xdr:rowOff>
    </xdr:from>
    <xdr:to>
      <xdr:col>16</xdr:col>
      <xdr:colOff>0</xdr:colOff>
      <xdr:row>31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0</xdr:colOff>
      <xdr:row>32</xdr:row>
      <xdr:rowOff>0</xdr:rowOff>
    </xdr:from>
    <xdr:to>
      <xdr:col>16</xdr:col>
      <xdr:colOff>0</xdr:colOff>
      <xdr:row>49</xdr:row>
      <xdr:rowOff>0</xdr:rowOff>
    </xdr:to>
    <xdr:graphicFrame macro="">
      <xdr:nvGraphicFramePr>
        <xdr:cNvPr id="4" name="Chart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8</xdr:col>
      <xdr:colOff>0</xdr:colOff>
      <xdr:row>30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15</xdr:row>
      <xdr:rowOff>0</xdr:rowOff>
    </xdr:from>
    <xdr:to>
      <xdr:col>16</xdr:col>
      <xdr:colOff>0</xdr:colOff>
      <xdr:row>30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0</xdr:colOff>
      <xdr:row>13</xdr:row>
      <xdr:rowOff>0</xdr:rowOff>
    </xdr:from>
    <xdr:to>
      <xdr:col>20</xdr:col>
      <xdr:colOff>0</xdr:colOff>
      <xdr:row>33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</xdr:row>
      <xdr:rowOff>0</xdr:rowOff>
    </xdr:from>
    <xdr:to>
      <xdr:col>14</xdr:col>
      <xdr:colOff>0</xdr:colOff>
      <xdr:row>8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17</xdr:row>
      <xdr:rowOff>0</xdr:rowOff>
    </xdr:from>
    <xdr:to>
      <xdr:col>14</xdr:col>
      <xdr:colOff>0</xdr:colOff>
      <xdr:row>31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16</xdr:row>
      <xdr:rowOff>0</xdr:rowOff>
    </xdr:from>
    <xdr:to>
      <xdr:col>7</xdr:col>
      <xdr:colOff>0</xdr:colOff>
      <xdr:row>30</xdr:row>
      <xdr:rowOff>0</xdr:rowOff>
    </xdr:to>
    <xdr:graphicFrame macro="">
      <xdr:nvGraphicFramePr>
        <xdr:cNvPr id="2" name="Chart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0</xdr:colOff>
      <xdr:row>16</xdr:row>
      <xdr:rowOff>0</xdr:rowOff>
    </xdr:from>
    <xdr:to>
      <xdr:col>14</xdr:col>
      <xdr:colOff>0</xdr:colOff>
      <xdr:row>30</xdr:row>
      <xdr:rowOff>0</xdr:rowOff>
    </xdr:to>
    <xdr:graphicFrame macro="">
      <xdr:nvGraphicFramePr>
        <xdr:cNvPr id="3" name="Chart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ObservationsLongTable" displayName="ObservationsLongTable" ref="A1:V107" totalsRowShown="0">
  <tableColumns count="22">
    <tableColumn id="1" xr3:uid="{00000000-0010-0000-0000-000001000000}" name="Observation_ID"/>
    <tableColumn id="2" xr3:uid="{00000000-0010-0000-0000-000002000000}" name="Source_ID"/>
    <tableColumn id="3" xr3:uid="{00000000-0010-0000-0000-000003000000}" name="Publisher"/>
    <tableColumn id="4" xr3:uid="{00000000-0010-0000-0000-000004000000}" name="Publication_Year"/>
    <tableColumn id="5" xr3:uid="{00000000-0010-0000-0000-000005000000}" name="Geography"/>
    <tableColumn id="6" xr3:uid="{00000000-0010-0000-0000-000006000000}" name="Data_Collection_Period"/>
    <tableColumn id="7" xr3:uid="{00000000-0010-0000-0000-000007000000}" name="Organisation_Size_Label"/>
    <tableColumn id="8" xr3:uid="{00000000-0010-0000-0000-000008000000}" name="Employee_Band"/>
    <tableColumn id="9" xr3:uid="{00000000-0010-0000-0000-000009000000}" name="SME_Relevance"/>
    <tableColumn id="10" xr3:uid="{00000000-0010-0000-0000-00000A000000}" name="Industry_or_Sector"/>
    <tableColumn id="11" xr3:uid="{00000000-0010-0000-0000-00000B000000}" name="Training_Stage"/>
    <tableColumn id="12" xr3:uid="{00000000-0010-0000-0000-00000C000000}" name="Approx_Duration_Days"/>
    <tableColumn id="13" xr3:uid="{00000000-0010-0000-0000-00000D000000}" name="Outcome_Domain"/>
    <tableColumn id="14" xr3:uid="{00000000-0010-0000-0000-00000E000000}" name="Metric_Name"/>
    <tableColumn id="15" xr3:uid="{00000000-0010-0000-0000-00000F000000}" name="Metric_Definition"/>
    <tableColumn id="16" xr3:uid="{00000000-0010-0000-0000-000010000000}" name="Value_pct"/>
    <tableColumn id="17" xr3:uid="{00000000-0010-0000-0000-000011000000}" name="Published_Base_or_Denominator"/>
    <tableColumn id="18" xr3:uid="{00000000-0010-0000-0000-000012000000}" name="Denominator_Type"/>
    <tableColumn id="19" xr3:uid="{00000000-0010-0000-0000-000013000000}" name="Comparability_Group"/>
    <tableColumn id="20" xr3:uid="{00000000-0010-0000-0000-000014000000}" name="Source_Location"/>
    <tableColumn id="21" xr3:uid="{00000000-0010-0000-0000-000015000000}" name="Source_URL"/>
    <tableColumn id="22" xr3:uid="{00000000-0010-0000-0000-000016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KB4SMEIndustryTable" displayName="KB4SMEIndustryTable" ref="A1:K20" totalsRowShown="0">
  <tableColumns count="11">
    <tableColumn id="1" xr3:uid="{00000000-0010-0000-0100-000001000000}" name="Industry"/>
    <tableColumn id="2" xr3:uid="{00000000-0010-0000-0100-000002000000}" name="Baseline_PPP_pct"/>
    <tableColumn id="3" xr3:uid="{00000000-0010-0000-0100-000003000000}" name="PPP_90_Days_pct"/>
    <tableColumn id="4" xr3:uid="{00000000-0010-0000-0100-000004000000}" name="PPP_1_YearPlus_pct"/>
    <tableColumn id="5" xr3:uid="{00000000-0010-0000-0100-000005000000}" name="Abs_Reduction_90d_pp"/>
    <tableColumn id="6" xr3:uid="{00000000-0010-0000-0100-000006000000}" name="Relative_Reduction_90d"/>
    <tableColumn id="7" xr3:uid="{00000000-0010-0000-0100-000007000000}" name="Abs_Reduction_1yr_pp"/>
    <tableColumn id="8" xr3:uid="{00000000-0010-0000-0100-000008000000}" name="Relative_Reduction_1yr"/>
    <tableColumn id="9" xr3:uid="{00000000-0010-0000-0100-000009000000}" name="Rank_1yr_Reduction"/>
    <tableColumn id="10" xr3:uid="{00000000-0010-0000-0100-00000A000000}" name="Source_URL"/>
    <tableColumn id="11" xr3:uid="{00000000-0010-0000-0100-00000B000000}" name="Data_Quality_Not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KB4SizeBenchmarkTable" displayName="KB4SizeBenchmarkTable" ref="A1:J4" totalsRowShown="0">
  <tableColumns count="10">
    <tableColumn id="1" xr3:uid="{00000000-0010-0000-0200-000001000000}" name="Employee_Band"/>
    <tableColumn id="2" xr3:uid="{00000000-0010-0000-0200-000002000000}" name="Organisation_Count"/>
    <tableColumn id="3" xr3:uid="{00000000-0010-0000-0200-000003000000}" name="Baseline_PPP_pct"/>
    <tableColumn id="4" xr3:uid="{00000000-0010-0000-0200-000004000000}" name="PPP_90_Days_pct"/>
    <tableColumn id="5" xr3:uid="{00000000-0010-0000-0200-000005000000}" name="PPP_1_YearPlus_pct"/>
    <tableColumn id="6" xr3:uid="{00000000-0010-0000-0200-000006000000}" name="Abs_Reduction_90d_pp"/>
    <tableColumn id="7" xr3:uid="{00000000-0010-0000-0200-000007000000}" name="Relative_Reduction_90d"/>
    <tableColumn id="8" xr3:uid="{00000000-0010-0000-0200-000008000000}" name="Abs_Reduction_1yr_pp"/>
    <tableColumn id="9" xr3:uid="{00000000-0010-0000-0200-000009000000}" name="Relative_Reduction_1yr"/>
    <tableColumn id="10" xr3:uid="{00000000-0010-0000-0200-00000A000000}" name="Source_URL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KB4RegionalSMETable" displayName="KB4RegionalSMETable" ref="A1:H8" totalsRowShown="0">
  <tableColumns count="8">
    <tableColumn id="1" xr3:uid="{00000000-0010-0000-0300-000001000000}" name="Region"/>
    <tableColumn id="2" xr3:uid="{00000000-0010-0000-0300-000002000000}" name="Baseline_PPP_pct"/>
    <tableColumn id="3" xr3:uid="{00000000-0010-0000-0300-000003000000}" name="PPP_90_Days_pct"/>
    <tableColumn id="4" xr3:uid="{00000000-0010-0000-0300-000004000000}" name="PPP_1_YearPlus_pct"/>
    <tableColumn id="5" xr3:uid="{00000000-0010-0000-0300-000005000000}" name="Abs_Reduction_1yr_pp"/>
    <tableColumn id="6" xr3:uid="{00000000-0010-0000-0300-000006000000}" name="Relative_Reduction_1yr"/>
    <tableColumn id="7" xr3:uid="{00000000-0010-0000-0300-000007000000}" name="Source_URL"/>
    <tableColumn id="8" xr3:uid="{00000000-0010-0000-0300-000008000000}" name="Method_Not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4000000}" name="CIRABenchmarkTable" displayName="CIRABenchmarkTable" ref="A1:H4" totalsRowShown="0">
  <tableColumns count="8">
    <tableColumn id="1" xr3:uid="{00000000-0010-0000-0400-000001000000}" name="Training_Stage"/>
    <tableColumn id="2" xr3:uid="{00000000-0010-0000-0400-000002000000}" name="Approx_Duration_Days"/>
    <tableColumn id="3" xr3:uid="{00000000-0010-0000-0400-000003000000}" name="Click_Rate_pct"/>
    <tableColumn id="4" xr3:uid="{00000000-0010-0000-0400-000004000000}" name="Abs_Reduction_vs_Baseline_pp"/>
    <tableColumn id="5" xr3:uid="{00000000-0010-0000-0400-000005000000}" name="Relative_Reduction_vs_Baseline"/>
    <tableColumn id="6" xr3:uid="{00000000-0010-0000-0400-000006000000}" name="Population_Scope"/>
    <tableColumn id="7" xr3:uid="{00000000-0010-0000-0400-000007000000}" name="Source_URL"/>
    <tableColumn id="8" xr3:uid="{00000000-0010-0000-0400-000008000000}" name="Note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5000000}" name="UKSMEContextTable" displayName="UKSMEContextTable" ref="A1:J17" totalsRowShown="0">
  <tableColumns count="10">
    <tableColumn id="1" xr3:uid="{00000000-0010-0000-0500-000001000000}" name="Indicator"/>
    <tableColumn id="2" xr3:uid="{00000000-0010-0000-0500-000002000000}" name="Business_Size"/>
    <tableColumn id="3" xr3:uid="{00000000-0010-0000-0500-000003000000}" name="Employee_Band"/>
    <tableColumn id="4" xr3:uid="{00000000-0010-0000-0500-000004000000}" name="Value_pct"/>
    <tableColumn id="5" xr3:uid="{00000000-0010-0000-0500-000005000000}" name="Survey_Base_n"/>
    <tableColumn id="6" xr3:uid="{00000000-0010-0000-0500-000006000000}" name="SME_or_Comparator"/>
    <tableColumn id="7" xr3:uid="{00000000-0010-0000-0500-000007000000}" name="Source_Location"/>
    <tableColumn id="8" xr3:uid="{00000000-0010-0000-0500-000008000000}" name="Source_URL"/>
    <tableColumn id="9" xr3:uid="{00000000-0010-0000-0500-000009000000}" name="Official_Data_Tables_URL"/>
    <tableColumn id="10" xr3:uid="{00000000-0010-0000-0500-00000A000000}" name="Interpretation_No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107"/>
  <sheetViews>
    <sheetView workbookViewId="0"/>
  </sheetViews>
  <sheetFormatPr defaultRowHeight="14.25"/>
  <cols>
    <col min="1" max="1" width="13" customWidth="1"/>
    <col min="2" max="2" width="16" customWidth="1"/>
    <col min="3" max="3" width="30" customWidth="1"/>
    <col min="4" max="4" width="12" customWidth="1"/>
    <col min="5" max="5" width="22" customWidth="1"/>
    <col min="6" max="6" width="34" customWidth="1"/>
    <col min="7" max="7" width="28" customWidth="1"/>
    <col min="8" max="8" width="18" customWidth="1"/>
    <col min="9" max="9" width="24" customWidth="1"/>
    <col min="10" max="10" width="28" customWidth="1"/>
    <col min="11" max="11" width="30" customWidth="1"/>
    <col min="12" max="12" width="16" customWidth="1"/>
    <col min="13" max="13" width="24" customWidth="1"/>
    <col min="14" max="14" width="34" customWidth="1"/>
    <col min="15" max="15" width="62" customWidth="1"/>
    <col min="16" max="16" width="12" customWidth="1"/>
    <col min="17" max="17" width="22" customWidth="1"/>
    <col min="18" max="18" width="24" customWidth="1"/>
    <col min="19" max="19" width="28" customWidth="1"/>
    <col min="20" max="20" width="34" customWidth="1"/>
    <col min="21" max="21" width="58" customWidth="1"/>
    <col min="22" max="22" width="55" customWidth="1"/>
  </cols>
  <sheetData>
    <row r="1" spans="1:22" ht="33.950000000000003" customHeight="1">
      <c r="A1" s="2" t="s">
        <v>17</v>
      </c>
      <c r="B1" s="2" t="s">
        <v>1</v>
      </c>
      <c r="C1" s="2" t="s">
        <v>2</v>
      </c>
      <c r="D1" s="2" t="s">
        <v>18</v>
      </c>
      <c r="E1" s="2" t="s">
        <v>3</v>
      </c>
      <c r="F1" s="2" t="s">
        <v>19</v>
      </c>
      <c r="G1" s="2" t="s">
        <v>20</v>
      </c>
      <c r="H1" s="2" t="s">
        <v>21</v>
      </c>
      <c r="I1" s="2" t="s">
        <v>22</v>
      </c>
      <c r="J1" s="2" t="s">
        <v>23</v>
      </c>
      <c r="K1" s="2" t="s">
        <v>24</v>
      </c>
      <c r="L1" s="2" t="s">
        <v>25</v>
      </c>
      <c r="M1" s="2" t="s">
        <v>26</v>
      </c>
      <c r="N1" s="2" t="s">
        <v>27</v>
      </c>
      <c r="O1" s="2" t="s">
        <v>28</v>
      </c>
      <c r="P1" s="2" t="s">
        <v>29</v>
      </c>
      <c r="Q1" s="2" t="s">
        <v>30</v>
      </c>
      <c r="R1" s="2" t="s">
        <v>31</v>
      </c>
      <c r="S1" s="2" t="s">
        <v>32</v>
      </c>
      <c r="T1" s="2" t="s">
        <v>33</v>
      </c>
      <c r="U1" s="2" t="s">
        <v>34</v>
      </c>
      <c r="V1" s="2" t="s">
        <v>35</v>
      </c>
    </row>
    <row r="2" spans="1:22" ht="28.5">
      <c r="A2" s="1" t="s">
        <v>36</v>
      </c>
      <c r="B2" s="1" t="s">
        <v>4</v>
      </c>
      <c r="C2" s="1" t="s">
        <v>5</v>
      </c>
      <c r="D2" s="1">
        <v>2024</v>
      </c>
      <c r="E2" s="1" t="s">
        <v>6</v>
      </c>
      <c r="F2" s="1" t="s">
        <v>37</v>
      </c>
      <c r="G2" s="1" t="s">
        <v>38</v>
      </c>
      <c r="H2" s="1" t="s">
        <v>39</v>
      </c>
      <c r="I2" s="1" t="s">
        <v>40</v>
      </c>
      <c r="J2" s="1" t="s">
        <v>41</v>
      </c>
      <c r="K2" s="1" t="s">
        <v>42</v>
      </c>
      <c r="L2" s="1">
        <v>0</v>
      </c>
      <c r="M2" s="1" t="s">
        <v>43</v>
      </c>
      <c r="N2" s="1" t="s">
        <v>7</v>
      </c>
      <c r="O2" s="1" t="s">
        <v>44</v>
      </c>
      <c r="P2" s="4">
        <v>27.8</v>
      </c>
      <c r="Q2" s="1"/>
      <c r="R2" s="1" t="s">
        <v>45</v>
      </c>
      <c r="S2" s="1" t="s">
        <v>46</v>
      </c>
      <c r="T2" s="1" t="s">
        <v>47</v>
      </c>
      <c r="U2" s="1" t="s">
        <v>8</v>
      </c>
      <c r="V2" s="1"/>
    </row>
    <row r="3" spans="1:22" ht="28.5">
      <c r="A3" s="1" t="s">
        <v>48</v>
      </c>
      <c r="B3" s="1" t="s">
        <v>4</v>
      </c>
      <c r="C3" s="1" t="s">
        <v>5</v>
      </c>
      <c r="D3" s="1">
        <v>2024</v>
      </c>
      <c r="E3" s="1" t="s">
        <v>6</v>
      </c>
      <c r="F3" s="1" t="s">
        <v>37</v>
      </c>
      <c r="G3" s="1" t="s">
        <v>38</v>
      </c>
      <c r="H3" s="1" t="s">
        <v>39</v>
      </c>
      <c r="I3" s="1" t="s">
        <v>40</v>
      </c>
      <c r="J3" s="1" t="s">
        <v>41</v>
      </c>
      <c r="K3" s="1" t="s">
        <v>49</v>
      </c>
      <c r="L3" s="1">
        <v>90</v>
      </c>
      <c r="M3" s="1" t="s">
        <v>43</v>
      </c>
      <c r="N3" s="1" t="s">
        <v>7</v>
      </c>
      <c r="O3" s="1" t="s">
        <v>44</v>
      </c>
      <c r="P3" s="4">
        <v>13.9</v>
      </c>
      <c r="Q3" s="1"/>
      <c r="R3" s="1" t="s">
        <v>45</v>
      </c>
      <c r="S3" s="1" t="s">
        <v>46</v>
      </c>
      <c r="T3" s="1" t="s">
        <v>50</v>
      </c>
      <c r="U3" s="1" t="s">
        <v>8</v>
      </c>
      <c r="V3" s="1"/>
    </row>
    <row r="4" spans="1:22" ht="28.5">
      <c r="A4" s="1" t="s">
        <v>51</v>
      </c>
      <c r="B4" s="1" t="s">
        <v>4</v>
      </c>
      <c r="C4" s="1" t="s">
        <v>5</v>
      </c>
      <c r="D4" s="1">
        <v>2024</v>
      </c>
      <c r="E4" s="1" t="s">
        <v>6</v>
      </c>
      <c r="F4" s="1" t="s">
        <v>37</v>
      </c>
      <c r="G4" s="1" t="s">
        <v>38</v>
      </c>
      <c r="H4" s="1" t="s">
        <v>39</v>
      </c>
      <c r="I4" s="1" t="s">
        <v>40</v>
      </c>
      <c r="J4" s="1" t="s">
        <v>41</v>
      </c>
      <c r="K4" s="1" t="s">
        <v>52</v>
      </c>
      <c r="L4" s="1">
        <v>365</v>
      </c>
      <c r="M4" s="1" t="s">
        <v>43</v>
      </c>
      <c r="N4" s="1" t="s">
        <v>7</v>
      </c>
      <c r="O4" s="1" t="s">
        <v>44</v>
      </c>
      <c r="P4" s="4">
        <v>2.5</v>
      </c>
      <c r="Q4" s="1"/>
      <c r="R4" s="1" t="s">
        <v>45</v>
      </c>
      <c r="S4" s="1" t="s">
        <v>46</v>
      </c>
      <c r="T4" s="1" t="s">
        <v>53</v>
      </c>
      <c r="U4" s="1" t="s">
        <v>8</v>
      </c>
      <c r="V4" s="1" t="s">
        <v>54</v>
      </c>
    </row>
    <row r="5" spans="1:22" ht="28.5">
      <c r="A5" s="1" t="s">
        <v>55</v>
      </c>
      <c r="B5" s="1" t="s">
        <v>4</v>
      </c>
      <c r="C5" s="1" t="s">
        <v>5</v>
      </c>
      <c r="D5" s="1">
        <v>2024</v>
      </c>
      <c r="E5" s="1" t="s">
        <v>6</v>
      </c>
      <c r="F5" s="1" t="s">
        <v>37</v>
      </c>
      <c r="G5" s="1" t="s">
        <v>38</v>
      </c>
      <c r="H5" s="1" t="s">
        <v>39</v>
      </c>
      <c r="I5" s="1" t="s">
        <v>40</v>
      </c>
      <c r="J5" s="1" t="s">
        <v>56</v>
      </c>
      <c r="K5" s="1" t="s">
        <v>42</v>
      </c>
      <c r="L5" s="1">
        <v>0</v>
      </c>
      <c r="M5" s="1" t="s">
        <v>43</v>
      </c>
      <c r="N5" s="1" t="s">
        <v>7</v>
      </c>
      <c r="O5" s="1" t="s">
        <v>44</v>
      </c>
      <c r="P5" s="4">
        <v>26.7</v>
      </c>
      <c r="Q5" s="1"/>
      <c r="R5" s="1" t="s">
        <v>45</v>
      </c>
      <c r="S5" s="1" t="s">
        <v>46</v>
      </c>
      <c r="T5" s="1" t="s">
        <v>47</v>
      </c>
      <c r="U5" s="1" t="s">
        <v>8</v>
      </c>
      <c r="V5" s="1"/>
    </row>
    <row r="6" spans="1:22" ht="28.5">
      <c r="A6" s="1" t="s">
        <v>57</v>
      </c>
      <c r="B6" s="1" t="s">
        <v>4</v>
      </c>
      <c r="C6" s="1" t="s">
        <v>5</v>
      </c>
      <c r="D6" s="1">
        <v>2024</v>
      </c>
      <c r="E6" s="1" t="s">
        <v>6</v>
      </c>
      <c r="F6" s="1" t="s">
        <v>37</v>
      </c>
      <c r="G6" s="1" t="s">
        <v>38</v>
      </c>
      <c r="H6" s="1" t="s">
        <v>39</v>
      </c>
      <c r="I6" s="1" t="s">
        <v>40</v>
      </c>
      <c r="J6" s="1" t="s">
        <v>56</v>
      </c>
      <c r="K6" s="1" t="s">
        <v>49</v>
      </c>
      <c r="L6" s="1">
        <v>90</v>
      </c>
      <c r="M6" s="1" t="s">
        <v>43</v>
      </c>
      <c r="N6" s="1" t="s">
        <v>7</v>
      </c>
      <c r="O6" s="1" t="s">
        <v>44</v>
      </c>
      <c r="P6" s="4">
        <v>20.8</v>
      </c>
      <c r="Q6" s="1"/>
      <c r="R6" s="1" t="s">
        <v>45</v>
      </c>
      <c r="S6" s="1" t="s">
        <v>46</v>
      </c>
      <c r="T6" s="1" t="s">
        <v>50</v>
      </c>
      <c r="U6" s="1" t="s">
        <v>8</v>
      </c>
      <c r="V6" s="1"/>
    </row>
    <row r="7" spans="1:22" ht="28.5">
      <c r="A7" s="1" t="s">
        <v>58</v>
      </c>
      <c r="B7" s="1" t="s">
        <v>4</v>
      </c>
      <c r="C7" s="1" t="s">
        <v>5</v>
      </c>
      <c r="D7" s="1">
        <v>2024</v>
      </c>
      <c r="E7" s="1" t="s">
        <v>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56</v>
      </c>
      <c r="K7" s="1" t="s">
        <v>52</v>
      </c>
      <c r="L7" s="1">
        <v>365</v>
      </c>
      <c r="M7" s="1" t="s">
        <v>43</v>
      </c>
      <c r="N7" s="1" t="s">
        <v>7</v>
      </c>
      <c r="O7" s="1" t="s">
        <v>44</v>
      </c>
      <c r="P7" s="4">
        <v>5.3</v>
      </c>
      <c r="Q7" s="1"/>
      <c r="R7" s="1" t="s">
        <v>45</v>
      </c>
      <c r="S7" s="1" t="s">
        <v>46</v>
      </c>
      <c r="T7" s="1" t="s">
        <v>53</v>
      </c>
      <c r="U7" s="1" t="s">
        <v>8</v>
      </c>
      <c r="V7" s="1"/>
    </row>
    <row r="8" spans="1:22" ht="28.5">
      <c r="A8" s="1" t="s">
        <v>59</v>
      </c>
      <c r="B8" s="1" t="s">
        <v>4</v>
      </c>
      <c r="C8" s="1" t="s">
        <v>5</v>
      </c>
      <c r="D8" s="1">
        <v>2024</v>
      </c>
      <c r="E8" s="1" t="s">
        <v>6</v>
      </c>
      <c r="F8" s="1" t="s">
        <v>37</v>
      </c>
      <c r="G8" s="1" t="s">
        <v>38</v>
      </c>
      <c r="H8" s="1" t="s">
        <v>39</v>
      </c>
      <c r="I8" s="1" t="s">
        <v>40</v>
      </c>
      <c r="J8" s="1" t="s">
        <v>60</v>
      </c>
      <c r="K8" s="1" t="s">
        <v>42</v>
      </c>
      <c r="L8" s="1">
        <v>0</v>
      </c>
      <c r="M8" s="1" t="s">
        <v>43</v>
      </c>
      <c r="N8" s="1" t="s">
        <v>7</v>
      </c>
      <c r="O8" s="1" t="s">
        <v>44</v>
      </c>
      <c r="P8" s="4">
        <v>28.8</v>
      </c>
      <c r="Q8" s="1"/>
      <c r="R8" s="1" t="s">
        <v>45</v>
      </c>
      <c r="S8" s="1" t="s">
        <v>46</v>
      </c>
      <c r="T8" s="1" t="s">
        <v>47</v>
      </c>
      <c r="U8" s="1" t="s">
        <v>8</v>
      </c>
      <c r="V8" s="1"/>
    </row>
    <row r="9" spans="1:22" ht="28.5">
      <c r="A9" s="1" t="s">
        <v>61</v>
      </c>
      <c r="B9" s="1" t="s">
        <v>4</v>
      </c>
      <c r="C9" s="1" t="s">
        <v>5</v>
      </c>
      <c r="D9" s="1">
        <v>2024</v>
      </c>
      <c r="E9" s="1" t="s">
        <v>6</v>
      </c>
      <c r="F9" s="1" t="s">
        <v>37</v>
      </c>
      <c r="G9" s="1" t="s">
        <v>38</v>
      </c>
      <c r="H9" s="1" t="s">
        <v>39</v>
      </c>
      <c r="I9" s="1" t="s">
        <v>40</v>
      </c>
      <c r="J9" s="1" t="s">
        <v>60</v>
      </c>
      <c r="K9" s="1" t="s">
        <v>49</v>
      </c>
      <c r="L9" s="1">
        <v>90</v>
      </c>
      <c r="M9" s="1" t="s">
        <v>43</v>
      </c>
      <c r="N9" s="1" t="s">
        <v>7</v>
      </c>
      <c r="O9" s="1" t="s">
        <v>44</v>
      </c>
      <c r="P9" s="4">
        <v>20.8</v>
      </c>
      <c r="Q9" s="1"/>
      <c r="R9" s="1" t="s">
        <v>45</v>
      </c>
      <c r="S9" s="1" t="s">
        <v>46</v>
      </c>
      <c r="T9" s="1" t="s">
        <v>50</v>
      </c>
      <c r="U9" s="1" t="s">
        <v>8</v>
      </c>
      <c r="V9" s="1"/>
    </row>
    <row r="10" spans="1:22" ht="28.5">
      <c r="A10" s="1" t="s">
        <v>62</v>
      </c>
      <c r="B10" s="1" t="s">
        <v>4</v>
      </c>
      <c r="C10" s="1" t="s">
        <v>5</v>
      </c>
      <c r="D10" s="1">
        <v>2024</v>
      </c>
      <c r="E10" s="1" t="s">
        <v>6</v>
      </c>
      <c r="F10" s="1" t="s">
        <v>37</v>
      </c>
      <c r="G10" s="1" t="s">
        <v>38</v>
      </c>
      <c r="H10" s="1" t="s">
        <v>39</v>
      </c>
      <c r="I10" s="1" t="s">
        <v>40</v>
      </c>
      <c r="J10" s="1" t="s">
        <v>60</v>
      </c>
      <c r="K10" s="1" t="s">
        <v>52</v>
      </c>
      <c r="L10" s="1">
        <v>365</v>
      </c>
      <c r="M10" s="1" t="s">
        <v>43</v>
      </c>
      <c r="N10" s="1" t="s">
        <v>7</v>
      </c>
      <c r="O10" s="1" t="s">
        <v>44</v>
      </c>
      <c r="P10" s="4">
        <v>4</v>
      </c>
      <c r="Q10" s="1"/>
      <c r="R10" s="1" t="s">
        <v>45</v>
      </c>
      <c r="S10" s="1" t="s">
        <v>46</v>
      </c>
      <c r="T10" s="1" t="s">
        <v>53</v>
      </c>
      <c r="U10" s="1" t="s">
        <v>8</v>
      </c>
      <c r="V10" s="1"/>
    </row>
    <row r="11" spans="1:22" ht="28.5">
      <c r="A11" s="1" t="s">
        <v>63</v>
      </c>
      <c r="B11" s="1" t="s">
        <v>4</v>
      </c>
      <c r="C11" s="1" t="s">
        <v>5</v>
      </c>
      <c r="D11" s="1">
        <v>2024</v>
      </c>
      <c r="E11" s="1" t="s">
        <v>6</v>
      </c>
      <c r="F11" s="1" t="s">
        <v>37</v>
      </c>
      <c r="G11" s="1" t="s">
        <v>38</v>
      </c>
      <c r="H11" s="1" t="s">
        <v>39</v>
      </c>
      <c r="I11" s="1" t="s">
        <v>40</v>
      </c>
      <c r="J11" s="1" t="s">
        <v>64</v>
      </c>
      <c r="K11" s="1" t="s">
        <v>42</v>
      </c>
      <c r="L11" s="1">
        <v>0</v>
      </c>
      <c r="M11" s="1" t="s">
        <v>43</v>
      </c>
      <c r="N11" s="1" t="s">
        <v>7</v>
      </c>
      <c r="O11" s="1" t="s">
        <v>44</v>
      </c>
      <c r="P11" s="4">
        <v>28.4</v>
      </c>
      <c r="Q11" s="1"/>
      <c r="R11" s="1" t="s">
        <v>45</v>
      </c>
      <c r="S11" s="1" t="s">
        <v>46</v>
      </c>
      <c r="T11" s="1" t="s">
        <v>47</v>
      </c>
      <c r="U11" s="1" t="s">
        <v>8</v>
      </c>
      <c r="V11" s="1"/>
    </row>
    <row r="12" spans="1:22" ht="28.5">
      <c r="A12" s="1" t="s">
        <v>65</v>
      </c>
      <c r="B12" s="1" t="s">
        <v>4</v>
      </c>
      <c r="C12" s="1" t="s">
        <v>5</v>
      </c>
      <c r="D12" s="1">
        <v>2024</v>
      </c>
      <c r="E12" s="1" t="s">
        <v>6</v>
      </c>
      <c r="F12" s="1" t="s">
        <v>37</v>
      </c>
      <c r="G12" s="1" t="s">
        <v>38</v>
      </c>
      <c r="H12" s="1" t="s">
        <v>39</v>
      </c>
      <c r="I12" s="1" t="s">
        <v>40</v>
      </c>
      <c r="J12" s="1" t="s">
        <v>64</v>
      </c>
      <c r="K12" s="1" t="s">
        <v>49</v>
      </c>
      <c r="L12" s="1">
        <v>90</v>
      </c>
      <c r="M12" s="1" t="s">
        <v>43</v>
      </c>
      <c r="N12" s="1" t="s">
        <v>7</v>
      </c>
      <c r="O12" s="1" t="s">
        <v>44</v>
      </c>
      <c r="P12" s="4">
        <v>20</v>
      </c>
      <c r="Q12" s="1"/>
      <c r="R12" s="1" t="s">
        <v>45</v>
      </c>
      <c r="S12" s="1" t="s">
        <v>46</v>
      </c>
      <c r="T12" s="1" t="s">
        <v>50</v>
      </c>
      <c r="U12" s="1" t="s">
        <v>8</v>
      </c>
      <c r="V12" s="1"/>
    </row>
    <row r="13" spans="1:22" ht="28.5">
      <c r="A13" s="1" t="s">
        <v>66</v>
      </c>
      <c r="B13" s="1" t="s">
        <v>4</v>
      </c>
      <c r="C13" s="1" t="s">
        <v>5</v>
      </c>
      <c r="D13" s="1">
        <v>2024</v>
      </c>
      <c r="E13" s="1" t="s">
        <v>6</v>
      </c>
      <c r="F13" s="1" t="s">
        <v>37</v>
      </c>
      <c r="G13" s="1" t="s">
        <v>38</v>
      </c>
      <c r="H13" s="1" t="s">
        <v>39</v>
      </c>
      <c r="I13" s="1" t="s">
        <v>40</v>
      </c>
      <c r="J13" s="1" t="s">
        <v>64</v>
      </c>
      <c r="K13" s="1" t="s">
        <v>52</v>
      </c>
      <c r="L13" s="1">
        <v>365</v>
      </c>
      <c r="M13" s="1" t="s">
        <v>43</v>
      </c>
      <c r="N13" s="1" t="s">
        <v>7</v>
      </c>
      <c r="O13" s="1" t="s">
        <v>44</v>
      </c>
      <c r="P13" s="4">
        <v>4</v>
      </c>
      <c r="Q13" s="1"/>
      <c r="R13" s="1" t="s">
        <v>45</v>
      </c>
      <c r="S13" s="1" t="s">
        <v>46</v>
      </c>
      <c r="T13" s="1" t="s">
        <v>53</v>
      </c>
      <c r="U13" s="1" t="s">
        <v>8</v>
      </c>
      <c r="V13" s="1"/>
    </row>
    <row r="14" spans="1:22" ht="28.5">
      <c r="A14" s="1" t="s">
        <v>67</v>
      </c>
      <c r="B14" s="1" t="s">
        <v>4</v>
      </c>
      <c r="C14" s="1" t="s">
        <v>5</v>
      </c>
      <c r="D14" s="1">
        <v>2024</v>
      </c>
      <c r="E14" s="1" t="s">
        <v>6</v>
      </c>
      <c r="F14" s="1" t="s">
        <v>37</v>
      </c>
      <c r="G14" s="1" t="s">
        <v>38</v>
      </c>
      <c r="H14" s="1" t="s">
        <v>39</v>
      </c>
      <c r="I14" s="1" t="s">
        <v>40</v>
      </c>
      <c r="J14" s="1" t="s">
        <v>68</v>
      </c>
      <c r="K14" s="1" t="s">
        <v>42</v>
      </c>
      <c r="L14" s="1">
        <v>0</v>
      </c>
      <c r="M14" s="1" t="s">
        <v>43</v>
      </c>
      <c r="N14" s="1" t="s">
        <v>7</v>
      </c>
      <c r="O14" s="1" t="s">
        <v>44</v>
      </c>
      <c r="P14" s="4">
        <v>28.8</v>
      </c>
      <c r="Q14" s="1"/>
      <c r="R14" s="1" t="s">
        <v>45</v>
      </c>
      <c r="S14" s="1" t="s">
        <v>46</v>
      </c>
      <c r="T14" s="1" t="s">
        <v>47</v>
      </c>
      <c r="U14" s="1" t="s">
        <v>8</v>
      </c>
      <c r="V14" s="1"/>
    </row>
    <row r="15" spans="1:22" ht="28.5">
      <c r="A15" s="1" t="s">
        <v>69</v>
      </c>
      <c r="B15" s="1" t="s">
        <v>4</v>
      </c>
      <c r="C15" s="1" t="s">
        <v>5</v>
      </c>
      <c r="D15" s="1">
        <v>2024</v>
      </c>
      <c r="E15" s="1" t="s">
        <v>6</v>
      </c>
      <c r="F15" s="1" t="s">
        <v>37</v>
      </c>
      <c r="G15" s="1" t="s">
        <v>38</v>
      </c>
      <c r="H15" s="1" t="s">
        <v>39</v>
      </c>
      <c r="I15" s="1" t="s">
        <v>40</v>
      </c>
      <c r="J15" s="1" t="s">
        <v>68</v>
      </c>
      <c r="K15" s="1" t="s">
        <v>49</v>
      </c>
      <c r="L15" s="1">
        <v>90</v>
      </c>
      <c r="M15" s="1" t="s">
        <v>43</v>
      </c>
      <c r="N15" s="1" t="s">
        <v>7</v>
      </c>
      <c r="O15" s="1" t="s">
        <v>44</v>
      </c>
      <c r="P15" s="4">
        <v>20.5</v>
      </c>
      <c r="Q15" s="1"/>
      <c r="R15" s="1" t="s">
        <v>45</v>
      </c>
      <c r="S15" s="1" t="s">
        <v>46</v>
      </c>
      <c r="T15" s="1" t="s">
        <v>50</v>
      </c>
      <c r="U15" s="1" t="s">
        <v>8</v>
      </c>
      <c r="V15" s="1"/>
    </row>
    <row r="16" spans="1:22" ht="28.5">
      <c r="A16" s="1" t="s">
        <v>70</v>
      </c>
      <c r="B16" s="1" t="s">
        <v>4</v>
      </c>
      <c r="C16" s="1" t="s">
        <v>5</v>
      </c>
      <c r="D16" s="1">
        <v>2024</v>
      </c>
      <c r="E16" s="1" t="s">
        <v>6</v>
      </c>
      <c r="F16" s="1" t="s">
        <v>37</v>
      </c>
      <c r="G16" s="1" t="s">
        <v>38</v>
      </c>
      <c r="H16" s="1" t="s">
        <v>39</v>
      </c>
      <c r="I16" s="1" t="s">
        <v>40</v>
      </c>
      <c r="J16" s="1" t="s">
        <v>68</v>
      </c>
      <c r="K16" s="1" t="s">
        <v>52</v>
      </c>
      <c r="L16" s="1">
        <v>365</v>
      </c>
      <c r="M16" s="1" t="s">
        <v>43</v>
      </c>
      <c r="N16" s="1" t="s">
        <v>7</v>
      </c>
      <c r="O16" s="1" t="s">
        <v>44</v>
      </c>
      <c r="P16" s="4">
        <v>5</v>
      </c>
      <c r="Q16" s="1"/>
      <c r="R16" s="1" t="s">
        <v>45</v>
      </c>
      <c r="S16" s="1" t="s">
        <v>46</v>
      </c>
      <c r="T16" s="1" t="s">
        <v>53</v>
      </c>
      <c r="U16" s="1" t="s">
        <v>8</v>
      </c>
      <c r="V16" s="1"/>
    </row>
    <row r="17" spans="1:22" ht="28.5">
      <c r="A17" s="1" t="s">
        <v>71</v>
      </c>
      <c r="B17" s="1" t="s">
        <v>4</v>
      </c>
      <c r="C17" s="1" t="s">
        <v>5</v>
      </c>
      <c r="D17" s="1">
        <v>2024</v>
      </c>
      <c r="E17" s="1" t="s">
        <v>6</v>
      </c>
      <c r="F17" s="1" t="s">
        <v>37</v>
      </c>
      <c r="G17" s="1" t="s">
        <v>38</v>
      </c>
      <c r="H17" s="1" t="s">
        <v>39</v>
      </c>
      <c r="I17" s="1" t="s">
        <v>40</v>
      </c>
      <c r="J17" s="1" t="s">
        <v>72</v>
      </c>
      <c r="K17" s="1" t="s">
        <v>42</v>
      </c>
      <c r="L17" s="1">
        <v>0</v>
      </c>
      <c r="M17" s="1" t="s">
        <v>43</v>
      </c>
      <c r="N17" s="1" t="s">
        <v>7</v>
      </c>
      <c r="O17" s="1" t="s">
        <v>44</v>
      </c>
      <c r="P17" s="4">
        <v>32.4</v>
      </c>
      <c r="Q17" s="1"/>
      <c r="R17" s="1" t="s">
        <v>45</v>
      </c>
      <c r="S17" s="1" t="s">
        <v>46</v>
      </c>
      <c r="T17" s="1" t="s">
        <v>47</v>
      </c>
      <c r="U17" s="1" t="s">
        <v>8</v>
      </c>
      <c r="V17" s="1"/>
    </row>
    <row r="18" spans="1:22" ht="28.5">
      <c r="A18" s="1" t="s">
        <v>73</v>
      </c>
      <c r="B18" s="1" t="s">
        <v>4</v>
      </c>
      <c r="C18" s="1" t="s">
        <v>5</v>
      </c>
      <c r="D18" s="1">
        <v>2024</v>
      </c>
      <c r="E18" s="1" t="s">
        <v>6</v>
      </c>
      <c r="F18" s="1" t="s">
        <v>37</v>
      </c>
      <c r="G18" s="1" t="s">
        <v>38</v>
      </c>
      <c r="H18" s="1" t="s">
        <v>39</v>
      </c>
      <c r="I18" s="1" t="s">
        <v>40</v>
      </c>
      <c r="J18" s="1" t="s">
        <v>72</v>
      </c>
      <c r="K18" s="1" t="s">
        <v>49</v>
      </c>
      <c r="L18" s="1">
        <v>90</v>
      </c>
      <c r="M18" s="1" t="s">
        <v>43</v>
      </c>
      <c r="N18" s="1" t="s">
        <v>7</v>
      </c>
      <c r="O18" s="1" t="s">
        <v>44</v>
      </c>
      <c r="P18" s="4">
        <v>19</v>
      </c>
      <c r="Q18" s="1"/>
      <c r="R18" s="1" t="s">
        <v>45</v>
      </c>
      <c r="S18" s="1" t="s">
        <v>46</v>
      </c>
      <c r="T18" s="1" t="s">
        <v>50</v>
      </c>
      <c r="U18" s="1" t="s">
        <v>8</v>
      </c>
      <c r="V18" s="1"/>
    </row>
    <row r="19" spans="1:22" ht="28.5">
      <c r="A19" s="1" t="s">
        <v>74</v>
      </c>
      <c r="B19" s="1" t="s">
        <v>4</v>
      </c>
      <c r="C19" s="1" t="s">
        <v>5</v>
      </c>
      <c r="D19" s="1">
        <v>2024</v>
      </c>
      <c r="E19" s="1" t="s">
        <v>6</v>
      </c>
      <c r="F19" s="1" t="s">
        <v>37</v>
      </c>
      <c r="G19" s="1" t="s">
        <v>38</v>
      </c>
      <c r="H19" s="1" t="s">
        <v>39</v>
      </c>
      <c r="I19" s="1" t="s">
        <v>40</v>
      </c>
      <c r="J19" s="1" t="s">
        <v>72</v>
      </c>
      <c r="K19" s="1" t="s">
        <v>52</v>
      </c>
      <c r="L19" s="1">
        <v>365</v>
      </c>
      <c r="M19" s="1" t="s">
        <v>43</v>
      </c>
      <c r="N19" s="1" t="s">
        <v>7</v>
      </c>
      <c r="O19" s="1" t="s">
        <v>44</v>
      </c>
      <c r="P19" s="4">
        <v>3.9</v>
      </c>
      <c r="Q19" s="1"/>
      <c r="R19" s="1" t="s">
        <v>45</v>
      </c>
      <c r="S19" s="1" t="s">
        <v>46</v>
      </c>
      <c r="T19" s="1" t="s">
        <v>53</v>
      </c>
      <c r="U19" s="1" t="s">
        <v>8</v>
      </c>
      <c r="V19" s="1"/>
    </row>
    <row r="20" spans="1:22" ht="28.5">
      <c r="A20" s="1" t="s">
        <v>75</v>
      </c>
      <c r="B20" s="1" t="s">
        <v>4</v>
      </c>
      <c r="C20" s="1" t="s">
        <v>5</v>
      </c>
      <c r="D20" s="1">
        <v>2024</v>
      </c>
      <c r="E20" s="1" t="s">
        <v>6</v>
      </c>
      <c r="F20" s="1" t="s">
        <v>37</v>
      </c>
      <c r="G20" s="1" t="s">
        <v>38</v>
      </c>
      <c r="H20" s="1" t="s">
        <v>39</v>
      </c>
      <c r="I20" s="1" t="s">
        <v>40</v>
      </c>
      <c r="J20" s="1" t="s">
        <v>76</v>
      </c>
      <c r="K20" s="1" t="s">
        <v>42</v>
      </c>
      <c r="L20" s="1">
        <v>0</v>
      </c>
      <c r="M20" s="1" t="s">
        <v>43</v>
      </c>
      <c r="N20" s="1" t="s">
        <v>7</v>
      </c>
      <c r="O20" s="1" t="s">
        <v>44</v>
      </c>
      <c r="P20" s="4">
        <v>29.3</v>
      </c>
      <c r="Q20" s="1"/>
      <c r="R20" s="1" t="s">
        <v>45</v>
      </c>
      <c r="S20" s="1" t="s">
        <v>46</v>
      </c>
      <c r="T20" s="1" t="s">
        <v>47</v>
      </c>
      <c r="U20" s="1" t="s">
        <v>8</v>
      </c>
      <c r="V20" s="1"/>
    </row>
    <row r="21" spans="1:22" ht="28.5">
      <c r="A21" s="1" t="s">
        <v>77</v>
      </c>
      <c r="B21" s="1" t="s">
        <v>4</v>
      </c>
      <c r="C21" s="1" t="s">
        <v>5</v>
      </c>
      <c r="D21" s="1">
        <v>2024</v>
      </c>
      <c r="E21" s="1" t="s">
        <v>6</v>
      </c>
      <c r="F21" s="1" t="s">
        <v>37</v>
      </c>
      <c r="G21" s="1" t="s">
        <v>38</v>
      </c>
      <c r="H21" s="1" t="s">
        <v>39</v>
      </c>
      <c r="I21" s="1" t="s">
        <v>40</v>
      </c>
      <c r="J21" s="1" t="s">
        <v>76</v>
      </c>
      <c r="K21" s="1" t="s">
        <v>49</v>
      </c>
      <c r="L21" s="1">
        <v>90</v>
      </c>
      <c r="M21" s="1" t="s">
        <v>43</v>
      </c>
      <c r="N21" s="1" t="s">
        <v>7</v>
      </c>
      <c r="O21" s="1" t="s">
        <v>44</v>
      </c>
      <c r="P21" s="4">
        <v>18.7</v>
      </c>
      <c r="Q21" s="1"/>
      <c r="R21" s="1" t="s">
        <v>45</v>
      </c>
      <c r="S21" s="1" t="s">
        <v>46</v>
      </c>
      <c r="T21" s="1" t="s">
        <v>50</v>
      </c>
      <c r="U21" s="1" t="s">
        <v>8</v>
      </c>
      <c r="V21" s="1"/>
    </row>
    <row r="22" spans="1:22" ht="28.5">
      <c r="A22" s="1" t="s">
        <v>78</v>
      </c>
      <c r="B22" s="1" t="s">
        <v>4</v>
      </c>
      <c r="C22" s="1" t="s">
        <v>5</v>
      </c>
      <c r="D22" s="1">
        <v>2024</v>
      </c>
      <c r="E22" s="1" t="s">
        <v>6</v>
      </c>
      <c r="F22" s="1" t="s">
        <v>37</v>
      </c>
      <c r="G22" s="1" t="s">
        <v>38</v>
      </c>
      <c r="H22" s="1" t="s">
        <v>39</v>
      </c>
      <c r="I22" s="1" t="s">
        <v>40</v>
      </c>
      <c r="J22" s="1" t="s">
        <v>76</v>
      </c>
      <c r="K22" s="1" t="s">
        <v>52</v>
      </c>
      <c r="L22" s="1">
        <v>365</v>
      </c>
      <c r="M22" s="1" t="s">
        <v>43</v>
      </c>
      <c r="N22" s="1" t="s">
        <v>7</v>
      </c>
      <c r="O22" s="1" t="s">
        <v>44</v>
      </c>
      <c r="P22" s="4">
        <v>3.7</v>
      </c>
      <c r="Q22" s="1"/>
      <c r="R22" s="1" t="s">
        <v>45</v>
      </c>
      <c r="S22" s="1" t="s">
        <v>46</v>
      </c>
      <c r="T22" s="1" t="s">
        <v>53</v>
      </c>
      <c r="U22" s="1" t="s">
        <v>8</v>
      </c>
      <c r="V22" s="1"/>
    </row>
    <row r="23" spans="1:22" ht="28.5">
      <c r="A23" s="1" t="s">
        <v>79</v>
      </c>
      <c r="B23" s="1" t="s">
        <v>4</v>
      </c>
      <c r="C23" s="1" t="s">
        <v>5</v>
      </c>
      <c r="D23" s="1">
        <v>2024</v>
      </c>
      <c r="E23" s="1" t="s">
        <v>6</v>
      </c>
      <c r="F23" s="1" t="s">
        <v>37</v>
      </c>
      <c r="G23" s="1" t="s">
        <v>38</v>
      </c>
      <c r="H23" s="1" t="s">
        <v>39</v>
      </c>
      <c r="I23" s="1" t="s">
        <v>40</v>
      </c>
      <c r="J23" s="1" t="s">
        <v>80</v>
      </c>
      <c r="K23" s="1" t="s">
        <v>42</v>
      </c>
      <c r="L23" s="1">
        <v>0</v>
      </c>
      <c r="M23" s="1" t="s">
        <v>43</v>
      </c>
      <c r="N23" s="1" t="s">
        <v>7</v>
      </c>
      <c r="O23" s="1" t="s">
        <v>44</v>
      </c>
      <c r="P23" s="4">
        <v>28.1</v>
      </c>
      <c r="Q23" s="1"/>
      <c r="R23" s="1" t="s">
        <v>45</v>
      </c>
      <c r="S23" s="1" t="s">
        <v>46</v>
      </c>
      <c r="T23" s="1" t="s">
        <v>47</v>
      </c>
      <c r="U23" s="1" t="s">
        <v>8</v>
      </c>
      <c r="V23" s="1"/>
    </row>
    <row r="24" spans="1:22" ht="28.5">
      <c r="A24" s="1" t="s">
        <v>81</v>
      </c>
      <c r="B24" s="1" t="s">
        <v>4</v>
      </c>
      <c r="C24" s="1" t="s">
        <v>5</v>
      </c>
      <c r="D24" s="1">
        <v>2024</v>
      </c>
      <c r="E24" s="1" t="s">
        <v>6</v>
      </c>
      <c r="F24" s="1" t="s">
        <v>37</v>
      </c>
      <c r="G24" s="1" t="s">
        <v>38</v>
      </c>
      <c r="H24" s="1" t="s">
        <v>39</v>
      </c>
      <c r="I24" s="1" t="s">
        <v>40</v>
      </c>
      <c r="J24" s="1" t="s">
        <v>80</v>
      </c>
      <c r="K24" s="1" t="s">
        <v>49</v>
      </c>
      <c r="L24" s="1">
        <v>90</v>
      </c>
      <c r="M24" s="1" t="s">
        <v>43</v>
      </c>
      <c r="N24" s="1" t="s">
        <v>7</v>
      </c>
      <c r="O24" s="1" t="s">
        <v>44</v>
      </c>
      <c r="P24" s="4">
        <v>17.399999999999999</v>
      </c>
      <c r="Q24" s="1"/>
      <c r="R24" s="1" t="s">
        <v>45</v>
      </c>
      <c r="S24" s="1" t="s">
        <v>46</v>
      </c>
      <c r="T24" s="1" t="s">
        <v>50</v>
      </c>
      <c r="U24" s="1" t="s">
        <v>8</v>
      </c>
      <c r="V24" s="1"/>
    </row>
    <row r="25" spans="1:22" ht="28.5">
      <c r="A25" s="1" t="s">
        <v>82</v>
      </c>
      <c r="B25" s="1" t="s">
        <v>4</v>
      </c>
      <c r="C25" s="1" t="s">
        <v>5</v>
      </c>
      <c r="D25" s="1">
        <v>2024</v>
      </c>
      <c r="E25" s="1" t="s">
        <v>6</v>
      </c>
      <c r="F25" s="1" t="s">
        <v>37</v>
      </c>
      <c r="G25" s="1" t="s">
        <v>38</v>
      </c>
      <c r="H25" s="1" t="s">
        <v>39</v>
      </c>
      <c r="I25" s="1" t="s">
        <v>40</v>
      </c>
      <c r="J25" s="1" t="s">
        <v>80</v>
      </c>
      <c r="K25" s="1" t="s">
        <v>52</v>
      </c>
      <c r="L25" s="1">
        <v>365</v>
      </c>
      <c r="M25" s="1" t="s">
        <v>43</v>
      </c>
      <c r="N25" s="1" t="s">
        <v>7</v>
      </c>
      <c r="O25" s="1" t="s">
        <v>44</v>
      </c>
      <c r="P25" s="4">
        <v>3.5</v>
      </c>
      <c r="Q25" s="1"/>
      <c r="R25" s="1" t="s">
        <v>45</v>
      </c>
      <c r="S25" s="1" t="s">
        <v>46</v>
      </c>
      <c r="T25" s="1" t="s">
        <v>53</v>
      </c>
      <c r="U25" s="1" t="s">
        <v>8</v>
      </c>
      <c r="V25" s="1"/>
    </row>
    <row r="26" spans="1:22" ht="28.5">
      <c r="A26" s="1" t="s">
        <v>83</v>
      </c>
      <c r="B26" s="1" t="s">
        <v>4</v>
      </c>
      <c r="C26" s="1" t="s">
        <v>5</v>
      </c>
      <c r="D26" s="1">
        <v>2024</v>
      </c>
      <c r="E26" s="1" t="s">
        <v>6</v>
      </c>
      <c r="F26" s="1" t="s">
        <v>37</v>
      </c>
      <c r="G26" s="1" t="s">
        <v>38</v>
      </c>
      <c r="H26" s="1" t="s">
        <v>39</v>
      </c>
      <c r="I26" s="1" t="s">
        <v>40</v>
      </c>
      <c r="J26" s="1" t="s">
        <v>84</v>
      </c>
      <c r="K26" s="1" t="s">
        <v>42</v>
      </c>
      <c r="L26" s="1">
        <v>0</v>
      </c>
      <c r="M26" s="1" t="s">
        <v>43</v>
      </c>
      <c r="N26" s="1" t="s">
        <v>7</v>
      </c>
      <c r="O26" s="1" t="s">
        <v>44</v>
      </c>
      <c r="P26" s="4">
        <v>27.9</v>
      </c>
      <c r="Q26" s="1"/>
      <c r="R26" s="1" t="s">
        <v>45</v>
      </c>
      <c r="S26" s="1" t="s">
        <v>46</v>
      </c>
      <c r="T26" s="1" t="s">
        <v>47</v>
      </c>
      <c r="U26" s="1" t="s">
        <v>8</v>
      </c>
      <c r="V26" s="1"/>
    </row>
    <row r="27" spans="1:22" ht="28.5">
      <c r="A27" s="1" t="s">
        <v>85</v>
      </c>
      <c r="B27" s="1" t="s">
        <v>4</v>
      </c>
      <c r="C27" s="1" t="s">
        <v>5</v>
      </c>
      <c r="D27" s="1">
        <v>2024</v>
      </c>
      <c r="E27" s="1" t="s">
        <v>6</v>
      </c>
      <c r="F27" s="1" t="s">
        <v>37</v>
      </c>
      <c r="G27" s="1" t="s">
        <v>38</v>
      </c>
      <c r="H27" s="1" t="s">
        <v>39</v>
      </c>
      <c r="I27" s="1" t="s">
        <v>40</v>
      </c>
      <c r="J27" s="1" t="s">
        <v>84</v>
      </c>
      <c r="K27" s="1" t="s">
        <v>49</v>
      </c>
      <c r="L27" s="1">
        <v>90</v>
      </c>
      <c r="M27" s="1" t="s">
        <v>43</v>
      </c>
      <c r="N27" s="1" t="s">
        <v>7</v>
      </c>
      <c r="O27" s="1" t="s">
        <v>44</v>
      </c>
      <c r="P27" s="4">
        <v>17.7</v>
      </c>
      <c r="Q27" s="1"/>
      <c r="R27" s="1" t="s">
        <v>45</v>
      </c>
      <c r="S27" s="1" t="s">
        <v>46</v>
      </c>
      <c r="T27" s="1" t="s">
        <v>50</v>
      </c>
      <c r="U27" s="1" t="s">
        <v>8</v>
      </c>
      <c r="V27" s="1"/>
    </row>
    <row r="28" spans="1:22" ht="28.5">
      <c r="A28" s="1" t="s">
        <v>86</v>
      </c>
      <c r="B28" s="1" t="s">
        <v>4</v>
      </c>
      <c r="C28" s="1" t="s">
        <v>5</v>
      </c>
      <c r="D28" s="1">
        <v>2024</v>
      </c>
      <c r="E28" s="1" t="s">
        <v>6</v>
      </c>
      <c r="F28" s="1" t="s">
        <v>37</v>
      </c>
      <c r="G28" s="1" t="s">
        <v>38</v>
      </c>
      <c r="H28" s="1" t="s">
        <v>39</v>
      </c>
      <c r="I28" s="1" t="s">
        <v>40</v>
      </c>
      <c r="J28" s="1" t="s">
        <v>84</v>
      </c>
      <c r="K28" s="1" t="s">
        <v>52</v>
      </c>
      <c r="L28" s="1">
        <v>365</v>
      </c>
      <c r="M28" s="1" t="s">
        <v>43</v>
      </c>
      <c r="N28" s="1" t="s">
        <v>7</v>
      </c>
      <c r="O28" s="1" t="s">
        <v>44</v>
      </c>
      <c r="P28" s="4">
        <v>4.4000000000000004</v>
      </c>
      <c r="Q28" s="1"/>
      <c r="R28" s="1" t="s">
        <v>45</v>
      </c>
      <c r="S28" s="1" t="s">
        <v>46</v>
      </c>
      <c r="T28" s="1" t="s">
        <v>53</v>
      </c>
      <c r="U28" s="1" t="s">
        <v>8</v>
      </c>
      <c r="V28" s="1"/>
    </row>
    <row r="29" spans="1:22" ht="28.5">
      <c r="A29" s="1" t="s">
        <v>87</v>
      </c>
      <c r="B29" s="1" t="s">
        <v>4</v>
      </c>
      <c r="C29" s="1" t="s">
        <v>5</v>
      </c>
      <c r="D29" s="1">
        <v>2024</v>
      </c>
      <c r="E29" s="1" t="s">
        <v>6</v>
      </c>
      <c r="F29" s="1" t="s">
        <v>37</v>
      </c>
      <c r="G29" s="1" t="s">
        <v>38</v>
      </c>
      <c r="H29" s="1" t="s">
        <v>39</v>
      </c>
      <c r="I29" s="1" t="s">
        <v>40</v>
      </c>
      <c r="J29" s="1" t="s">
        <v>88</v>
      </c>
      <c r="K29" s="1" t="s">
        <v>42</v>
      </c>
      <c r="L29" s="1">
        <v>0</v>
      </c>
      <c r="M29" s="1" t="s">
        <v>43</v>
      </c>
      <c r="N29" s="1" t="s">
        <v>7</v>
      </c>
      <c r="O29" s="1" t="s">
        <v>44</v>
      </c>
      <c r="P29" s="4">
        <v>34.700000000000003</v>
      </c>
      <c r="Q29" s="1"/>
      <c r="R29" s="1" t="s">
        <v>45</v>
      </c>
      <c r="S29" s="1" t="s">
        <v>46</v>
      </c>
      <c r="T29" s="1" t="s">
        <v>47</v>
      </c>
      <c r="U29" s="1" t="s">
        <v>8</v>
      </c>
      <c r="V29" s="1"/>
    </row>
    <row r="30" spans="1:22" ht="28.5">
      <c r="A30" s="1" t="s">
        <v>89</v>
      </c>
      <c r="B30" s="1" t="s">
        <v>4</v>
      </c>
      <c r="C30" s="1" t="s">
        <v>5</v>
      </c>
      <c r="D30" s="1">
        <v>2024</v>
      </c>
      <c r="E30" s="1" t="s">
        <v>6</v>
      </c>
      <c r="F30" s="1" t="s">
        <v>37</v>
      </c>
      <c r="G30" s="1" t="s">
        <v>38</v>
      </c>
      <c r="H30" s="1" t="s">
        <v>39</v>
      </c>
      <c r="I30" s="1" t="s">
        <v>40</v>
      </c>
      <c r="J30" s="1" t="s">
        <v>88</v>
      </c>
      <c r="K30" s="1" t="s">
        <v>49</v>
      </c>
      <c r="L30" s="1">
        <v>90</v>
      </c>
      <c r="M30" s="1" t="s">
        <v>43</v>
      </c>
      <c r="N30" s="1" t="s">
        <v>7</v>
      </c>
      <c r="O30" s="1" t="s">
        <v>44</v>
      </c>
      <c r="P30" s="4">
        <v>21.9</v>
      </c>
      <c r="Q30" s="1"/>
      <c r="R30" s="1" t="s">
        <v>45</v>
      </c>
      <c r="S30" s="1" t="s">
        <v>46</v>
      </c>
      <c r="T30" s="1" t="s">
        <v>50</v>
      </c>
      <c r="U30" s="1" t="s">
        <v>8</v>
      </c>
      <c r="V30" s="1"/>
    </row>
    <row r="31" spans="1:22" ht="28.5">
      <c r="A31" s="1" t="s">
        <v>90</v>
      </c>
      <c r="B31" s="1" t="s">
        <v>4</v>
      </c>
      <c r="C31" s="1" t="s">
        <v>5</v>
      </c>
      <c r="D31" s="1">
        <v>2024</v>
      </c>
      <c r="E31" s="1" t="s">
        <v>6</v>
      </c>
      <c r="F31" s="1" t="s">
        <v>37</v>
      </c>
      <c r="G31" s="1" t="s">
        <v>38</v>
      </c>
      <c r="H31" s="1" t="s">
        <v>39</v>
      </c>
      <c r="I31" s="1" t="s">
        <v>40</v>
      </c>
      <c r="J31" s="1" t="s">
        <v>88</v>
      </c>
      <c r="K31" s="1" t="s">
        <v>52</v>
      </c>
      <c r="L31" s="1">
        <v>365</v>
      </c>
      <c r="M31" s="1" t="s">
        <v>43</v>
      </c>
      <c r="N31" s="1" t="s">
        <v>7</v>
      </c>
      <c r="O31" s="1" t="s">
        <v>44</v>
      </c>
      <c r="P31" s="4">
        <v>5.4</v>
      </c>
      <c r="Q31" s="1"/>
      <c r="R31" s="1" t="s">
        <v>45</v>
      </c>
      <c r="S31" s="1" t="s">
        <v>46</v>
      </c>
      <c r="T31" s="1" t="s">
        <v>53</v>
      </c>
      <c r="U31" s="1" t="s">
        <v>8</v>
      </c>
      <c r="V31" s="1"/>
    </row>
    <row r="32" spans="1:22" ht="28.5">
      <c r="A32" s="1" t="s">
        <v>91</v>
      </c>
      <c r="B32" s="1" t="s">
        <v>4</v>
      </c>
      <c r="C32" s="1" t="s">
        <v>5</v>
      </c>
      <c r="D32" s="1">
        <v>2024</v>
      </c>
      <c r="E32" s="1" t="s">
        <v>6</v>
      </c>
      <c r="F32" s="1" t="s">
        <v>37</v>
      </c>
      <c r="G32" s="1" t="s">
        <v>38</v>
      </c>
      <c r="H32" s="1" t="s">
        <v>39</v>
      </c>
      <c r="I32" s="1" t="s">
        <v>40</v>
      </c>
      <c r="J32" s="1" t="s">
        <v>92</v>
      </c>
      <c r="K32" s="1" t="s">
        <v>42</v>
      </c>
      <c r="L32" s="1">
        <v>0</v>
      </c>
      <c r="M32" s="1" t="s">
        <v>43</v>
      </c>
      <c r="N32" s="1" t="s">
        <v>7</v>
      </c>
      <c r="O32" s="1" t="s">
        <v>44</v>
      </c>
      <c r="P32" s="4">
        <v>31.2</v>
      </c>
      <c r="Q32" s="1"/>
      <c r="R32" s="1" t="s">
        <v>45</v>
      </c>
      <c r="S32" s="1" t="s">
        <v>46</v>
      </c>
      <c r="T32" s="1" t="s">
        <v>47</v>
      </c>
      <c r="U32" s="1" t="s">
        <v>8</v>
      </c>
      <c r="V32" s="1"/>
    </row>
    <row r="33" spans="1:22" ht="28.5">
      <c r="A33" s="1" t="s">
        <v>93</v>
      </c>
      <c r="B33" s="1" t="s">
        <v>4</v>
      </c>
      <c r="C33" s="1" t="s">
        <v>5</v>
      </c>
      <c r="D33" s="1">
        <v>2024</v>
      </c>
      <c r="E33" s="1" t="s">
        <v>6</v>
      </c>
      <c r="F33" s="1" t="s">
        <v>37</v>
      </c>
      <c r="G33" s="1" t="s">
        <v>38</v>
      </c>
      <c r="H33" s="1" t="s">
        <v>39</v>
      </c>
      <c r="I33" s="1" t="s">
        <v>40</v>
      </c>
      <c r="J33" s="1" t="s">
        <v>92</v>
      </c>
      <c r="K33" s="1" t="s">
        <v>49</v>
      </c>
      <c r="L33" s="1">
        <v>90</v>
      </c>
      <c r="M33" s="1" t="s">
        <v>43</v>
      </c>
      <c r="N33" s="1" t="s">
        <v>7</v>
      </c>
      <c r="O33" s="1" t="s">
        <v>44</v>
      </c>
      <c r="P33" s="4">
        <v>21.9</v>
      </c>
      <c r="Q33" s="1"/>
      <c r="R33" s="1" t="s">
        <v>45</v>
      </c>
      <c r="S33" s="1" t="s">
        <v>46</v>
      </c>
      <c r="T33" s="1" t="s">
        <v>50</v>
      </c>
      <c r="U33" s="1" t="s">
        <v>8</v>
      </c>
      <c r="V33" s="1"/>
    </row>
    <row r="34" spans="1:22" ht="28.5">
      <c r="A34" s="1" t="s">
        <v>94</v>
      </c>
      <c r="B34" s="1" t="s">
        <v>4</v>
      </c>
      <c r="C34" s="1" t="s">
        <v>5</v>
      </c>
      <c r="D34" s="1">
        <v>2024</v>
      </c>
      <c r="E34" s="1" t="s">
        <v>6</v>
      </c>
      <c r="F34" s="1" t="s">
        <v>37</v>
      </c>
      <c r="G34" s="1" t="s">
        <v>38</v>
      </c>
      <c r="H34" s="1" t="s">
        <v>39</v>
      </c>
      <c r="I34" s="1" t="s">
        <v>40</v>
      </c>
      <c r="J34" s="1" t="s">
        <v>92</v>
      </c>
      <c r="K34" s="1" t="s">
        <v>52</v>
      </c>
      <c r="L34" s="1">
        <v>365</v>
      </c>
      <c r="M34" s="1" t="s">
        <v>43</v>
      </c>
      <c r="N34" s="1" t="s">
        <v>7</v>
      </c>
      <c r="O34" s="1" t="s">
        <v>44</v>
      </c>
      <c r="P34" s="4">
        <v>4.2</v>
      </c>
      <c r="Q34" s="1"/>
      <c r="R34" s="1" t="s">
        <v>45</v>
      </c>
      <c r="S34" s="1" t="s">
        <v>46</v>
      </c>
      <c r="T34" s="1" t="s">
        <v>53</v>
      </c>
      <c r="U34" s="1" t="s">
        <v>8</v>
      </c>
      <c r="V34" s="1"/>
    </row>
    <row r="35" spans="1:22" ht="28.5">
      <c r="A35" s="1" t="s">
        <v>95</v>
      </c>
      <c r="B35" s="1" t="s">
        <v>4</v>
      </c>
      <c r="C35" s="1" t="s">
        <v>5</v>
      </c>
      <c r="D35" s="1">
        <v>2024</v>
      </c>
      <c r="E35" s="1" t="s">
        <v>6</v>
      </c>
      <c r="F35" s="1" t="s">
        <v>37</v>
      </c>
      <c r="G35" s="1" t="s">
        <v>38</v>
      </c>
      <c r="H35" s="1" t="s">
        <v>39</v>
      </c>
      <c r="I35" s="1" t="s">
        <v>40</v>
      </c>
      <c r="J35" s="1" t="s">
        <v>96</v>
      </c>
      <c r="K35" s="1" t="s">
        <v>42</v>
      </c>
      <c r="L35" s="1">
        <v>0</v>
      </c>
      <c r="M35" s="1" t="s">
        <v>43</v>
      </c>
      <c r="N35" s="1" t="s">
        <v>7</v>
      </c>
      <c r="O35" s="1" t="s">
        <v>44</v>
      </c>
      <c r="P35" s="4">
        <v>28.6</v>
      </c>
      <c r="Q35" s="1"/>
      <c r="R35" s="1" t="s">
        <v>45</v>
      </c>
      <c r="S35" s="1" t="s">
        <v>46</v>
      </c>
      <c r="T35" s="1" t="s">
        <v>47</v>
      </c>
      <c r="U35" s="1" t="s">
        <v>8</v>
      </c>
      <c r="V35" s="1"/>
    </row>
    <row r="36" spans="1:22" ht="28.5">
      <c r="A36" s="1" t="s">
        <v>97</v>
      </c>
      <c r="B36" s="1" t="s">
        <v>4</v>
      </c>
      <c r="C36" s="1" t="s">
        <v>5</v>
      </c>
      <c r="D36" s="1">
        <v>2024</v>
      </c>
      <c r="E36" s="1" t="s">
        <v>6</v>
      </c>
      <c r="F36" s="1" t="s">
        <v>37</v>
      </c>
      <c r="G36" s="1" t="s">
        <v>38</v>
      </c>
      <c r="H36" s="1" t="s">
        <v>39</v>
      </c>
      <c r="I36" s="1" t="s">
        <v>40</v>
      </c>
      <c r="J36" s="1" t="s">
        <v>96</v>
      </c>
      <c r="K36" s="1" t="s">
        <v>49</v>
      </c>
      <c r="L36" s="1">
        <v>90</v>
      </c>
      <c r="M36" s="1" t="s">
        <v>43</v>
      </c>
      <c r="N36" s="1" t="s">
        <v>7</v>
      </c>
      <c r="O36" s="1" t="s">
        <v>44</v>
      </c>
      <c r="P36" s="4">
        <v>20</v>
      </c>
      <c r="Q36" s="1"/>
      <c r="R36" s="1" t="s">
        <v>45</v>
      </c>
      <c r="S36" s="1" t="s">
        <v>46</v>
      </c>
      <c r="T36" s="1" t="s">
        <v>50</v>
      </c>
      <c r="U36" s="1" t="s">
        <v>8</v>
      </c>
      <c r="V36" s="1"/>
    </row>
    <row r="37" spans="1:22" ht="28.5">
      <c r="A37" s="1" t="s">
        <v>98</v>
      </c>
      <c r="B37" s="1" t="s">
        <v>4</v>
      </c>
      <c r="C37" s="1" t="s">
        <v>5</v>
      </c>
      <c r="D37" s="1">
        <v>2024</v>
      </c>
      <c r="E37" s="1" t="s">
        <v>6</v>
      </c>
      <c r="F37" s="1" t="s">
        <v>37</v>
      </c>
      <c r="G37" s="1" t="s">
        <v>38</v>
      </c>
      <c r="H37" s="1" t="s">
        <v>39</v>
      </c>
      <c r="I37" s="1" t="s">
        <v>40</v>
      </c>
      <c r="J37" s="1" t="s">
        <v>96</v>
      </c>
      <c r="K37" s="1" t="s">
        <v>52</v>
      </c>
      <c r="L37" s="1">
        <v>365</v>
      </c>
      <c r="M37" s="1" t="s">
        <v>43</v>
      </c>
      <c r="N37" s="1" t="s">
        <v>7</v>
      </c>
      <c r="O37" s="1" t="s">
        <v>44</v>
      </c>
      <c r="P37" s="4">
        <v>3.8</v>
      </c>
      <c r="Q37" s="1"/>
      <c r="R37" s="1" t="s">
        <v>45</v>
      </c>
      <c r="S37" s="1" t="s">
        <v>46</v>
      </c>
      <c r="T37" s="1" t="s">
        <v>53</v>
      </c>
      <c r="U37" s="1" t="s">
        <v>8</v>
      </c>
      <c r="V37" s="1"/>
    </row>
    <row r="38" spans="1:22" ht="28.5">
      <c r="A38" s="1" t="s">
        <v>99</v>
      </c>
      <c r="B38" s="1" t="s">
        <v>4</v>
      </c>
      <c r="C38" s="1" t="s">
        <v>5</v>
      </c>
      <c r="D38" s="1">
        <v>2024</v>
      </c>
      <c r="E38" s="1" t="s">
        <v>6</v>
      </c>
      <c r="F38" s="1" t="s">
        <v>37</v>
      </c>
      <c r="G38" s="1" t="s">
        <v>38</v>
      </c>
      <c r="H38" s="1" t="s">
        <v>39</v>
      </c>
      <c r="I38" s="1" t="s">
        <v>40</v>
      </c>
      <c r="J38" s="1" t="s">
        <v>100</v>
      </c>
      <c r="K38" s="1" t="s">
        <v>42</v>
      </c>
      <c r="L38" s="1">
        <v>0</v>
      </c>
      <c r="M38" s="1" t="s">
        <v>43</v>
      </c>
      <c r="N38" s="1" t="s">
        <v>7</v>
      </c>
      <c r="O38" s="1" t="s">
        <v>44</v>
      </c>
      <c r="P38" s="4">
        <v>26.5</v>
      </c>
      <c r="Q38" s="1"/>
      <c r="R38" s="1" t="s">
        <v>45</v>
      </c>
      <c r="S38" s="1" t="s">
        <v>46</v>
      </c>
      <c r="T38" s="1" t="s">
        <v>47</v>
      </c>
      <c r="U38" s="1" t="s">
        <v>8</v>
      </c>
      <c r="V38" s="1"/>
    </row>
    <row r="39" spans="1:22" ht="28.5">
      <c r="A39" s="1" t="s">
        <v>101</v>
      </c>
      <c r="B39" s="1" t="s">
        <v>4</v>
      </c>
      <c r="C39" s="1" t="s">
        <v>5</v>
      </c>
      <c r="D39" s="1">
        <v>2024</v>
      </c>
      <c r="E39" s="1" t="s">
        <v>6</v>
      </c>
      <c r="F39" s="1" t="s">
        <v>37</v>
      </c>
      <c r="G39" s="1" t="s">
        <v>38</v>
      </c>
      <c r="H39" s="1" t="s">
        <v>39</v>
      </c>
      <c r="I39" s="1" t="s">
        <v>40</v>
      </c>
      <c r="J39" s="1" t="s">
        <v>100</v>
      </c>
      <c r="K39" s="1" t="s">
        <v>49</v>
      </c>
      <c r="L39" s="1">
        <v>90</v>
      </c>
      <c r="M39" s="1" t="s">
        <v>43</v>
      </c>
      <c r="N39" s="1" t="s">
        <v>7</v>
      </c>
      <c r="O39" s="1" t="s">
        <v>44</v>
      </c>
      <c r="P39" s="4">
        <v>18.8</v>
      </c>
      <c r="Q39" s="1"/>
      <c r="R39" s="1" t="s">
        <v>45</v>
      </c>
      <c r="S39" s="1" t="s">
        <v>46</v>
      </c>
      <c r="T39" s="1" t="s">
        <v>50</v>
      </c>
      <c r="U39" s="1" t="s">
        <v>8</v>
      </c>
      <c r="V39" s="1"/>
    </row>
    <row r="40" spans="1:22" ht="28.5">
      <c r="A40" s="1" t="s">
        <v>102</v>
      </c>
      <c r="B40" s="1" t="s">
        <v>4</v>
      </c>
      <c r="C40" s="1" t="s">
        <v>5</v>
      </c>
      <c r="D40" s="1">
        <v>2024</v>
      </c>
      <c r="E40" s="1" t="s">
        <v>6</v>
      </c>
      <c r="F40" s="1" t="s">
        <v>37</v>
      </c>
      <c r="G40" s="1" t="s">
        <v>38</v>
      </c>
      <c r="H40" s="1" t="s">
        <v>39</v>
      </c>
      <c r="I40" s="1" t="s">
        <v>40</v>
      </c>
      <c r="J40" s="1" t="s">
        <v>100</v>
      </c>
      <c r="K40" s="1" t="s">
        <v>52</v>
      </c>
      <c r="L40" s="1">
        <v>365</v>
      </c>
      <c r="M40" s="1" t="s">
        <v>43</v>
      </c>
      <c r="N40" s="1" t="s">
        <v>7</v>
      </c>
      <c r="O40" s="1" t="s">
        <v>44</v>
      </c>
      <c r="P40" s="4">
        <v>5.6</v>
      </c>
      <c r="Q40" s="1"/>
      <c r="R40" s="1" t="s">
        <v>45</v>
      </c>
      <c r="S40" s="1" t="s">
        <v>46</v>
      </c>
      <c r="T40" s="1" t="s">
        <v>53</v>
      </c>
      <c r="U40" s="1" t="s">
        <v>8</v>
      </c>
      <c r="V40" s="1"/>
    </row>
    <row r="41" spans="1:22" ht="28.5">
      <c r="A41" s="1" t="s">
        <v>103</v>
      </c>
      <c r="B41" s="1" t="s">
        <v>4</v>
      </c>
      <c r="C41" s="1" t="s">
        <v>5</v>
      </c>
      <c r="D41" s="1">
        <v>2024</v>
      </c>
      <c r="E41" s="1" t="s">
        <v>6</v>
      </c>
      <c r="F41" s="1" t="s">
        <v>37</v>
      </c>
      <c r="G41" s="1" t="s">
        <v>38</v>
      </c>
      <c r="H41" s="1" t="s">
        <v>39</v>
      </c>
      <c r="I41" s="1" t="s">
        <v>40</v>
      </c>
      <c r="J41" s="1" t="s">
        <v>104</v>
      </c>
      <c r="K41" s="1" t="s">
        <v>42</v>
      </c>
      <c r="L41" s="1">
        <v>0</v>
      </c>
      <c r="M41" s="1" t="s">
        <v>43</v>
      </c>
      <c r="N41" s="1" t="s">
        <v>7</v>
      </c>
      <c r="O41" s="1" t="s">
        <v>44</v>
      </c>
      <c r="P41" s="4">
        <v>27.9</v>
      </c>
      <c r="Q41" s="1"/>
      <c r="R41" s="1" t="s">
        <v>45</v>
      </c>
      <c r="S41" s="1" t="s">
        <v>46</v>
      </c>
      <c r="T41" s="1" t="s">
        <v>47</v>
      </c>
      <c r="U41" s="1" t="s">
        <v>8</v>
      </c>
      <c r="V41" s="1"/>
    </row>
    <row r="42" spans="1:22" ht="28.5">
      <c r="A42" s="1" t="s">
        <v>105</v>
      </c>
      <c r="B42" s="1" t="s">
        <v>4</v>
      </c>
      <c r="C42" s="1" t="s">
        <v>5</v>
      </c>
      <c r="D42" s="1">
        <v>2024</v>
      </c>
      <c r="E42" s="1" t="s">
        <v>6</v>
      </c>
      <c r="F42" s="1" t="s">
        <v>37</v>
      </c>
      <c r="G42" s="1" t="s">
        <v>38</v>
      </c>
      <c r="H42" s="1" t="s">
        <v>39</v>
      </c>
      <c r="I42" s="1" t="s">
        <v>40</v>
      </c>
      <c r="J42" s="1" t="s">
        <v>104</v>
      </c>
      <c r="K42" s="1" t="s">
        <v>49</v>
      </c>
      <c r="L42" s="1">
        <v>90</v>
      </c>
      <c r="M42" s="1" t="s">
        <v>43</v>
      </c>
      <c r="N42" s="1" t="s">
        <v>7</v>
      </c>
      <c r="O42" s="1" t="s">
        <v>44</v>
      </c>
      <c r="P42" s="4">
        <v>19.600000000000001</v>
      </c>
      <c r="Q42" s="1"/>
      <c r="R42" s="1" t="s">
        <v>45</v>
      </c>
      <c r="S42" s="1" t="s">
        <v>46</v>
      </c>
      <c r="T42" s="1" t="s">
        <v>50</v>
      </c>
      <c r="U42" s="1" t="s">
        <v>8</v>
      </c>
      <c r="V42" s="1"/>
    </row>
    <row r="43" spans="1:22" ht="28.5">
      <c r="A43" s="1" t="s">
        <v>106</v>
      </c>
      <c r="B43" s="1" t="s">
        <v>4</v>
      </c>
      <c r="C43" s="1" t="s">
        <v>5</v>
      </c>
      <c r="D43" s="1">
        <v>2024</v>
      </c>
      <c r="E43" s="1" t="s">
        <v>6</v>
      </c>
      <c r="F43" s="1" t="s">
        <v>37</v>
      </c>
      <c r="G43" s="1" t="s">
        <v>38</v>
      </c>
      <c r="H43" s="1" t="s">
        <v>39</v>
      </c>
      <c r="I43" s="1" t="s">
        <v>40</v>
      </c>
      <c r="J43" s="1" t="s">
        <v>104</v>
      </c>
      <c r="K43" s="1" t="s">
        <v>52</v>
      </c>
      <c r="L43" s="1">
        <v>365</v>
      </c>
      <c r="M43" s="1" t="s">
        <v>43</v>
      </c>
      <c r="N43" s="1" t="s">
        <v>7</v>
      </c>
      <c r="O43" s="1" t="s">
        <v>44</v>
      </c>
      <c r="P43" s="4">
        <v>4.0999999999999996</v>
      </c>
      <c r="Q43" s="1"/>
      <c r="R43" s="1" t="s">
        <v>45</v>
      </c>
      <c r="S43" s="1" t="s">
        <v>46</v>
      </c>
      <c r="T43" s="1" t="s">
        <v>53</v>
      </c>
      <c r="U43" s="1" t="s">
        <v>8</v>
      </c>
      <c r="V43" s="1"/>
    </row>
    <row r="44" spans="1:22" ht="28.5">
      <c r="A44" s="1" t="s">
        <v>107</v>
      </c>
      <c r="B44" s="1" t="s">
        <v>4</v>
      </c>
      <c r="C44" s="1" t="s">
        <v>5</v>
      </c>
      <c r="D44" s="1">
        <v>2024</v>
      </c>
      <c r="E44" s="1" t="s">
        <v>6</v>
      </c>
      <c r="F44" s="1" t="s">
        <v>37</v>
      </c>
      <c r="G44" s="1" t="s">
        <v>38</v>
      </c>
      <c r="H44" s="1" t="s">
        <v>39</v>
      </c>
      <c r="I44" s="1" t="s">
        <v>40</v>
      </c>
      <c r="J44" s="1" t="s">
        <v>108</v>
      </c>
      <c r="K44" s="1" t="s">
        <v>42</v>
      </c>
      <c r="L44" s="1">
        <v>0</v>
      </c>
      <c r="M44" s="1" t="s">
        <v>43</v>
      </c>
      <c r="N44" s="1" t="s">
        <v>7</v>
      </c>
      <c r="O44" s="1" t="s">
        <v>44</v>
      </c>
      <c r="P44" s="4">
        <v>30.3</v>
      </c>
      <c r="Q44" s="1"/>
      <c r="R44" s="1" t="s">
        <v>45</v>
      </c>
      <c r="S44" s="1" t="s">
        <v>46</v>
      </c>
      <c r="T44" s="1" t="s">
        <v>47</v>
      </c>
      <c r="U44" s="1" t="s">
        <v>8</v>
      </c>
      <c r="V44" s="1"/>
    </row>
    <row r="45" spans="1:22" ht="28.5">
      <c r="A45" s="1" t="s">
        <v>109</v>
      </c>
      <c r="B45" s="1" t="s">
        <v>4</v>
      </c>
      <c r="C45" s="1" t="s">
        <v>5</v>
      </c>
      <c r="D45" s="1">
        <v>2024</v>
      </c>
      <c r="E45" s="1" t="s">
        <v>6</v>
      </c>
      <c r="F45" s="1" t="s">
        <v>37</v>
      </c>
      <c r="G45" s="1" t="s">
        <v>38</v>
      </c>
      <c r="H45" s="1" t="s">
        <v>39</v>
      </c>
      <c r="I45" s="1" t="s">
        <v>40</v>
      </c>
      <c r="J45" s="1" t="s">
        <v>108</v>
      </c>
      <c r="K45" s="1" t="s">
        <v>49</v>
      </c>
      <c r="L45" s="1">
        <v>90</v>
      </c>
      <c r="M45" s="1" t="s">
        <v>43</v>
      </c>
      <c r="N45" s="1" t="s">
        <v>7</v>
      </c>
      <c r="O45" s="1" t="s">
        <v>44</v>
      </c>
      <c r="P45" s="4">
        <v>23.1</v>
      </c>
      <c r="Q45" s="1"/>
      <c r="R45" s="1" t="s">
        <v>45</v>
      </c>
      <c r="S45" s="1" t="s">
        <v>46</v>
      </c>
      <c r="T45" s="1" t="s">
        <v>50</v>
      </c>
      <c r="U45" s="1" t="s">
        <v>8</v>
      </c>
      <c r="V45" s="1"/>
    </row>
    <row r="46" spans="1:22" ht="28.5">
      <c r="A46" s="1" t="s">
        <v>110</v>
      </c>
      <c r="B46" s="1" t="s">
        <v>4</v>
      </c>
      <c r="C46" s="1" t="s">
        <v>5</v>
      </c>
      <c r="D46" s="1">
        <v>2024</v>
      </c>
      <c r="E46" s="1" t="s">
        <v>6</v>
      </c>
      <c r="F46" s="1" t="s">
        <v>37</v>
      </c>
      <c r="G46" s="1" t="s">
        <v>38</v>
      </c>
      <c r="H46" s="1" t="s">
        <v>39</v>
      </c>
      <c r="I46" s="1" t="s">
        <v>40</v>
      </c>
      <c r="J46" s="1" t="s">
        <v>108</v>
      </c>
      <c r="K46" s="1" t="s">
        <v>52</v>
      </c>
      <c r="L46" s="1">
        <v>365</v>
      </c>
      <c r="M46" s="1" t="s">
        <v>43</v>
      </c>
      <c r="N46" s="1" t="s">
        <v>7</v>
      </c>
      <c r="O46" s="1" t="s">
        <v>44</v>
      </c>
      <c r="P46" s="4">
        <v>5.6</v>
      </c>
      <c r="Q46" s="1"/>
      <c r="R46" s="1" t="s">
        <v>45</v>
      </c>
      <c r="S46" s="1" t="s">
        <v>46</v>
      </c>
      <c r="T46" s="1" t="s">
        <v>53</v>
      </c>
      <c r="U46" s="1" t="s">
        <v>8</v>
      </c>
      <c r="V46" s="1"/>
    </row>
    <row r="47" spans="1:22" ht="28.5">
      <c r="A47" s="1" t="s">
        <v>111</v>
      </c>
      <c r="B47" s="1" t="s">
        <v>4</v>
      </c>
      <c r="C47" s="1" t="s">
        <v>5</v>
      </c>
      <c r="D47" s="1">
        <v>2024</v>
      </c>
      <c r="E47" s="1" t="s">
        <v>6</v>
      </c>
      <c r="F47" s="1" t="s">
        <v>37</v>
      </c>
      <c r="G47" s="1" t="s">
        <v>38</v>
      </c>
      <c r="H47" s="1" t="s">
        <v>39</v>
      </c>
      <c r="I47" s="1" t="s">
        <v>40</v>
      </c>
      <c r="J47" s="1" t="s">
        <v>112</v>
      </c>
      <c r="K47" s="1" t="s">
        <v>42</v>
      </c>
      <c r="L47" s="1">
        <v>0</v>
      </c>
      <c r="M47" s="1" t="s">
        <v>43</v>
      </c>
      <c r="N47" s="1" t="s">
        <v>7</v>
      </c>
      <c r="O47" s="1" t="s">
        <v>44</v>
      </c>
      <c r="P47" s="4">
        <v>26.3</v>
      </c>
      <c r="Q47" s="1"/>
      <c r="R47" s="1" t="s">
        <v>45</v>
      </c>
      <c r="S47" s="1" t="s">
        <v>46</v>
      </c>
      <c r="T47" s="1" t="s">
        <v>47</v>
      </c>
      <c r="U47" s="1" t="s">
        <v>8</v>
      </c>
      <c r="V47" s="1"/>
    </row>
    <row r="48" spans="1:22" ht="28.5">
      <c r="A48" s="1" t="s">
        <v>113</v>
      </c>
      <c r="B48" s="1" t="s">
        <v>4</v>
      </c>
      <c r="C48" s="1" t="s">
        <v>5</v>
      </c>
      <c r="D48" s="1">
        <v>2024</v>
      </c>
      <c r="E48" s="1" t="s">
        <v>6</v>
      </c>
      <c r="F48" s="1" t="s">
        <v>37</v>
      </c>
      <c r="G48" s="1" t="s">
        <v>38</v>
      </c>
      <c r="H48" s="1" t="s">
        <v>39</v>
      </c>
      <c r="I48" s="1" t="s">
        <v>40</v>
      </c>
      <c r="J48" s="1" t="s">
        <v>112</v>
      </c>
      <c r="K48" s="1" t="s">
        <v>49</v>
      </c>
      <c r="L48" s="1">
        <v>90</v>
      </c>
      <c r="M48" s="1" t="s">
        <v>43</v>
      </c>
      <c r="N48" s="1" t="s">
        <v>7</v>
      </c>
      <c r="O48" s="1" t="s">
        <v>44</v>
      </c>
      <c r="P48" s="4">
        <v>20.6</v>
      </c>
      <c r="Q48" s="1"/>
      <c r="R48" s="1" t="s">
        <v>45</v>
      </c>
      <c r="S48" s="1" t="s">
        <v>46</v>
      </c>
      <c r="T48" s="1" t="s">
        <v>50</v>
      </c>
      <c r="U48" s="1" t="s">
        <v>8</v>
      </c>
      <c r="V48" s="1"/>
    </row>
    <row r="49" spans="1:22" ht="28.5">
      <c r="A49" s="1" t="s">
        <v>114</v>
      </c>
      <c r="B49" s="1" t="s">
        <v>4</v>
      </c>
      <c r="C49" s="1" t="s">
        <v>5</v>
      </c>
      <c r="D49" s="1">
        <v>2024</v>
      </c>
      <c r="E49" s="1" t="s">
        <v>6</v>
      </c>
      <c r="F49" s="1" t="s">
        <v>37</v>
      </c>
      <c r="G49" s="1" t="s">
        <v>38</v>
      </c>
      <c r="H49" s="1" t="s">
        <v>39</v>
      </c>
      <c r="I49" s="1" t="s">
        <v>40</v>
      </c>
      <c r="J49" s="1" t="s">
        <v>112</v>
      </c>
      <c r="K49" s="1" t="s">
        <v>52</v>
      </c>
      <c r="L49" s="1">
        <v>365</v>
      </c>
      <c r="M49" s="1" t="s">
        <v>43</v>
      </c>
      <c r="N49" s="1" t="s">
        <v>7</v>
      </c>
      <c r="O49" s="1" t="s">
        <v>44</v>
      </c>
      <c r="P49" s="4">
        <v>4.3</v>
      </c>
      <c r="Q49" s="1"/>
      <c r="R49" s="1" t="s">
        <v>45</v>
      </c>
      <c r="S49" s="1" t="s">
        <v>46</v>
      </c>
      <c r="T49" s="1" t="s">
        <v>53</v>
      </c>
      <c r="U49" s="1" t="s">
        <v>8</v>
      </c>
      <c r="V49" s="1"/>
    </row>
    <row r="50" spans="1:22" ht="28.5">
      <c r="A50" s="1" t="s">
        <v>115</v>
      </c>
      <c r="B50" s="1" t="s">
        <v>4</v>
      </c>
      <c r="C50" s="1" t="s">
        <v>5</v>
      </c>
      <c r="D50" s="1">
        <v>2024</v>
      </c>
      <c r="E50" s="1" t="s">
        <v>6</v>
      </c>
      <c r="F50" s="1" t="s">
        <v>37</v>
      </c>
      <c r="G50" s="1" t="s">
        <v>38</v>
      </c>
      <c r="H50" s="1" t="s">
        <v>39</v>
      </c>
      <c r="I50" s="1" t="s">
        <v>40</v>
      </c>
      <c r="J50" s="1" t="s">
        <v>116</v>
      </c>
      <c r="K50" s="1" t="s">
        <v>42</v>
      </c>
      <c r="L50" s="1">
        <v>0</v>
      </c>
      <c r="M50" s="1" t="s">
        <v>43</v>
      </c>
      <c r="N50" s="1" t="s">
        <v>7</v>
      </c>
      <c r="O50" s="1" t="s">
        <v>44</v>
      </c>
      <c r="P50" s="4">
        <v>30.7</v>
      </c>
      <c r="Q50" s="1"/>
      <c r="R50" s="1" t="s">
        <v>45</v>
      </c>
      <c r="S50" s="1" t="s">
        <v>46</v>
      </c>
      <c r="T50" s="1" t="s">
        <v>47</v>
      </c>
      <c r="U50" s="1" t="s">
        <v>8</v>
      </c>
      <c r="V50" s="1"/>
    </row>
    <row r="51" spans="1:22" ht="28.5">
      <c r="A51" s="1" t="s">
        <v>117</v>
      </c>
      <c r="B51" s="1" t="s">
        <v>4</v>
      </c>
      <c r="C51" s="1" t="s">
        <v>5</v>
      </c>
      <c r="D51" s="1">
        <v>2024</v>
      </c>
      <c r="E51" s="1" t="s">
        <v>6</v>
      </c>
      <c r="F51" s="1" t="s">
        <v>37</v>
      </c>
      <c r="G51" s="1" t="s">
        <v>38</v>
      </c>
      <c r="H51" s="1" t="s">
        <v>39</v>
      </c>
      <c r="I51" s="1" t="s">
        <v>40</v>
      </c>
      <c r="J51" s="1" t="s">
        <v>116</v>
      </c>
      <c r="K51" s="1" t="s">
        <v>49</v>
      </c>
      <c r="L51" s="1">
        <v>90</v>
      </c>
      <c r="M51" s="1" t="s">
        <v>43</v>
      </c>
      <c r="N51" s="1" t="s">
        <v>7</v>
      </c>
      <c r="O51" s="1" t="s">
        <v>44</v>
      </c>
      <c r="P51" s="4">
        <v>20.6</v>
      </c>
      <c r="Q51" s="1"/>
      <c r="R51" s="1" t="s">
        <v>45</v>
      </c>
      <c r="S51" s="1" t="s">
        <v>46</v>
      </c>
      <c r="T51" s="1" t="s">
        <v>50</v>
      </c>
      <c r="U51" s="1" t="s">
        <v>8</v>
      </c>
      <c r="V51" s="1"/>
    </row>
    <row r="52" spans="1:22" ht="28.5">
      <c r="A52" s="1" t="s">
        <v>118</v>
      </c>
      <c r="B52" s="1" t="s">
        <v>4</v>
      </c>
      <c r="C52" s="1" t="s">
        <v>5</v>
      </c>
      <c r="D52" s="1">
        <v>2024</v>
      </c>
      <c r="E52" s="1" t="s">
        <v>6</v>
      </c>
      <c r="F52" s="1" t="s">
        <v>37</v>
      </c>
      <c r="G52" s="1" t="s">
        <v>38</v>
      </c>
      <c r="H52" s="1" t="s">
        <v>39</v>
      </c>
      <c r="I52" s="1" t="s">
        <v>40</v>
      </c>
      <c r="J52" s="1" t="s">
        <v>116</v>
      </c>
      <c r="K52" s="1" t="s">
        <v>52</v>
      </c>
      <c r="L52" s="1">
        <v>365</v>
      </c>
      <c r="M52" s="1" t="s">
        <v>43</v>
      </c>
      <c r="N52" s="1" t="s">
        <v>7</v>
      </c>
      <c r="O52" s="1" t="s">
        <v>44</v>
      </c>
      <c r="P52" s="4">
        <v>4.7</v>
      </c>
      <c r="Q52" s="1"/>
      <c r="R52" s="1" t="s">
        <v>45</v>
      </c>
      <c r="S52" s="1" t="s">
        <v>46</v>
      </c>
      <c r="T52" s="1" t="s">
        <v>53</v>
      </c>
      <c r="U52" s="1" t="s">
        <v>8</v>
      </c>
      <c r="V52" s="1"/>
    </row>
    <row r="53" spans="1:22" ht="28.5">
      <c r="A53" s="1" t="s">
        <v>119</v>
      </c>
      <c r="B53" s="1" t="s">
        <v>4</v>
      </c>
      <c r="C53" s="1" t="s">
        <v>5</v>
      </c>
      <c r="D53" s="1">
        <v>2024</v>
      </c>
      <c r="E53" s="1" t="s">
        <v>6</v>
      </c>
      <c r="F53" s="1" t="s">
        <v>37</v>
      </c>
      <c r="G53" s="1" t="s">
        <v>38</v>
      </c>
      <c r="H53" s="1" t="s">
        <v>39</v>
      </c>
      <c r="I53" s="1" t="s">
        <v>40</v>
      </c>
      <c r="J53" s="1" t="s">
        <v>120</v>
      </c>
      <c r="K53" s="1" t="s">
        <v>42</v>
      </c>
      <c r="L53" s="1">
        <v>0</v>
      </c>
      <c r="M53" s="1" t="s">
        <v>43</v>
      </c>
      <c r="N53" s="1" t="s">
        <v>7</v>
      </c>
      <c r="O53" s="1" t="s">
        <v>44</v>
      </c>
      <c r="P53" s="4">
        <v>26.1</v>
      </c>
      <c r="Q53" s="1"/>
      <c r="R53" s="1" t="s">
        <v>45</v>
      </c>
      <c r="S53" s="1" t="s">
        <v>46</v>
      </c>
      <c r="T53" s="1" t="s">
        <v>47</v>
      </c>
      <c r="U53" s="1" t="s">
        <v>8</v>
      </c>
      <c r="V53" s="1"/>
    </row>
    <row r="54" spans="1:22" ht="28.5">
      <c r="A54" s="1" t="s">
        <v>121</v>
      </c>
      <c r="B54" s="1" t="s">
        <v>4</v>
      </c>
      <c r="C54" s="1" t="s">
        <v>5</v>
      </c>
      <c r="D54" s="1">
        <v>2024</v>
      </c>
      <c r="E54" s="1" t="s">
        <v>6</v>
      </c>
      <c r="F54" s="1" t="s">
        <v>37</v>
      </c>
      <c r="G54" s="1" t="s">
        <v>38</v>
      </c>
      <c r="H54" s="1" t="s">
        <v>39</v>
      </c>
      <c r="I54" s="1" t="s">
        <v>40</v>
      </c>
      <c r="J54" s="1" t="s">
        <v>120</v>
      </c>
      <c r="K54" s="1" t="s">
        <v>49</v>
      </c>
      <c r="L54" s="1">
        <v>90</v>
      </c>
      <c r="M54" s="1" t="s">
        <v>43</v>
      </c>
      <c r="N54" s="1" t="s">
        <v>7</v>
      </c>
      <c r="O54" s="1" t="s">
        <v>44</v>
      </c>
      <c r="P54" s="4">
        <v>21.1</v>
      </c>
      <c r="Q54" s="1"/>
      <c r="R54" s="1" t="s">
        <v>45</v>
      </c>
      <c r="S54" s="1" t="s">
        <v>46</v>
      </c>
      <c r="T54" s="1" t="s">
        <v>50</v>
      </c>
      <c r="U54" s="1" t="s">
        <v>8</v>
      </c>
      <c r="V54" s="1"/>
    </row>
    <row r="55" spans="1:22" ht="28.5">
      <c r="A55" s="1" t="s">
        <v>122</v>
      </c>
      <c r="B55" s="1" t="s">
        <v>4</v>
      </c>
      <c r="C55" s="1" t="s">
        <v>5</v>
      </c>
      <c r="D55" s="1">
        <v>2024</v>
      </c>
      <c r="E55" s="1" t="s">
        <v>6</v>
      </c>
      <c r="F55" s="1" t="s">
        <v>37</v>
      </c>
      <c r="G55" s="1" t="s">
        <v>38</v>
      </c>
      <c r="H55" s="1" t="s">
        <v>39</v>
      </c>
      <c r="I55" s="1" t="s">
        <v>40</v>
      </c>
      <c r="J55" s="1" t="s">
        <v>120</v>
      </c>
      <c r="K55" s="1" t="s">
        <v>52</v>
      </c>
      <c r="L55" s="1">
        <v>365</v>
      </c>
      <c r="M55" s="1" t="s">
        <v>43</v>
      </c>
      <c r="N55" s="1" t="s">
        <v>7</v>
      </c>
      <c r="O55" s="1" t="s">
        <v>44</v>
      </c>
      <c r="P55" s="4">
        <v>4.0999999999999996</v>
      </c>
      <c r="Q55" s="1"/>
      <c r="R55" s="1" t="s">
        <v>45</v>
      </c>
      <c r="S55" s="1" t="s">
        <v>46</v>
      </c>
      <c r="T55" s="1" t="s">
        <v>53</v>
      </c>
      <c r="U55" s="1" t="s">
        <v>8</v>
      </c>
      <c r="V55" s="1"/>
    </row>
    <row r="56" spans="1:22" ht="28.5">
      <c r="A56" s="1" t="s">
        <v>123</v>
      </c>
      <c r="B56" s="1" t="s">
        <v>4</v>
      </c>
      <c r="C56" s="1" t="s">
        <v>5</v>
      </c>
      <c r="D56" s="1">
        <v>2024</v>
      </c>
      <c r="E56" s="1" t="s">
        <v>6</v>
      </c>
      <c r="F56" s="1" t="s">
        <v>37</v>
      </c>
      <c r="G56" s="1" t="s">
        <v>38</v>
      </c>
      <c r="H56" s="1" t="s">
        <v>39</v>
      </c>
      <c r="I56" s="1" t="s">
        <v>40</v>
      </c>
      <c r="J56" s="1" t="s">
        <v>124</v>
      </c>
      <c r="K56" s="1" t="s">
        <v>42</v>
      </c>
      <c r="L56" s="1">
        <v>0</v>
      </c>
      <c r="M56" s="1" t="s">
        <v>43</v>
      </c>
      <c r="N56" s="1" t="s">
        <v>7</v>
      </c>
      <c r="O56" s="1" t="s">
        <v>44</v>
      </c>
      <c r="P56" s="4">
        <v>27</v>
      </c>
      <c r="Q56" s="1"/>
      <c r="R56" s="1" t="s">
        <v>45</v>
      </c>
      <c r="S56" s="1" t="s">
        <v>46</v>
      </c>
      <c r="T56" s="1" t="s">
        <v>47</v>
      </c>
      <c r="U56" s="1" t="s">
        <v>8</v>
      </c>
      <c r="V56" s="1"/>
    </row>
    <row r="57" spans="1:22" ht="28.5">
      <c r="A57" s="1" t="s">
        <v>125</v>
      </c>
      <c r="B57" s="1" t="s">
        <v>4</v>
      </c>
      <c r="C57" s="1" t="s">
        <v>5</v>
      </c>
      <c r="D57" s="1">
        <v>2024</v>
      </c>
      <c r="E57" s="1" t="s">
        <v>6</v>
      </c>
      <c r="F57" s="1" t="s">
        <v>37</v>
      </c>
      <c r="G57" s="1" t="s">
        <v>38</v>
      </c>
      <c r="H57" s="1" t="s">
        <v>39</v>
      </c>
      <c r="I57" s="1" t="s">
        <v>40</v>
      </c>
      <c r="J57" s="1" t="s">
        <v>124</v>
      </c>
      <c r="K57" s="1" t="s">
        <v>49</v>
      </c>
      <c r="L57" s="1">
        <v>90</v>
      </c>
      <c r="M57" s="1" t="s">
        <v>43</v>
      </c>
      <c r="N57" s="1" t="s">
        <v>7</v>
      </c>
      <c r="O57" s="1" t="s">
        <v>44</v>
      </c>
      <c r="P57" s="4">
        <v>21.1</v>
      </c>
      <c r="Q57" s="1"/>
      <c r="R57" s="1" t="s">
        <v>45</v>
      </c>
      <c r="S57" s="1" t="s">
        <v>46</v>
      </c>
      <c r="T57" s="1" t="s">
        <v>50</v>
      </c>
      <c r="U57" s="1" t="s">
        <v>8</v>
      </c>
      <c r="V57" s="1"/>
    </row>
    <row r="58" spans="1:22" ht="28.5">
      <c r="A58" s="1" t="s">
        <v>126</v>
      </c>
      <c r="B58" s="1" t="s">
        <v>4</v>
      </c>
      <c r="C58" s="1" t="s">
        <v>5</v>
      </c>
      <c r="D58" s="1">
        <v>2024</v>
      </c>
      <c r="E58" s="1" t="s">
        <v>6</v>
      </c>
      <c r="F58" s="1" t="s">
        <v>37</v>
      </c>
      <c r="G58" s="1" t="s">
        <v>38</v>
      </c>
      <c r="H58" s="1" t="s">
        <v>39</v>
      </c>
      <c r="I58" s="1" t="s">
        <v>40</v>
      </c>
      <c r="J58" s="1" t="s">
        <v>124</v>
      </c>
      <c r="K58" s="1" t="s">
        <v>52</v>
      </c>
      <c r="L58" s="1">
        <v>365</v>
      </c>
      <c r="M58" s="1" t="s">
        <v>43</v>
      </c>
      <c r="N58" s="1" t="s">
        <v>7</v>
      </c>
      <c r="O58" s="1" t="s">
        <v>44</v>
      </c>
      <c r="P58" s="4">
        <v>4.5</v>
      </c>
      <c r="Q58" s="1"/>
      <c r="R58" s="1" t="s">
        <v>45</v>
      </c>
      <c r="S58" s="1" t="s">
        <v>46</v>
      </c>
      <c r="T58" s="1" t="s">
        <v>53</v>
      </c>
      <c r="U58" s="1" t="s">
        <v>8</v>
      </c>
      <c r="V58" s="1"/>
    </row>
    <row r="59" spans="1:22" ht="28.5">
      <c r="A59" s="1" t="s">
        <v>127</v>
      </c>
      <c r="B59" s="1" t="s">
        <v>4</v>
      </c>
      <c r="C59" s="1" t="s">
        <v>5</v>
      </c>
      <c r="D59" s="1">
        <v>2024</v>
      </c>
      <c r="E59" s="1" t="s">
        <v>6</v>
      </c>
      <c r="F59" s="1" t="s">
        <v>128</v>
      </c>
      <c r="G59" s="1" t="s">
        <v>129</v>
      </c>
      <c r="H59" s="1" t="s">
        <v>39</v>
      </c>
      <c r="I59" s="1" t="s">
        <v>130</v>
      </c>
      <c r="J59" s="1" t="s">
        <v>131</v>
      </c>
      <c r="K59" s="1" t="s">
        <v>42</v>
      </c>
      <c r="L59" s="1">
        <v>0</v>
      </c>
      <c r="M59" s="1" t="s">
        <v>43</v>
      </c>
      <c r="N59" s="1" t="s">
        <v>7</v>
      </c>
      <c r="O59" s="1" t="s">
        <v>132</v>
      </c>
      <c r="P59" s="4">
        <v>28.7</v>
      </c>
      <c r="Q59" s="1">
        <v>42488</v>
      </c>
      <c r="R59" s="1" t="s">
        <v>133</v>
      </c>
      <c r="S59" s="1" t="s">
        <v>134</v>
      </c>
      <c r="T59" s="1" t="s">
        <v>135</v>
      </c>
      <c r="U59" s="1" t="s">
        <v>8</v>
      </c>
      <c r="V59" s="1"/>
    </row>
    <row r="60" spans="1:22" ht="28.5">
      <c r="A60" s="1" t="s">
        <v>136</v>
      </c>
      <c r="B60" s="1" t="s">
        <v>4</v>
      </c>
      <c r="C60" s="1" t="s">
        <v>5</v>
      </c>
      <c r="D60" s="1">
        <v>2024</v>
      </c>
      <c r="E60" s="1" t="s">
        <v>6</v>
      </c>
      <c r="F60" s="1" t="s">
        <v>128</v>
      </c>
      <c r="G60" s="1" t="s">
        <v>129</v>
      </c>
      <c r="H60" s="1" t="s">
        <v>39</v>
      </c>
      <c r="I60" s="1" t="s">
        <v>130</v>
      </c>
      <c r="J60" s="1" t="s">
        <v>131</v>
      </c>
      <c r="K60" s="1" t="s">
        <v>49</v>
      </c>
      <c r="L60" s="1">
        <v>90</v>
      </c>
      <c r="M60" s="1" t="s">
        <v>43</v>
      </c>
      <c r="N60" s="1" t="s">
        <v>7</v>
      </c>
      <c r="O60" s="1" t="s">
        <v>132</v>
      </c>
      <c r="P60" s="4">
        <v>19.899999999999999</v>
      </c>
      <c r="Q60" s="1">
        <v>42488</v>
      </c>
      <c r="R60" s="1" t="s">
        <v>133</v>
      </c>
      <c r="S60" s="1" t="s">
        <v>134</v>
      </c>
      <c r="T60" s="1" t="s">
        <v>137</v>
      </c>
      <c r="U60" s="1" t="s">
        <v>8</v>
      </c>
      <c r="V60" s="1"/>
    </row>
    <row r="61" spans="1:22" ht="28.5">
      <c r="A61" s="1" t="s">
        <v>138</v>
      </c>
      <c r="B61" s="1" t="s">
        <v>4</v>
      </c>
      <c r="C61" s="1" t="s">
        <v>5</v>
      </c>
      <c r="D61" s="1">
        <v>2024</v>
      </c>
      <c r="E61" s="1" t="s">
        <v>6</v>
      </c>
      <c r="F61" s="1" t="s">
        <v>128</v>
      </c>
      <c r="G61" s="1" t="s">
        <v>129</v>
      </c>
      <c r="H61" s="1" t="s">
        <v>39</v>
      </c>
      <c r="I61" s="1" t="s">
        <v>130</v>
      </c>
      <c r="J61" s="1" t="s">
        <v>131</v>
      </c>
      <c r="K61" s="1" t="s">
        <v>52</v>
      </c>
      <c r="L61" s="1">
        <v>365</v>
      </c>
      <c r="M61" s="1" t="s">
        <v>43</v>
      </c>
      <c r="N61" s="1" t="s">
        <v>7</v>
      </c>
      <c r="O61" s="1" t="s">
        <v>132</v>
      </c>
      <c r="P61" s="4">
        <v>4.3</v>
      </c>
      <c r="Q61" s="1">
        <v>42488</v>
      </c>
      <c r="R61" s="1" t="s">
        <v>133</v>
      </c>
      <c r="S61" s="1" t="s">
        <v>134</v>
      </c>
      <c r="T61" s="1" t="s">
        <v>139</v>
      </c>
      <c r="U61" s="1" t="s">
        <v>8</v>
      </c>
      <c r="V61" s="1"/>
    </row>
    <row r="62" spans="1:22" ht="28.5">
      <c r="A62" s="1" t="s">
        <v>140</v>
      </c>
      <c r="B62" s="1" t="s">
        <v>4</v>
      </c>
      <c r="C62" s="1" t="s">
        <v>5</v>
      </c>
      <c r="D62" s="1">
        <v>2024</v>
      </c>
      <c r="E62" s="1" t="s">
        <v>6</v>
      </c>
      <c r="F62" s="1" t="s">
        <v>128</v>
      </c>
      <c r="G62" s="1" t="s">
        <v>129</v>
      </c>
      <c r="H62" s="1" t="s">
        <v>141</v>
      </c>
      <c r="I62" s="1" t="s">
        <v>142</v>
      </c>
      <c r="J62" s="1" t="s">
        <v>131</v>
      </c>
      <c r="K62" s="1" t="s">
        <v>42</v>
      </c>
      <c r="L62" s="1">
        <v>0</v>
      </c>
      <c r="M62" s="1" t="s">
        <v>43</v>
      </c>
      <c r="N62" s="1" t="s">
        <v>7</v>
      </c>
      <c r="O62" s="1" t="s">
        <v>132</v>
      </c>
      <c r="P62" s="4">
        <v>31.9</v>
      </c>
      <c r="Q62" s="1">
        <v>9934</v>
      </c>
      <c r="R62" s="1" t="s">
        <v>133</v>
      </c>
      <c r="S62" s="1" t="s">
        <v>134</v>
      </c>
      <c r="T62" s="1" t="s">
        <v>135</v>
      </c>
      <c r="U62" s="1" t="s">
        <v>8</v>
      </c>
      <c r="V62" s="1"/>
    </row>
    <row r="63" spans="1:22" ht="28.5">
      <c r="A63" s="1" t="s">
        <v>143</v>
      </c>
      <c r="B63" s="1" t="s">
        <v>4</v>
      </c>
      <c r="C63" s="1" t="s">
        <v>5</v>
      </c>
      <c r="D63" s="1">
        <v>2024</v>
      </c>
      <c r="E63" s="1" t="s">
        <v>6</v>
      </c>
      <c r="F63" s="1" t="s">
        <v>128</v>
      </c>
      <c r="G63" s="1" t="s">
        <v>129</v>
      </c>
      <c r="H63" s="1" t="s">
        <v>141</v>
      </c>
      <c r="I63" s="1" t="s">
        <v>142</v>
      </c>
      <c r="J63" s="1" t="s">
        <v>131</v>
      </c>
      <c r="K63" s="1" t="s">
        <v>49</v>
      </c>
      <c r="L63" s="1">
        <v>90</v>
      </c>
      <c r="M63" s="1" t="s">
        <v>43</v>
      </c>
      <c r="N63" s="1" t="s">
        <v>7</v>
      </c>
      <c r="O63" s="1" t="s">
        <v>132</v>
      </c>
      <c r="P63" s="4">
        <v>20.100000000000001</v>
      </c>
      <c r="Q63" s="1">
        <v>9934</v>
      </c>
      <c r="R63" s="1" t="s">
        <v>133</v>
      </c>
      <c r="S63" s="1" t="s">
        <v>134</v>
      </c>
      <c r="T63" s="1" t="s">
        <v>137</v>
      </c>
      <c r="U63" s="1" t="s">
        <v>8</v>
      </c>
      <c r="V63" s="1"/>
    </row>
    <row r="64" spans="1:22" ht="28.5">
      <c r="A64" s="1" t="s">
        <v>144</v>
      </c>
      <c r="B64" s="1" t="s">
        <v>4</v>
      </c>
      <c r="C64" s="1" t="s">
        <v>5</v>
      </c>
      <c r="D64" s="1">
        <v>2024</v>
      </c>
      <c r="E64" s="1" t="s">
        <v>6</v>
      </c>
      <c r="F64" s="1" t="s">
        <v>128</v>
      </c>
      <c r="G64" s="1" t="s">
        <v>129</v>
      </c>
      <c r="H64" s="1" t="s">
        <v>141</v>
      </c>
      <c r="I64" s="1" t="s">
        <v>142</v>
      </c>
      <c r="J64" s="1" t="s">
        <v>131</v>
      </c>
      <c r="K64" s="1" t="s">
        <v>52</v>
      </c>
      <c r="L64" s="1">
        <v>365</v>
      </c>
      <c r="M64" s="1" t="s">
        <v>43</v>
      </c>
      <c r="N64" s="1" t="s">
        <v>7</v>
      </c>
      <c r="O64" s="1" t="s">
        <v>132</v>
      </c>
      <c r="P64" s="4">
        <v>4.5999999999999996</v>
      </c>
      <c r="Q64" s="1">
        <v>9934</v>
      </c>
      <c r="R64" s="1" t="s">
        <v>133</v>
      </c>
      <c r="S64" s="1" t="s">
        <v>134</v>
      </c>
      <c r="T64" s="1" t="s">
        <v>139</v>
      </c>
      <c r="U64" s="1" t="s">
        <v>8</v>
      </c>
      <c r="V64" s="1"/>
    </row>
    <row r="65" spans="1:22" ht="28.5">
      <c r="A65" s="1" t="s">
        <v>145</v>
      </c>
      <c r="B65" s="1" t="s">
        <v>4</v>
      </c>
      <c r="C65" s="1" t="s">
        <v>5</v>
      </c>
      <c r="D65" s="1">
        <v>2024</v>
      </c>
      <c r="E65" s="1" t="s">
        <v>6</v>
      </c>
      <c r="F65" s="1" t="s">
        <v>128</v>
      </c>
      <c r="G65" s="1" t="s">
        <v>129</v>
      </c>
      <c r="H65" s="1" t="s">
        <v>146</v>
      </c>
      <c r="I65" s="1" t="s">
        <v>147</v>
      </c>
      <c r="J65" s="1" t="s">
        <v>131</v>
      </c>
      <c r="K65" s="1" t="s">
        <v>42</v>
      </c>
      <c r="L65" s="1">
        <v>0</v>
      </c>
      <c r="M65" s="1" t="s">
        <v>43</v>
      </c>
      <c r="N65" s="1" t="s">
        <v>7</v>
      </c>
      <c r="O65" s="1" t="s">
        <v>132</v>
      </c>
      <c r="P65" s="4">
        <v>37.5</v>
      </c>
      <c r="Q65" s="1">
        <v>3253</v>
      </c>
      <c r="R65" s="1" t="s">
        <v>133</v>
      </c>
      <c r="S65" s="1" t="s">
        <v>134</v>
      </c>
      <c r="T65" s="1" t="s">
        <v>135</v>
      </c>
      <c r="U65" s="1" t="s">
        <v>8</v>
      </c>
      <c r="V65" s="1"/>
    </row>
    <row r="66" spans="1:22" ht="28.5">
      <c r="A66" s="1" t="s">
        <v>148</v>
      </c>
      <c r="B66" s="1" t="s">
        <v>4</v>
      </c>
      <c r="C66" s="1" t="s">
        <v>5</v>
      </c>
      <c r="D66" s="1">
        <v>2024</v>
      </c>
      <c r="E66" s="1" t="s">
        <v>6</v>
      </c>
      <c r="F66" s="1" t="s">
        <v>128</v>
      </c>
      <c r="G66" s="1" t="s">
        <v>129</v>
      </c>
      <c r="H66" s="1" t="s">
        <v>146</v>
      </c>
      <c r="I66" s="1" t="s">
        <v>147</v>
      </c>
      <c r="J66" s="1" t="s">
        <v>131</v>
      </c>
      <c r="K66" s="1" t="s">
        <v>49</v>
      </c>
      <c r="L66" s="1">
        <v>90</v>
      </c>
      <c r="M66" s="1" t="s">
        <v>43</v>
      </c>
      <c r="N66" s="1" t="s">
        <v>7</v>
      </c>
      <c r="O66" s="1" t="s">
        <v>132</v>
      </c>
      <c r="P66" s="4">
        <v>18</v>
      </c>
      <c r="Q66" s="1">
        <v>3253</v>
      </c>
      <c r="R66" s="1" t="s">
        <v>133</v>
      </c>
      <c r="S66" s="1" t="s">
        <v>134</v>
      </c>
      <c r="T66" s="1" t="s">
        <v>137</v>
      </c>
      <c r="U66" s="1" t="s">
        <v>8</v>
      </c>
      <c r="V66" s="1"/>
    </row>
    <row r="67" spans="1:22" ht="28.5">
      <c r="A67" s="1" t="s">
        <v>149</v>
      </c>
      <c r="B67" s="1" t="s">
        <v>4</v>
      </c>
      <c r="C67" s="1" t="s">
        <v>5</v>
      </c>
      <c r="D67" s="1">
        <v>2024</v>
      </c>
      <c r="E67" s="1" t="s">
        <v>6</v>
      </c>
      <c r="F67" s="1" t="s">
        <v>128</v>
      </c>
      <c r="G67" s="1" t="s">
        <v>129</v>
      </c>
      <c r="H67" s="1" t="s">
        <v>146</v>
      </c>
      <c r="I67" s="1" t="s">
        <v>147</v>
      </c>
      <c r="J67" s="1" t="s">
        <v>131</v>
      </c>
      <c r="K67" s="1" t="s">
        <v>52</v>
      </c>
      <c r="L67" s="1">
        <v>365</v>
      </c>
      <c r="M67" s="1" t="s">
        <v>43</v>
      </c>
      <c r="N67" s="1" t="s">
        <v>7</v>
      </c>
      <c r="O67" s="1" t="s">
        <v>132</v>
      </c>
      <c r="P67" s="4">
        <v>4.9000000000000004</v>
      </c>
      <c r="Q67" s="1">
        <v>3253</v>
      </c>
      <c r="R67" s="1" t="s">
        <v>133</v>
      </c>
      <c r="S67" s="1" t="s">
        <v>134</v>
      </c>
      <c r="T67" s="1" t="s">
        <v>139</v>
      </c>
      <c r="U67" s="1" t="s">
        <v>8</v>
      </c>
      <c r="V67" s="1"/>
    </row>
    <row r="68" spans="1:22" ht="28.5">
      <c r="A68" s="1" t="s">
        <v>150</v>
      </c>
      <c r="B68" s="1" t="s">
        <v>4</v>
      </c>
      <c r="C68" s="1" t="s">
        <v>5</v>
      </c>
      <c r="D68" s="1">
        <v>2024</v>
      </c>
      <c r="E68" s="1" t="s">
        <v>151</v>
      </c>
      <c r="F68" s="1" t="s">
        <v>128</v>
      </c>
      <c r="G68" s="1" t="s">
        <v>38</v>
      </c>
      <c r="H68" s="1" t="s">
        <v>39</v>
      </c>
      <c r="I68" s="1" t="s">
        <v>152</v>
      </c>
      <c r="J68" s="1" t="s">
        <v>131</v>
      </c>
      <c r="K68" s="1" t="s">
        <v>42</v>
      </c>
      <c r="L68" s="1">
        <v>0</v>
      </c>
      <c r="M68" s="1" t="s">
        <v>43</v>
      </c>
      <c r="N68" s="1" t="s">
        <v>7</v>
      </c>
      <c r="O68" s="1" t="s">
        <v>153</v>
      </c>
      <c r="P68" s="4">
        <v>29</v>
      </c>
      <c r="Q68" s="1"/>
      <c r="R68" s="1" t="s">
        <v>154</v>
      </c>
      <c r="S68" s="1" t="s">
        <v>155</v>
      </c>
      <c r="T68" s="1" t="s">
        <v>156</v>
      </c>
      <c r="U68" s="1" t="s">
        <v>8</v>
      </c>
      <c r="V68" s="1" t="s">
        <v>157</v>
      </c>
    </row>
    <row r="69" spans="1:22" ht="28.5">
      <c r="A69" s="1" t="s">
        <v>158</v>
      </c>
      <c r="B69" s="1" t="s">
        <v>4</v>
      </c>
      <c r="C69" s="1" t="s">
        <v>5</v>
      </c>
      <c r="D69" s="1">
        <v>2024</v>
      </c>
      <c r="E69" s="1" t="s">
        <v>151</v>
      </c>
      <c r="F69" s="1" t="s">
        <v>128</v>
      </c>
      <c r="G69" s="1" t="s">
        <v>38</v>
      </c>
      <c r="H69" s="1" t="s">
        <v>39</v>
      </c>
      <c r="I69" s="1" t="s">
        <v>152</v>
      </c>
      <c r="J69" s="1" t="s">
        <v>131</v>
      </c>
      <c r="K69" s="1" t="s">
        <v>49</v>
      </c>
      <c r="L69" s="1">
        <v>90</v>
      </c>
      <c r="M69" s="1" t="s">
        <v>43</v>
      </c>
      <c r="N69" s="1" t="s">
        <v>7</v>
      </c>
      <c r="O69" s="1" t="s">
        <v>153</v>
      </c>
      <c r="P69" s="4">
        <v>19.8</v>
      </c>
      <c r="Q69" s="1"/>
      <c r="R69" s="1" t="s">
        <v>154</v>
      </c>
      <c r="S69" s="1" t="s">
        <v>155</v>
      </c>
      <c r="T69" s="1" t="s">
        <v>156</v>
      </c>
      <c r="U69" s="1" t="s">
        <v>8</v>
      </c>
      <c r="V69" s="1" t="s">
        <v>157</v>
      </c>
    </row>
    <row r="70" spans="1:22" ht="28.5">
      <c r="A70" s="1" t="s">
        <v>159</v>
      </c>
      <c r="B70" s="1" t="s">
        <v>4</v>
      </c>
      <c r="C70" s="1" t="s">
        <v>5</v>
      </c>
      <c r="D70" s="1">
        <v>2024</v>
      </c>
      <c r="E70" s="1" t="s">
        <v>151</v>
      </c>
      <c r="F70" s="1" t="s">
        <v>128</v>
      </c>
      <c r="G70" s="1" t="s">
        <v>38</v>
      </c>
      <c r="H70" s="1" t="s">
        <v>39</v>
      </c>
      <c r="I70" s="1" t="s">
        <v>152</v>
      </c>
      <c r="J70" s="1" t="s">
        <v>131</v>
      </c>
      <c r="K70" s="1" t="s">
        <v>52</v>
      </c>
      <c r="L70" s="1">
        <v>365</v>
      </c>
      <c r="M70" s="1" t="s">
        <v>43</v>
      </c>
      <c r="N70" s="1" t="s">
        <v>7</v>
      </c>
      <c r="O70" s="1" t="s">
        <v>153</v>
      </c>
      <c r="P70" s="4">
        <v>4.3</v>
      </c>
      <c r="Q70" s="1"/>
      <c r="R70" s="1" t="s">
        <v>154</v>
      </c>
      <c r="S70" s="1" t="s">
        <v>155</v>
      </c>
      <c r="T70" s="1" t="s">
        <v>156</v>
      </c>
      <c r="U70" s="1" t="s">
        <v>8</v>
      </c>
      <c r="V70" s="1" t="s">
        <v>157</v>
      </c>
    </row>
    <row r="71" spans="1:22" ht="28.5">
      <c r="A71" s="1" t="s">
        <v>160</v>
      </c>
      <c r="B71" s="1" t="s">
        <v>4</v>
      </c>
      <c r="C71" s="1" t="s">
        <v>5</v>
      </c>
      <c r="D71" s="1">
        <v>2024</v>
      </c>
      <c r="E71" s="1" t="s">
        <v>161</v>
      </c>
      <c r="F71" s="1" t="s">
        <v>128</v>
      </c>
      <c r="G71" s="1" t="s">
        <v>38</v>
      </c>
      <c r="H71" s="1" t="s">
        <v>39</v>
      </c>
      <c r="I71" s="1" t="s">
        <v>152</v>
      </c>
      <c r="J71" s="1" t="s">
        <v>131</v>
      </c>
      <c r="K71" s="1" t="s">
        <v>42</v>
      </c>
      <c r="L71" s="1">
        <v>0</v>
      </c>
      <c r="M71" s="1" t="s">
        <v>43</v>
      </c>
      <c r="N71" s="1" t="s">
        <v>7</v>
      </c>
      <c r="O71" s="1" t="s">
        <v>153</v>
      </c>
      <c r="P71" s="4">
        <v>29.7</v>
      </c>
      <c r="Q71" s="1"/>
      <c r="R71" s="1" t="s">
        <v>154</v>
      </c>
      <c r="S71" s="1" t="s">
        <v>155</v>
      </c>
      <c r="T71" s="1" t="s">
        <v>156</v>
      </c>
      <c r="U71" s="1" t="s">
        <v>8</v>
      </c>
      <c r="V71" s="1" t="s">
        <v>157</v>
      </c>
    </row>
    <row r="72" spans="1:22" ht="28.5">
      <c r="A72" s="1" t="s">
        <v>162</v>
      </c>
      <c r="B72" s="1" t="s">
        <v>4</v>
      </c>
      <c r="C72" s="1" t="s">
        <v>5</v>
      </c>
      <c r="D72" s="1">
        <v>2024</v>
      </c>
      <c r="E72" s="1" t="s">
        <v>161</v>
      </c>
      <c r="F72" s="1" t="s">
        <v>128</v>
      </c>
      <c r="G72" s="1" t="s">
        <v>38</v>
      </c>
      <c r="H72" s="1" t="s">
        <v>39</v>
      </c>
      <c r="I72" s="1" t="s">
        <v>152</v>
      </c>
      <c r="J72" s="1" t="s">
        <v>131</v>
      </c>
      <c r="K72" s="1" t="s">
        <v>49</v>
      </c>
      <c r="L72" s="1">
        <v>90</v>
      </c>
      <c r="M72" s="1" t="s">
        <v>43</v>
      </c>
      <c r="N72" s="1" t="s">
        <v>7</v>
      </c>
      <c r="O72" s="1" t="s">
        <v>153</v>
      </c>
      <c r="P72" s="4">
        <v>23.7</v>
      </c>
      <c r="Q72" s="1"/>
      <c r="R72" s="1" t="s">
        <v>154</v>
      </c>
      <c r="S72" s="1" t="s">
        <v>155</v>
      </c>
      <c r="T72" s="1" t="s">
        <v>156</v>
      </c>
      <c r="U72" s="1" t="s">
        <v>8</v>
      </c>
      <c r="V72" s="1" t="s">
        <v>157</v>
      </c>
    </row>
    <row r="73" spans="1:22" ht="28.5">
      <c r="A73" s="1" t="s">
        <v>163</v>
      </c>
      <c r="B73" s="1" t="s">
        <v>4</v>
      </c>
      <c r="C73" s="1" t="s">
        <v>5</v>
      </c>
      <c r="D73" s="1">
        <v>2024</v>
      </c>
      <c r="E73" s="1" t="s">
        <v>161</v>
      </c>
      <c r="F73" s="1" t="s">
        <v>128</v>
      </c>
      <c r="G73" s="1" t="s">
        <v>38</v>
      </c>
      <c r="H73" s="1" t="s">
        <v>39</v>
      </c>
      <c r="I73" s="1" t="s">
        <v>152</v>
      </c>
      <c r="J73" s="1" t="s">
        <v>131</v>
      </c>
      <c r="K73" s="1" t="s">
        <v>52</v>
      </c>
      <c r="L73" s="1">
        <v>365</v>
      </c>
      <c r="M73" s="1" t="s">
        <v>43</v>
      </c>
      <c r="N73" s="1" t="s">
        <v>7</v>
      </c>
      <c r="O73" s="1" t="s">
        <v>153</v>
      </c>
      <c r="P73" s="4">
        <v>3.6</v>
      </c>
      <c r="Q73" s="1"/>
      <c r="R73" s="1" t="s">
        <v>154</v>
      </c>
      <c r="S73" s="1" t="s">
        <v>155</v>
      </c>
      <c r="T73" s="1" t="s">
        <v>156</v>
      </c>
      <c r="U73" s="1" t="s">
        <v>8</v>
      </c>
      <c r="V73" s="1" t="s">
        <v>157</v>
      </c>
    </row>
    <row r="74" spans="1:22" ht="28.5">
      <c r="A74" s="1" t="s">
        <v>164</v>
      </c>
      <c r="B74" s="1" t="s">
        <v>4</v>
      </c>
      <c r="C74" s="1" t="s">
        <v>5</v>
      </c>
      <c r="D74" s="1">
        <v>2024</v>
      </c>
      <c r="E74" s="1" t="s">
        <v>165</v>
      </c>
      <c r="F74" s="1" t="s">
        <v>128</v>
      </c>
      <c r="G74" s="1" t="s">
        <v>38</v>
      </c>
      <c r="H74" s="1" t="s">
        <v>39</v>
      </c>
      <c r="I74" s="1" t="s">
        <v>152</v>
      </c>
      <c r="J74" s="1" t="s">
        <v>131</v>
      </c>
      <c r="K74" s="1" t="s">
        <v>42</v>
      </c>
      <c r="L74" s="1">
        <v>0</v>
      </c>
      <c r="M74" s="1" t="s">
        <v>43</v>
      </c>
      <c r="N74" s="1" t="s">
        <v>7</v>
      </c>
      <c r="O74" s="1" t="s">
        <v>153</v>
      </c>
      <c r="P74" s="4">
        <v>31.5</v>
      </c>
      <c r="Q74" s="1"/>
      <c r="R74" s="1" t="s">
        <v>154</v>
      </c>
      <c r="S74" s="1" t="s">
        <v>155</v>
      </c>
      <c r="T74" s="1" t="s">
        <v>156</v>
      </c>
      <c r="U74" s="1" t="s">
        <v>8</v>
      </c>
      <c r="V74" s="1" t="s">
        <v>157</v>
      </c>
    </row>
    <row r="75" spans="1:22" ht="28.5">
      <c r="A75" s="1" t="s">
        <v>166</v>
      </c>
      <c r="B75" s="1" t="s">
        <v>4</v>
      </c>
      <c r="C75" s="1" t="s">
        <v>5</v>
      </c>
      <c r="D75" s="1">
        <v>2024</v>
      </c>
      <c r="E75" s="1" t="s">
        <v>165</v>
      </c>
      <c r="F75" s="1" t="s">
        <v>128</v>
      </c>
      <c r="G75" s="1" t="s">
        <v>38</v>
      </c>
      <c r="H75" s="1" t="s">
        <v>39</v>
      </c>
      <c r="I75" s="1" t="s">
        <v>152</v>
      </c>
      <c r="J75" s="1" t="s">
        <v>131</v>
      </c>
      <c r="K75" s="1" t="s">
        <v>49</v>
      </c>
      <c r="L75" s="1">
        <v>90</v>
      </c>
      <c r="M75" s="1" t="s">
        <v>43</v>
      </c>
      <c r="N75" s="1" t="s">
        <v>7</v>
      </c>
      <c r="O75" s="1" t="s">
        <v>153</v>
      </c>
      <c r="P75" s="4">
        <v>20.3</v>
      </c>
      <c r="Q75" s="1"/>
      <c r="R75" s="1" t="s">
        <v>154</v>
      </c>
      <c r="S75" s="1" t="s">
        <v>155</v>
      </c>
      <c r="T75" s="1" t="s">
        <v>156</v>
      </c>
      <c r="U75" s="1" t="s">
        <v>8</v>
      </c>
      <c r="V75" s="1" t="s">
        <v>157</v>
      </c>
    </row>
    <row r="76" spans="1:22" ht="28.5">
      <c r="A76" s="1" t="s">
        <v>167</v>
      </c>
      <c r="B76" s="1" t="s">
        <v>4</v>
      </c>
      <c r="C76" s="1" t="s">
        <v>5</v>
      </c>
      <c r="D76" s="1">
        <v>2024</v>
      </c>
      <c r="E76" s="1" t="s">
        <v>165</v>
      </c>
      <c r="F76" s="1" t="s">
        <v>128</v>
      </c>
      <c r="G76" s="1" t="s">
        <v>38</v>
      </c>
      <c r="H76" s="1" t="s">
        <v>39</v>
      </c>
      <c r="I76" s="1" t="s">
        <v>152</v>
      </c>
      <c r="J76" s="1" t="s">
        <v>131</v>
      </c>
      <c r="K76" s="1" t="s">
        <v>52</v>
      </c>
      <c r="L76" s="1">
        <v>365</v>
      </c>
      <c r="M76" s="1" t="s">
        <v>43</v>
      </c>
      <c r="N76" s="1" t="s">
        <v>7</v>
      </c>
      <c r="O76" s="1" t="s">
        <v>153</v>
      </c>
      <c r="P76" s="4">
        <v>5.4</v>
      </c>
      <c r="Q76" s="1"/>
      <c r="R76" s="1" t="s">
        <v>154</v>
      </c>
      <c r="S76" s="1" t="s">
        <v>155</v>
      </c>
      <c r="T76" s="1" t="s">
        <v>156</v>
      </c>
      <c r="U76" s="1" t="s">
        <v>8</v>
      </c>
      <c r="V76" s="1" t="s">
        <v>157</v>
      </c>
    </row>
    <row r="77" spans="1:22" ht="28.5">
      <c r="A77" s="1" t="s">
        <v>168</v>
      </c>
      <c r="B77" s="1" t="s">
        <v>4</v>
      </c>
      <c r="C77" s="1" t="s">
        <v>5</v>
      </c>
      <c r="D77" s="1">
        <v>2024</v>
      </c>
      <c r="E77" s="1" t="s">
        <v>169</v>
      </c>
      <c r="F77" s="1" t="s">
        <v>128</v>
      </c>
      <c r="G77" s="1" t="s">
        <v>38</v>
      </c>
      <c r="H77" s="1" t="s">
        <v>39</v>
      </c>
      <c r="I77" s="1" t="s">
        <v>152</v>
      </c>
      <c r="J77" s="1" t="s">
        <v>131</v>
      </c>
      <c r="K77" s="1" t="s">
        <v>42</v>
      </c>
      <c r="L77" s="1">
        <v>0</v>
      </c>
      <c r="M77" s="1" t="s">
        <v>43</v>
      </c>
      <c r="N77" s="1" t="s">
        <v>7</v>
      </c>
      <c r="O77" s="1" t="s">
        <v>153</v>
      </c>
      <c r="P77" s="4">
        <v>27.8</v>
      </c>
      <c r="Q77" s="1"/>
      <c r="R77" s="1" t="s">
        <v>154</v>
      </c>
      <c r="S77" s="1" t="s">
        <v>155</v>
      </c>
      <c r="T77" s="1" t="s">
        <v>156</v>
      </c>
      <c r="U77" s="1" t="s">
        <v>8</v>
      </c>
      <c r="V77" s="1" t="s">
        <v>157</v>
      </c>
    </row>
    <row r="78" spans="1:22" ht="28.5">
      <c r="A78" s="1" t="s">
        <v>170</v>
      </c>
      <c r="B78" s="1" t="s">
        <v>4</v>
      </c>
      <c r="C78" s="1" t="s">
        <v>5</v>
      </c>
      <c r="D78" s="1">
        <v>2024</v>
      </c>
      <c r="E78" s="1" t="s">
        <v>169</v>
      </c>
      <c r="F78" s="1" t="s">
        <v>128</v>
      </c>
      <c r="G78" s="1" t="s">
        <v>38</v>
      </c>
      <c r="H78" s="1" t="s">
        <v>39</v>
      </c>
      <c r="I78" s="1" t="s">
        <v>152</v>
      </c>
      <c r="J78" s="1" t="s">
        <v>131</v>
      </c>
      <c r="K78" s="1" t="s">
        <v>49</v>
      </c>
      <c r="L78" s="1">
        <v>90</v>
      </c>
      <c r="M78" s="1" t="s">
        <v>43</v>
      </c>
      <c r="N78" s="1" t="s">
        <v>7</v>
      </c>
      <c r="O78" s="1" t="s">
        <v>153</v>
      </c>
      <c r="P78" s="4">
        <v>21.4</v>
      </c>
      <c r="Q78" s="1"/>
      <c r="R78" s="1" t="s">
        <v>154</v>
      </c>
      <c r="S78" s="1" t="s">
        <v>155</v>
      </c>
      <c r="T78" s="1" t="s">
        <v>156</v>
      </c>
      <c r="U78" s="1" t="s">
        <v>8</v>
      </c>
      <c r="V78" s="1" t="s">
        <v>157</v>
      </c>
    </row>
    <row r="79" spans="1:22" ht="28.5">
      <c r="A79" s="1" t="s">
        <v>171</v>
      </c>
      <c r="B79" s="1" t="s">
        <v>4</v>
      </c>
      <c r="C79" s="1" t="s">
        <v>5</v>
      </c>
      <c r="D79" s="1">
        <v>2024</v>
      </c>
      <c r="E79" s="1" t="s">
        <v>169</v>
      </c>
      <c r="F79" s="1" t="s">
        <v>128</v>
      </c>
      <c r="G79" s="1" t="s">
        <v>38</v>
      </c>
      <c r="H79" s="1" t="s">
        <v>39</v>
      </c>
      <c r="I79" s="1" t="s">
        <v>152</v>
      </c>
      <c r="J79" s="1" t="s">
        <v>131</v>
      </c>
      <c r="K79" s="1" t="s">
        <v>52</v>
      </c>
      <c r="L79" s="1">
        <v>365</v>
      </c>
      <c r="M79" s="1" t="s">
        <v>43</v>
      </c>
      <c r="N79" s="1" t="s">
        <v>7</v>
      </c>
      <c r="O79" s="1" t="s">
        <v>153</v>
      </c>
      <c r="P79" s="4">
        <v>4.9000000000000004</v>
      </c>
      <c r="Q79" s="1"/>
      <c r="R79" s="1" t="s">
        <v>154</v>
      </c>
      <c r="S79" s="1" t="s">
        <v>155</v>
      </c>
      <c r="T79" s="1" t="s">
        <v>156</v>
      </c>
      <c r="U79" s="1" t="s">
        <v>8</v>
      </c>
      <c r="V79" s="1" t="s">
        <v>157</v>
      </c>
    </row>
    <row r="80" spans="1:22" ht="28.5">
      <c r="A80" s="1" t="s">
        <v>172</v>
      </c>
      <c r="B80" s="1" t="s">
        <v>4</v>
      </c>
      <c r="C80" s="1" t="s">
        <v>5</v>
      </c>
      <c r="D80" s="1">
        <v>2024</v>
      </c>
      <c r="E80" s="1" t="s">
        <v>173</v>
      </c>
      <c r="F80" s="1" t="s">
        <v>128</v>
      </c>
      <c r="G80" s="1" t="s">
        <v>38</v>
      </c>
      <c r="H80" s="1" t="s">
        <v>39</v>
      </c>
      <c r="I80" s="1" t="s">
        <v>152</v>
      </c>
      <c r="J80" s="1" t="s">
        <v>131</v>
      </c>
      <c r="K80" s="1" t="s">
        <v>42</v>
      </c>
      <c r="L80" s="1">
        <v>0</v>
      </c>
      <c r="M80" s="1" t="s">
        <v>43</v>
      </c>
      <c r="N80" s="1" t="s">
        <v>7</v>
      </c>
      <c r="O80" s="1" t="s">
        <v>153</v>
      </c>
      <c r="P80" s="4">
        <v>26.5</v>
      </c>
      <c r="Q80" s="1"/>
      <c r="R80" s="1" t="s">
        <v>154</v>
      </c>
      <c r="S80" s="1" t="s">
        <v>155</v>
      </c>
      <c r="T80" s="1" t="s">
        <v>156</v>
      </c>
      <c r="U80" s="1" t="s">
        <v>8</v>
      </c>
      <c r="V80" s="1" t="s">
        <v>157</v>
      </c>
    </row>
    <row r="81" spans="1:22" ht="28.5">
      <c r="A81" s="1" t="s">
        <v>174</v>
      </c>
      <c r="B81" s="1" t="s">
        <v>4</v>
      </c>
      <c r="C81" s="1" t="s">
        <v>5</v>
      </c>
      <c r="D81" s="1">
        <v>2024</v>
      </c>
      <c r="E81" s="1" t="s">
        <v>173</v>
      </c>
      <c r="F81" s="1" t="s">
        <v>128</v>
      </c>
      <c r="G81" s="1" t="s">
        <v>38</v>
      </c>
      <c r="H81" s="1" t="s">
        <v>39</v>
      </c>
      <c r="I81" s="1" t="s">
        <v>152</v>
      </c>
      <c r="J81" s="1" t="s">
        <v>131</v>
      </c>
      <c r="K81" s="1" t="s">
        <v>49</v>
      </c>
      <c r="L81" s="1">
        <v>90</v>
      </c>
      <c r="M81" s="1" t="s">
        <v>43</v>
      </c>
      <c r="N81" s="1" t="s">
        <v>7</v>
      </c>
      <c r="O81" s="1" t="s">
        <v>153</v>
      </c>
      <c r="P81" s="4">
        <v>19.3</v>
      </c>
      <c r="Q81" s="1"/>
      <c r="R81" s="1" t="s">
        <v>154</v>
      </c>
      <c r="S81" s="1" t="s">
        <v>155</v>
      </c>
      <c r="T81" s="1" t="s">
        <v>156</v>
      </c>
      <c r="U81" s="1" t="s">
        <v>8</v>
      </c>
      <c r="V81" s="1" t="s">
        <v>157</v>
      </c>
    </row>
    <row r="82" spans="1:22" ht="28.5">
      <c r="A82" s="1" t="s">
        <v>175</v>
      </c>
      <c r="B82" s="1" t="s">
        <v>4</v>
      </c>
      <c r="C82" s="1" t="s">
        <v>5</v>
      </c>
      <c r="D82" s="1">
        <v>2024</v>
      </c>
      <c r="E82" s="1" t="s">
        <v>173</v>
      </c>
      <c r="F82" s="1" t="s">
        <v>128</v>
      </c>
      <c r="G82" s="1" t="s">
        <v>38</v>
      </c>
      <c r="H82" s="1" t="s">
        <v>39</v>
      </c>
      <c r="I82" s="1" t="s">
        <v>152</v>
      </c>
      <c r="J82" s="1" t="s">
        <v>131</v>
      </c>
      <c r="K82" s="1" t="s">
        <v>52</v>
      </c>
      <c r="L82" s="1">
        <v>365</v>
      </c>
      <c r="M82" s="1" t="s">
        <v>43</v>
      </c>
      <c r="N82" s="1" t="s">
        <v>7</v>
      </c>
      <c r="O82" s="1" t="s">
        <v>153</v>
      </c>
      <c r="P82" s="4">
        <v>4.0999999999999996</v>
      </c>
      <c r="Q82" s="1"/>
      <c r="R82" s="1" t="s">
        <v>154</v>
      </c>
      <c r="S82" s="1" t="s">
        <v>155</v>
      </c>
      <c r="T82" s="1" t="s">
        <v>156</v>
      </c>
      <c r="U82" s="1" t="s">
        <v>8</v>
      </c>
      <c r="V82" s="1" t="s">
        <v>157</v>
      </c>
    </row>
    <row r="83" spans="1:22" ht="28.5">
      <c r="A83" s="1" t="s">
        <v>176</v>
      </c>
      <c r="B83" s="1" t="s">
        <v>4</v>
      </c>
      <c r="C83" s="1" t="s">
        <v>5</v>
      </c>
      <c r="D83" s="1">
        <v>2024</v>
      </c>
      <c r="E83" s="1" t="s">
        <v>177</v>
      </c>
      <c r="F83" s="1" t="s">
        <v>128</v>
      </c>
      <c r="G83" s="1" t="s">
        <v>38</v>
      </c>
      <c r="H83" s="1" t="s">
        <v>39</v>
      </c>
      <c r="I83" s="1" t="s">
        <v>152</v>
      </c>
      <c r="J83" s="1" t="s">
        <v>131</v>
      </c>
      <c r="K83" s="1" t="s">
        <v>42</v>
      </c>
      <c r="L83" s="1">
        <v>0</v>
      </c>
      <c r="M83" s="1" t="s">
        <v>43</v>
      </c>
      <c r="N83" s="1" t="s">
        <v>7</v>
      </c>
      <c r="O83" s="1" t="s">
        <v>153</v>
      </c>
      <c r="P83" s="4">
        <v>32.700000000000003</v>
      </c>
      <c r="Q83" s="1"/>
      <c r="R83" s="1" t="s">
        <v>154</v>
      </c>
      <c r="S83" s="1" t="s">
        <v>155</v>
      </c>
      <c r="T83" s="1" t="s">
        <v>156</v>
      </c>
      <c r="U83" s="1" t="s">
        <v>8</v>
      </c>
      <c r="V83" s="1" t="s">
        <v>157</v>
      </c>
    </row>
    <row r="84" spans="1:22" ht="28.5">
      <c r="A84" s="1" t="s">
        <v>178</v>
      </c>
      <c r="B84" s="1" t="s">
        <v>4</v>
      </c>
      <c r="C84" s="1" t="s">
        <v>5</v>
      </c>
      <c r="D84" s="1">
        <v>2024</v>
      </c>
      <c r="E84" s="1" t="s">
        <v>177</v>
      </c>
      <c r="F84" s="1" t="s">
        <v>128</v>
      </c>
      <c r="G84" s="1" t="s">
        <v>38</v>
      </c>
      <c r="H84" s="1" t="s">
        <v>39</v>
      </c>
      <c r="I84" s="1" t="s">
        <v>152</v>
      </c>
      <c r="J84" s="1" t="s">
        <v>131</v>
      </c>
      <c r="K84" s="1" t="s">
        <v>49</v>
      </c>
      <c r="L84" s="1">
        <v>90</v>
      </c>
      <c r="M84" s="1" t="s">
        <v>43</v>
      </c>
      <c r="N84" s="1" t="s">
        <v>7</v>
      </c>
      <c r="O84" s="1" t="s">
        <v>153</v>
      </c>
      <c r="P84" s="4">
        <v>24.4</v>
      </c>
      <c r="Q84" s="1"/>
      <c r="R84" s="1" t="s">
        <v>154</v>
      </c>
      <c r="S84" s="1" t="s">
        <v>155</v>
      </c>
      <c r="T84" s="1" t="s">
        <v>156</v>
      </c>
      <c r="U84" s="1" t="s">
        <v>8</v>
      </c>
      <c r="V84" s="1" t="s">
        <v>157</v>
      </c>
    </row>
    <row r="85" spans="1:22" ht="28.5">
      <c r="A85" s="1" t="s">
        <v>179</v>
      </c>
      <c r="B85" s="1" t="s">
        <v>4</v>
      </c>
      <c r="C85" s="1" t="s">
        <v>5</v>
      </c>
      <c r="D85" s="1">
        <v>2024</v>
      </c>
      <c r="E85" s="1" t="s">
        <v>177</v>
      </c>
      <c r="F85" s="1" t="s">
        <v>128</v>
      </c>
      <c r="G85" s="1" t="s">
        <v>38</v>
      </c>
      <c r="H85" s="1" t="s">
        <v>39</v>
      </c>
      <c r="I85" s="1" t="s">
        <v>152</v>
      </c>
      <c r="J85" s="1" t="s">
        <v>131</v>
      </c>
      <c r="K85" s="1" t="s">
        <v>52</v>
      </c>
      <c r="L85" s="1">
        <v>365</v>
      </c>
      <c r="M85" s="1" t="s">
        <v>43</v>
      </c>
      <c r="N85" s="1" t="s">
        <v>7</v>
      </c>
      <c r="O85" s="1" t="s">
        <v>153</v>
      </c>
      <c r="P85" s="4">
        <v>5.2</v>
      </c>
      <c r="Q85" s="1"/>
      <c r="R85" s="1" t="s">
        <v>154</v>
      </c>
      <c r="S85" s="1" t="s">
        <v>155</v>
      </c>
      <c r="T85" s="1" t="s">
        <v>156</v>
      </c>
      <c r="U85" s="1" t="s">
        <v>8</v>
      </c>
      <c r="V85" s="1" t="s">
        <v>157</v>
      </c>
    </row>
    <row r="86" spans="1:22" ht="28.5">
      <c r="A86" s="1" t="s">
        <v>180</v>
      </c>
      <c r="B86" s="1" t="s">
        <v>4</v>
      </c>
      <c r="C86" s="1" t="s">
        <v>5</v>
      </c>
      <c r="D86" s="1">
        <v>2024</v>
      </c>
      <c r="E86" s="1" t="s">
        <v>181</v>
      </c>
      <c r="F86" s="1" t="s">
        <v>128</v>
      </c>
      <c r="G86" s="1" t="s">
        <v>38</v>
      </c>
      <c r="H86" s="1" t="s">
        <v>39</v>
      </c>
      <c r="I86" s="1" t="s">
        <v>152</v>
      </c>
      <c r="J86" s="1" t="s">
        <v>131</v>
      </c>
      <c r="K86" s="1" t="s">
        <v>42</v>
      </c>
      <c r="L86" s="1">
        <v>0</v>
      </c>
      <c r="M86" s="1" t="s">
        <v>43</v>
      </c>
      <c r="N86" s="1" t="s">
        <v>7</v>
      </c>
      <c r="O86" s="1" t="s">
        <v>153</v>
      </c>
      <c r="P86" s="4">
        <v>26.5</v>
      </c>
      <c r="Q86" s="1"/>
      <c r="R86" s="1" t="s">
        <v>154</v>
      </c>
      <c r="S86" s="1" t="s">
        <v>155</v>
      </c>
      <c r="T86" s="1" t="s">
        <v>156</v>
      </c>
      <c r="U86" s="1" t="s">
        <v>8</v>
      </c>
      <c r="V86" s="1" t="s">
        <v>157</v>
      </c>
    </row>
    <row r="87" spans="1:22" ht="28.5">
      <c r="A87" s="1" t="s">
        <v>182</v>
      </c>
      <c r="B87" s="1" t="s">
        <v>4</v>
      </c>
      <c r="C87" s="1" t="s">
        <v>5</v>
      </c>
      <c r="D87" s="1">
        <v>2024</v>
      </c>
      <c r="E87" s="1" t="s">
        <v>181</v>
      </c>
      <c r="F87" s="1" t="s">
        <v>128</v>
      </c>
      <c r="G87" s="1" t="s">
        <v>38</v>
      </c>
      <c r="H87" s="1" t="s">
        <v>39</v>
      </c>
      <c r="I87" s="1" t="s">
        <v>152</v>
      </c>
      <c r="J87" s="1" t="s">
        <v>131</v>
      </c>
      <c r="K87" s="1" t="s">
        <v>49</v>
      </c>
      <c r="L87" s="1">
        <v>90</v>
      </c>
      <c r="M87" s="1" t="s">
        <v>43</v>
      </c>
      <c r="N87" s="1" t="s">
        <v>7</v>
      </c>
      <c r="O87" s="1" t="s">
        <v>153</v>
      </c>
      <c r="P87" s="4">
        <v>20</v>
      </c>
      <c r="Q87" s="1"/>
      <c r="R87" s="1" t="s">
        <v>154</v>
      </c>
      <c r="S87" s="1" t="s">
        <v>155</v>
      </c>
      <c r="T87" s="1" t="s">
        <v>156</v>
      </c>
      <c r="U87" s="1" t="s">
        <v>8</v>
      </c>
      <c r="V87" s="1" t="s">
        <v>157</v>
      </c>
    </row>
    <row r="88" spans="1:22" ht="28.5">
      <c r="A88" s="1" t="s">
        <v>183</v>
      </c>
      <c r="B88" s="1" t="s">
        <v>4</v>
      </c>
      <c r="C88" s="1" t="s">
        <v>5</v>
      </c>
      <c r="D88" s="1">
        <v>2024</v>
      </c>
      <c r="E88" s="1" t="s">
        <v>181</v>
      </c>
      <c r="F88" s="1" t="s">
        <v>128</v>
      </c>
      <c r="G88" s="1" t="s">
        <v>38</v>
      </c>
      <c r="H88" s="1" t="s">
        <v>39</v>
      </c>
      <c r="I88" s="1" t="s">
        <v>152</v>
      </c>
      <c r="J88" s="1" t="s">
        <v>131</v>
      </c>
      <c r="K88" s="1" t="s">
        <v>52</v>
      </c>
      <c r="L88" s="1">
        <v>365</v>
      </c>
      <c r="M88" s="1" t="s">
        <v>43</v>
      </c>
      <c r="N88" s="1" t="s">
        <v>7</v>
      </c>
      <c r="O88" s="1" t="s">
        <v>153</v>
      </c>
      <c r="P88" s="4">
        <v>4.0999999999999996</v>
      </c>
      <c r="Q88" s="1"/>
      <c r="R88" s="1" t="s">
        <v>154</v>
      </c>
      <c r="S88" s="1" t="s">
        <v>155</v>
      </c>
      <c r="T88" s="1" t="s">
        <v>156</v>
      </c>
      <c r="U88" s="1" t="s">
        <v>8</v>
      </c>
      <c r="V88" s="1" t="s">
        <v>157</v>
      </c>
    </row>
    <row r="89" spans="1:22" ht="28.5">
      <c r="A89" s="1" t="s">
        <v>184</v>
      </c>
      <c r="B89" s="1" t="s">
        <v>9</v>
      </c>
      <c r="C89" s="1" t="s">
        <v>10</v>
      </c>
      <c r="D89" s="1">
        <v>2021</v>
      </c>
      <c r="E89" s="1" t="s">
        <v>11</v>
      </c>
      <c r="F89" s="1" t="s">
        <v>185</v>
      </c>
      <c r="G89" s="1" t="s">
        <v>186</v>
      </c>
      <c r="H89" s="1" t="s">
        <v>187</v>
      </c>
      <c r="I89" s="1" t="s">
        <v>188</v>
      </c>
      <c r="J89" s="1" t="s">
        <v>189</v>
      </c>
      <c r="K89" s="1" t="s">
        <v>190</v>
      </c>
      <c r="L89" s="1">
        <v>0</v>
      </c>
      <c r="M89" s="1" t="s">
        <v>43</v>
      </c>
      <c r="N89" s="1" t="s">
        <v>191</v>
      </c>
      <c r="O89" s="1" t="s">
        <v>192</v>
      </c>
      <c r="P89" s="4">
        <v>8.1999999999999993</v>
      </c>
      <c r="Q89" s="1"/>
      <c r="R89" s="1" t="s">
        <v>193</v>
      </c>
      <c r="S89" s="1" t="s">
        <v>194</v>
      </c>
      <c r="T89" s="1" t="s">
        <v>195</v>
      </c>
      <c r="U89" s="1" t="s">
        <v>12</v>
      </c>
      <c r="V89" s="1" t="s">
        <v>196</v>
      </c>
    </row>
    <row r="90" spans="1:22" ht="28.5">
      <c r="A90" s="1" t="s">
        <v>197</v>
      </c>
      <c r="B90" s="1" t="s">
        <v>9</v>
      </c>
      <c r="C90" s="1" t="s">
        <v>10</v>
      </c>
      <c r="D90" s="1">
        <v>2021</v>
      </c>
      <c r="E90" s="1" t="s">
        <v>11</v>
      </c>
      <c r="F90" s="1" t="s">
        <v>185</v>
      </c>
      <c r="G90" s="1" t="s">
        <v>186</v>
      </c>
      <c r="H90" s="1" t="s">
        <v>187</v>
      </c>
      <c r="I90" s="1" t="s">
        <v>188</v>
      </c>
      <c r="J90" s="1" t="s">
        <v>189</v>
      </c>
      <c r="K90" s="1" t="s">
        <v>198</v>
      </c>
      <c r="L90" s="1">
        <v>90</v>
      </c>
      <c r="M90" s="1" t="s">
        <v>43</v>
      </c>
      <c r="N90" s="1" t="s">
        <v>191</v>
      </c>
      <c r="O90" s="1" t="s">
        <v>192</v>
      </c>
      <c r="P90" s="4">
        <v>4.5</v>
      </c>
      <c r="Q90" s="1"/>
      <c r="R90" s="1" t="s">
        <v>193</v>
      </c>
      <c r="S90" s="1" t="s">
        <v>194</v>
      </c>
      <c r="T90" s="1" t="s">
        <v>195</v>
      </c>
      <c r="U90" s="1" t="s">
        <v>12</v>
      </c>
      <c r="V90" s="1" t="s">
        <v>196</v>
      </c>
    </row>
    <row r="91" spans="1:22" ht="28.5">
      <c r="A91" s="1" t="s">
        <v>199</v>
      </c>
      <c r="B91" s="1" t="s">
        <v>9</v>
      </c>
      <c r="C91" s="1" t="s">
        <v>10</v>
      </c>
      <c r="D91" s="1">
        <v>2021</v>
      </c>
      <c r="E91" s="1" t="s">
        <v>11</v>
      </c>
      <c r="F91" s="1" t="s">
        <v>185</v>
      </c>
      <c r="G91" s="1" t="s">
        <v>186</v>
      </c>
      <c r="H91" s="1" t="s">
        <v>187</v>
      </c>
      <c r="I91" s="1" t="s">
        <v>188</v>
      </c>
      <c r="J91" s="1" t="s">
        <v>189</v>
      </c>
      <c r="K91" s="1" t="s">
        <v>200</v>
      </c>
      <c r="L91" s="1">
        <v>365</v>
      </c>
      <c r="M91" s="1" t="s">
        <v>43</v>
      </c>
      <c r="N91" s="1" t="s">
        <v>191</v>
      </c>
      <c r="O91" s="1" t="s">
        <v>192</v>
      </c>
      <c r="P91" s="4">
        <v>3.3</v>
      </c>
      <c r="Q91" s="1"/>
      <c r="R91" s="1" t="s">
        <v>193</v>
      </c>
      <c r="S91" s="1" t="s">
        <v>194</v>
      </c>
      <c r="T91" s="1" t="s">
        <v>195</v>
      </c>
      <c r="U91" s="1" t="s">
        <v>12</v>
      </c>
      <c r="V91" s="1" t="s">
        <v>196</v>
      </c>
    </row>
    <row r="92" spans="1:22" ht="28.5">
      <c r="A92" s="1" t="s">
        <v>201</v>
      </c>
      <c r="B92" s="1" t="s">
        <v>13</v>
      </c>
      <c r="C92" s="1" t="s">
        <v>202</v>
      </c>
      <c r="D92" s="1">
        <v>2026</v>
      </c>
      <c r="E92" s="1" t="s">
        <v>14</v>
      </c>
      <c r="F92" s="1" t="s">
        <v>203</v>
      </c>
      <c r="G92" s="1" t="s">
        <v>204</v>
      </c>
      <c r="H92" s="1" t="s">
        <v>205</v>
      </c>
      <c r="I92" s="1" t="s">
        <v>206</v>
      </c>
      <c r="J92" s="1" t="s">
        <v>189</v>
      </c>
      <c r="K92" s="1" t="s">
        <v>207</v>
      </c>
      <c r="L92" s="1"/>
      <c r="M92" s="1" t="s">
        <v>208</v>
      </c>
      <c r="N92" s="1" t="s">
        <v>209</v>
      </c>
      <c r="O92" s="1" t="s">
        <v>210</v>
      </c>
      <c r="P92" s="4">
        <v>14</v>
      </c>
      <c r="Q92" s="1">
        <v>1154</v>
      </c>
      <c r="R92" s="1" t="s">
        <v>211</v>
      </c>
      <c r="S92" s="1" t="s">
        <v>212</v>
      </c>
      <c r="T92" s="1" t="s">
        <v>213</v>
      </c>
      <c r="U92" s="1" t="s">
        <v>15</v>
      </c>
      <c r="V92" s="1" t="s">
        <v>214</v>
      </c>
    </row>
    <row r="93" spans="1:22" ht="28.5">
      <c r="A93" s="1" t="s">
        <v>215</v>
      </c>
      <c r="B93" s="1" t="s">
        <v>13</v>
      </c>
      <c r="C93" s="1" t="s">
        <v>202</v>
      </c>
      <c r="D93" s="1">
        <v>2026</v>
      </c>
      <c r="E93" s="1" t="s">
        <v>14</v>
      </c>
      <c r="F93" s="1" t="s">
        <v>203</v>
      </c>
      <c r="G93" s="1" t="s">
        <v>216</v>
      </c>
      <c r="H93" s="1" t="s">
        <v>217</v>
      </c>
      <c r="I93" s="1" t="s">
        <v>206</v>
      </c>
      <c r="J93" s="1" t="s">
        <v>189</v>
      </c>
      <c r="K93" s="1" t="s">
        <v>207</v>
      </c>
      <c r="L93" s="1"/>
      <c r="M93" s="1" t="s">
        <v>208</v>
      </c>
      <c r="N93" s="1" t="s">
        <v>209</v>
      </c>
      <c r="O93" s="1" t="s">
        <v>210</v>
      </c>
      <c r="P93" s="4">
        <v>33</v>
      </c>
      <c r="Q93" s="1">
        <v>507</v>
      </c>
      <c r="R93" s="1" t="s">
        <v>211</v>
      </c>
      <c r="S93" s="1" t="s">
        <v>212</v>
      </c>
      <c r="T93" s="1" t="s">
        <v>213</v>
      </c>
      <c r="U93" s="1" t="s">
        <v>15</v>
      </c>
      <c r="V93" s="1" t="s">
        <v>214</v>
      </c>
    </row>
    <row r="94" spans="1:22" ht="28.5">
      <c r="A94" s="1" t="s">
        <v>218</v>
      </c>
      <c r="B94" s="1" t="s">
        <v>13</v>
      </c>
      <c r="C94" s="1" t="s">
        <v>202</v>
      </c>
      <c r="D94" s="1">
        <v>2026</v>
      </c>
      <c r="E94" s="1" t="s">
        <v>14</v>
      </c>
      <c r="F94" s="1" t="s">
        <v>203</v>
      </c>
      <c r="G94" s="1" t="s">
        <v>219</v>
      </c>
      <c r="H94" s="1" t="s">
        <v>220</v>
      </c>
      <c r="I94" s="1" t="s">
        <v>206</v>
      </c>
      <c r="J94" s="1" t="s">
        <v>189</v>
      </c>
      <c r="K94" s="1" t="s">
        <v>207</v>
      </c>
      <c r="L94" s="1"/>
      <c r="M94" s="1" t="s">
        <v>208</v>
      </c>
      <c r="N94" s="1" t="s">
        <v>209</v>
      </c>
      <c r="O94" s="1" t="s">
        <v>210</v>
      </c>
      <c r="P94" s="4">
        <v>54</v>
      </c>
      <c r="Q94" s="1">
        <v>296</v>
      </c>
      <c r="R94" s="1" t="s">
        <v>211</v>
      </c>
      <c r="S94" s="1" t="s">
        <v>212</v>
      </c>
      <c r="T94" s="1" t="s">
        <v>213</v>
      </c>
      <c r="U94" s="1" t="s">
        <v>15</v>
      </c>
      <c r="V94" s="1" t="s">
        <v>214</v>
      </c>
    </row>
    <row r="95" spans="1:22" ht="28.5">
      <c r="A95" s="1" t="s">
        <v>221</v>
      </c>
      <c r="B95" s="1" t="s">
        <v>13</v>
      </c>
      <c r="C95" s="1" t="s">
        <v>202</v>
      </c>
      <c r="D95" s="1">
        <v>2026</v>
      </c>
      <c r="E95" s="1" t="s">
        <v>14</v>
      </c>
      <c r="F95" s="1" t="s">
        <v>203</v>
      </c>
      <c r="G95" s="1" t="s">
        <v>222</v>
      </c>
      <c r="H95" s="1" t="s">
        <v>223</v>
      </c>
      <c r="I95" s="1" t="s">
        <v>142</v>
      </c>
      <c r="J95" s="1" t="s">
        <v>189</v>
      </c>
      <c r="K95" s="1" t="s">
        <v>207</v>
      </c>
      <c r="L95" s="1"/>
      <c r="M95" s="1" t="s">
        <v>208</v>
      </c>
      <c r="N95" s="1" t="s">
        <v>209</v>
      </c>
      <c r="O95" s="1" t="s">
        <v>210</v>
      </c>
      <c r="P95" s="4">
        <v>84</v>
      </c>
      <c r="Q95" s="1">
        <v>155</v>
      </c>
      <c r="R95" s="1" t="s">
        <v>211</v>
      </c>
      <c r="S95" s="1" t="s">
        <v>212</v>
      </c>
      <c r="T95" s="1" t="s">
        <v>213</v>
      </c>
      <c r="U95" s="1" t="s">
        <v>15</v>
      </c>
      <c r="V95" s="1" t="s">
        <v>214</v>
      </c>
    </row>
    <row r="96" spans="1:22" ht="28.5">
      <c r="A96" s="1" t="s">
        <v>224</v>
      </c>
      <c r="B96" s="1" t="s">
        <v>13</v>
      </c>
      <c r="C96" s="1" t="s">
        <v>202</v>
      </c>
      <c r="D96" s="1">
        <v>2026</v>
      </c>
      <c r="E96" s="1" t="s">
        <v>14</v>
      </c>
      <c r="F96" s="1" t="s">
        <v>203</v>
      </c>
      <c r="G96" s="1" t="s">
        <v>204</v>
      </c>
      <c r="H96" s="1" t="s">
        <v>205</v>
      </c>
      <c r="I96" s="1" t="s">
        <v>206</v>
      </c>
      <c r="J96" s="1" t="s">
        <v>189</v>
      </c>
      <c r="K96" s="1" t="s">
        <v>207</v>
      </c>
      <c r="L96" s="1"/>
      <c r="M96" s="1" t="s">
        <v>225</v>
      </c>
      <c r="N96" s="1" t="s">
        <v>226</v>
      </c>
      <c r="O96" s="1" t="s">
        <v>210</v>
      </c>
      <c r="P96" s="4">
        <v>42</v>
      </c>
      <c r="Q96" s="1">
        <v>1154</v>
      </c>
      <c r="R96" s="1" t="s">
        <v>211</v>
      </c>
      <c r="S96" s="1" t="s">
        <v>212</v>
      </c>
      <c r="T96" s="1" t="s">
        <v>227</v>
      </c>
      <c r="U96" s="1" t="s">
        <v>15</v>
      </c>
      <c r="V96" s="1" t="s">
        <v>214</v>
      </c>
    </row>
    <row r="97" spans="1:22" ht="28.5">
      <c r="A97" s="1" t="s">
        <v>228</v>
      </c>
      <c r="B97" s="1" t="s">
        <v>13</v>
      </c>
      <c r="C97" s="1" t="s">
        <v>202</v>
      </c>
      <c r="D97" s="1">
        <v>2026</v>
      </c>
      <c r="E97" s="1" t="s">
        <v>14</v>
      </c>
      <c r="F97" s="1" t="s">
        <v>203</v>
      </c>
      <c r="G97" s="1" t="s">
        <v>216</v>
      </c>
      <c r="H97" s="1" t="s">
        <v>217</v>
      </c>
      <c r="I97" s="1" t="s">
        <v>206</v>
      </c>
      <c r="J97" s="1" t="s">
        <v>189</v>
      </c>
      <c r="K97" s="1" t="s">
        <v>207</v>
      </c>
      <c r="L97" s="1"/>
      <c r="M97" s="1" t="s">
        <v>225</v>
      </c>
      <c r="N97" s="1" t="s">
        <v>226</v>
      </c>
      <c r="O97" s="1" t="s">
        <v>210</v>
      </c>
      <c r="P97" s="4">
        <v>46</v>
      </c>
      <c r="Q97" s="1">
        <v>507</v>
      </c>
      <c r="R97" s="1" t="s">
        <v>211</v>
      </c>
      <c r="S97" s="1" t="s">
        <v>212</v>
      </c>
      <c r="T97" s="1" t="s">
        <v>227</v>
      </c>
      <c r="U97" s="1" t="s">
        <v>15</v>
      </c>
      <c r="V97" s="1" t="s">
        <v>214</v>
      </c>
    </row>
    <row r="98" spans="1:22" ht="28.5">
      <c r="A98" s="1" t="s">
        <v>229</v>
      </c>
      <c r="B98" s="1" t="s">
        <v>13</v>
      </c>
      <c r="C98" s="1" t="s">
        <v>202</v>
      </c>
      <c r="D98" s="1">
        <v>2026</v>
      </c>
      <c r="E98" s="1" t="s">
        <v>14</v>
      </c>
      <c r="F98" s="1" t="s">
        <v>203</v>
      </c>
      <c r="G98" s="1" t="s">
        <v>219</v>
      </c>
      <c r="H98" s="1" t="s">
        <v>220</v>
      </c>
      <c r="I98" s="1" t="s">
        <v>206</v>
      </c>
      <c r="J98" s="1" t="s">
        <v>189</v>
      </c>
      <c r="K98" s="1" t="s">
        <v>207</v>
      </c>
      <c r="L98" s="1"/>
      <c r="M98" s="1" t="s">
        <v>225</v>
      </c>
      <c r="N98" s="1" t="s">
        <v>226</v>
      </c>
      <c r="O98" s="1" t="s">
        <v>210</v>
      </c>
      <c r="P98" s="4">
        <v>65</v>
      </c>
      <c r="Q98" s="1">
        <v>296</v>
      </c>
      <c r="R98" s="1" t="s">
        <v>211</v>
      </c>
      <c r="S98" s="1" t="s">
        <v>212</v>
      </c>
      <c r="T98" s="1" t="s">
        <v>227</v>
      </c>
      <c r="U98" s="1" t="s">
        <v>15</v>
      </c>
      <c r="V98" s="1" t="s">
        <v>214</v>
      </c>
    </row>
    <row r="99" spans="1:22" ht="28.5">
      <c r="A99" s="1" t="s">
        <v>230</v>
      </c>
      <c r="B99" s="1" t="s">
        <v>13</v>
      </c>
      <c r="C99" s="1" t="s">
        <v>202</v>
      </c>
      <c r="D99" s="1">
        <v>2026</v>
      </c>
      <c r="E99" s="1" t="s">
        <v>14</v>
      </c>
      <c r="F99" s="1" t="s">
        <v>203</v>
      </c>
      <c r="G99" s="1" t="s">
        <v>222</v>
      </c>
      <c r="H99" s="1" t="s">
        <v>223</v>
      </c>
      <c r="I99" s="1" t="s">
        <v>142</v>
      </c>
      <c r="J99" s="1" t="s">
        <v>189</v>
      </c>
      <c r="K99" s="1" t="s">
        <v>207</v>
      </c>
      <c r="L99" s="1"/>
      <c r="M99" s="1" t="s">
        <v>225</v>
      </c>
      <c r="N99" s="1" t="s">
        <v>226</v>
      </c>
      <c r="O99" s="1" t="s">
        <v>210</v>
      </c>
      <c r="P99" s="4">
        <v>69</v>
      </c>
      <c r="Q99" s="1">
        <v>155</v>
      </c>
      <c r="R99" s="1" t="s">
        <v>211</v>
      </c>
      <c r="S99" s="1" t="s">
        <v>212</v>
      </c>
      <c r="T99" s="1" t="s">
        <v>227</v>
      </c>
      <c r="U99" s="1" t="s">
        <v>15</v>
      </c>
      <c r="V99" s="1" t="s">
        <v>214</v>
      </c>
    </row>
    <row r="100" spans="1:22" ht="28.5">
      <c r="A100" s="1" t="s">
        <v>231</v>
      </c>
      <c r="B100" s="1" t="s">
        <v>13</v>
      </c>
      <c r="C100" s="1" t="s">
        <v>202</v>
      </c>
      <c r="D100" s="1">
        <v>2026</v>
      </c>
      <c r="E100" s="1" t="s">
        <v>14</v>
      </c>
      <c r="F100" s="1" t="s">
        <v>203</v>
      </c>
      <c r="G100" s="1" t="s">
        <v>232</v>
      </c>
      <c r="H100" s="1" t="s">
        <v>233</v>
      </c>
      <c r="I100" s="1" t="s">
        <v>234</v>
      </c>
      <c r="J100" s="1" t="s">
        <v>189</v>
      </c>
      <c r="K100" s="1" t="s">
        <v>207</v>
      </c>
      <c r="L100" s="1"/>
      <c r="M100" s="1" t="s">
        <v>225</v>
      </c>
      <c r="N100" s="1" t="s">
        <v>235</v>
      </c>
      <c r="O100" s="1" t="s">
        <v>210</v>
      </c>
      <c r="P100" s="4">
        <v>38</v>
      </c>
      <c r="Q100" s="1">
        <v>2112</v>
      </c>
      <c r="R100" s="1" t="s">
        <v>211</v>
      </c>
      <c r="S100" s="1" t="s">
        <v>212</v>
      </c>
      <c r="T100" s="1" t="s">
        <v>236</v>
      </c>
      <c r="U100" s="1" t="s">
        <v>15</v>
      </c>
      <c r="V100" s="1" t="s">
        <v>214</v>
      </c>
    </row>
    <row r="101" spans="1:22" ht="28.5">
      <c r="A101" s="1" t="s">
        <v>237</v>
      </c>
      <c r="B101" s="1" t="s">
        <v>13</v>
      </c>
      <c r="C101" s="1" t="s">
        <v>202</v>
      </c>
      <c r="D101" s="1">
        <v>2026</v>
      </c>
      <c r="E101" s="1" t="s">
        <v>14</v>
      </c>
      <c r="F101" s="1" t="s">
        <v>203</v>
      </c>
      <c r="G101" s="1" t="s">
        <v>216</v>
      </c>
      <c r="H101" s="1" t="s">
        <v>217</v>
      </c>
      <c r="I101" s="1" t="s">
        <v>206</v>
      </c>
      <c r="J101" s="1" t="s">
        <v>189</v>
      </c>
      <c r="K101" s="1" t="s">
        <v>207</v>
      </c>
      <c r="L101" s="1"/>
      <c r="M101" s="1" t="s">
        <v>225</v>
      </c>
      <c r="N101" s="1" t="s">
        <v>235</v>
      </c>
      <c r="O101" s="1" t="s">
        <v>210</v>
      </c>
      <c r="P101" s="4">
        <v>40</v>
      </c>
      <c r="Q101" s="1">
        <v>507</v>
      </c>
      <c r="R101" s="1" t="s">
        <v>211</v>
      </c>
      <c r="S101" s="1" t="s">
        <v>212</v>
      </c>
      <c r="T101" s="1" t="s">
        <v>238</v>
      </c>
      <c r="U101" s="1" t="s">
        <v>15</v>
      </c>
      <c r="V101" s="1" t="s">
        <v>214</v>
      </c>
    </row>
    <row r="102" spans="1:22" ht="28.5">
      <c r="A102" s="1" t="s">
        <v>239</v>
      </c>
      <c r="B102" s="1" t="s">
        <v>13</v>
      </c>
      <c r="C102" s="1" t="s">
        <v>202</v>
      </c>
      <c r="D102" s="1">
        <v>2026</v>
      </c>
      <c r="E102" s="1" t="s">
        <v>14</v>
      </c>
      <c r="F102" s="1" t="s">
        <v>203</v>
      </c>
      <c r="G102" s="1" t="s">
        <v>219</v>
      </c>
      <c r="H102" s="1" t="s">
        <v>220</v>
      </c>
      <c r="I102" s="1" t="s">
        <v>206</v>
      </c>
      <c r="J102" s="1" t="s">
        <v>189</v>
      </c>
      <c r="K102" s="1" t="s">
        <v>207</v>
      </c>
      <c r="L102" s="1"/>
      <c r="M102" s="1" t="s">
        <v>225</v>
      </c>
      <c r="N102" s="1" t="s">
        <v>235</v>
      </c>
      <c r="O102" s="1" t="s">
        <v>210</v>
      </c>
      <c r="P102" s="4">
        <v>60</v>
      </c>
      <c r="Q102" s="1">
        <v>296</v>
      </c>
      <c r="R102" s="1" t="s">
        <v>211</v>
      </c>
      <c r="S102" s="1" t="s">
        <v>212</v>
      </c>
      <c r="T102" s="1" t="s">
        <v>240</v>
      </c>
      <c r="U102" s="1" t="s">
        <v>15</v>
      </c>
      <c r="V102" s="1" t="s">
        <v>214</v>
      </c>
    </row>
    <row r="103" spans="1:22" ht="28.5">
      <c r="A103" s="1" t="s">
        <v>241</v>
      </c>
      <c r="B103" s="1" t="s">
        <v>13</v>
      </c>
      <c r="C103" s="1" t="s">
        <v>202</v>
      </c>
      <c r="D103" s="1">
        <v>2026</v>
      </c>
      <c r="E103" s="1" t="s">
        <v>14</v>
      </c>
      <c r="F103" s="1" t="s">
        <v>203</v>
      </c>
      <c r="G103" s="1" t="s">
        <v>222</v>
      </c>
      <c r="H103" s="1" t="s">
        <v>223</v>
      </c>
      <c r="I103" s="1" t="s">
        <v>142</v>
      </c>
      <c r="J103" s="1" t="s">
        <v>189</v>
      </c>
      <c r="K103" s="1" t="s">
        <v>207</v>
      </c>
      <c r="L103" s="1"/>
      <c r="M103" s="1" t="s">
        <v>225</v>
      </c>
      <c r="N103" s="1" t="s">
        <v>235</v>
      </c>
      <c r="O103" s="1" t="s">
        <v>210</v>
      </c>
      <c r="P103" s="4">
        <v>63</v>
      </c>
      <c r="Q103" s="1">
        <v>155</v>
      </c>
      <c r="R103" s="1" t="s">
        <v>211</v>
      </c>
      <c r="S103" s="1" t="s">
        <v>212</v>
      </c>
      <c r="T103" s="1" t="s">
        <v>240</v>
      </c>
      <c r="U103" s="1" t="s">
        <v>15</v>
      </c>
      <c r="V103" s="1" t="s">
        <v>214</v>
      </c>
    </row>
    <row r="104" spans="1:22" ht="28.5">
      <c r="A104" s="1" t="s">
        <v>242</v>
      </c>
      <c r="B104" s="1" t="s">
        <v>13</v>
      </c>
      <c r="C104" s="1" t="s">
        <v>202</v>
      </c>
      <c r="D104" s="1">
        <v>2026</v>
      </c>
      <c r="E104" s="1" t="s">
        <v>14</v>
      </c>
      <c r="F104" s="1" t="s">
        <v>203</v>
      </c>
      <c r="G104" s="1" t="s">
        <v>204</v>
      </c>
      <c r="H104" s="1" t="s">
        <v>205</v>
      </c>
      <c r="I104" s="1" t="s">
        <v>206</v>
      </c>
      <c r="J104" s="1" t="s">
        <v>189</v>
      </c>
      <c r="K104" s="1" t="s">
        <v>207</v>
      </c>
      <c r="L104" s="1"/>
      <c r="M104" s="1" t="s">
        <v>225</v>
      </c>
      <c r="N104" s="1" t="s">
        <v>243</v>
      </c>
      <c r="O104" s="1" t="s">
        <v>210</v>
      </c>
      <c r="P104" s="4">
        <v>17</v>
      </c>
      <c r="Q104" s="1">
        <v>1154</v>
      </c>
      <c r="R104" s="1" t="s">
        <v>211</v>
      </c>
      <c r="S104" s="1" t="s">
        <v>212</v>
      </c>
      <c r="T104" s="1" t="s">
        <v>244</v>
      </c>
      <c r="U104" s="1" t="s">
        <v>15</v>
      </c>
      <c r="V104" s="1" t="s">
        <v>214</v>
      </c>
    </row>
    <row r="105" spans="1:22" ht="28.5">
      <c r="A105" s="1" t="s">
        <v>245</v>
      </c>
      <c r="B105" s="1" t="s">
        <v>13</v>
      </c>
      <c r="C105" s="1" t="s">
        <v>202</v>
      </c>
      <c r="D105" s="1">
        <v>2026</v>
      </c>
      <c r="E105" s="1" t="s">
        <v>14</v>
      </c>
      <c r="F105" s="1" t="s">
        <v>203</v>
      </c>
      <c r="G105" s="1" t="s">
        <v>216</v>
      </c>
      <c r="H105" s="1" t="s">
        <v>217</v>
      </c>
      <c r="I105" s="1" t="s">
        <v>206</v>
      </c>
      <c r="J105" s="1" t="s">
        <v>189</v>
      </c>
      <c r="K105" s="1" t="s">
        <v>207</v>
      </c>
      <c r="L105" s="1"/>
      <c r="M105" s="1" t="s">
        <v>225</v>
      </c>
      <c r="N105" s="1" t="s">
        <v>243</v>
      </c>
      <c r="O105" s="1" t="s">
        <v>210</v>
      </c>
      <c r="P105" s="4">
        <v>24</v>
      </c>
      <c r="Q105" s="1">
        <v>507</v>
      </c>
      <c r="R105" s="1" t="s">
        <v>211</v>
      </c>
      <c r="S105" s="1" t="s">
        <v>212</v>
      </c>
      <c r="T105" s="1" t="s">
        <v>244</v>
      </c>
      <c r="U105" s="1" t="s">
        <v>15</v>
      </c>
      <c r="V105" s="1" t="s">
        <v>214</v>
      </c>
    </row>
    <row r="106" spans="1:22" ht="28.5">
      <c r="A106" s="1" t="s">
        <v>246</v>
      </c>
      <c r="B106" s="1" t="s">
        <v>13</v>
      </c>
      <c r="C106" s="1" t="s">
        <v>202</v>
      </c>
      <c r="D106" s="1">
        <v>2026</v>
      </c>
      <c r="E106" s="1" t="s">
        <v>14</v>
      </c>
      <c r="F106" s="1" t="s">
        <v>203</v>
      </c>
      <c r="G106" s="1" t="s">
        <v>219</v>
      </c>
      <c r="H106" s="1" t="s">
        <v>220</v>
      </c>
      <c r="I106" s="1" t="s">
        <v>206</v>
      </c>
      <c r="J106" s="1" t="s">
        <v>189</v>
      </c>
      <c r="K106" s="1" t="s">
        <v>207</v>
      </c>
      <c r="L106" s="1"/>
      <c r="M106" s="1" t="s">
        <v>225</v>
      </c>
      <c r="N106" s="1" t="s">
        <v>243</v>
      </c>
      <c r="O106" s="1" t="s">
        <v>210</v>
      </c>
      <c r="P106" s="4">
        <v>41</v>
      </c>
      <c r="Q106" s="1">
        <v>296</v>
      </c>
      <c r="R106" s="1" t="s">
        <v>211</v>
      </c>
      <c r="S106" s="1" t="s">
        <v>212</v>
      </c>
      <c r="T106" s="1" t="s">
        <v>244</v>
      </c>
      <c r="U106" s="1" t="s">
        <v>15</v>
      </c>
      <c r="V106" s="1" t="s">
        <v>214</v>
      </c>
    </row>
    <row r="107" spans="1:22" ht="28.5">
      <c r="A107" s="1" t="s">
        <v>247</v>
      </c>
      <c r="B107" s="1" t="s">
        <v>13</v>
      </c>
      <c r="C107" s="1" t="s">
        <v>202</v>
      </c>
      <c r="D107" s="1">
        <v>2026</v>
      </c>
      <c r="E107" s="1" t="s">
        <v>14</v>
      </c>
      <c r="F107" s="1" t="s">
        <v>203</v>
      </c>
      <c r="G107" s="1" t="s">
        <v>222</v>
      </c>
      <c r="H107" s="1" t="s">
        <v>223</v>
      </c>
      <c r="I107" s="1" t="s">
        <v>142</v>
      </c>
      <c r="J107" s="1" t="s">
        <v>189</v>
      </c>
      <c r="K107" s="1" t="s">
        <v>207</v>
      </c>
      <c r="L107" s="1"/>
      <c r="M107" s="1" t="s">
        <v>225</v>
      </c>
      <c r="N107" s="1" t="s">
        <v>243</v>
      </c>
      <c r="O107" s="1" t="s">
        <v>210</v>
      </c>
      <c r="P107" s="4">
        <v>48</v>
      </c>
      <c r="Q107" s="1">
        <v>155</v>
      </c>
      <c r="R107" s="1" t="s">
        <v>211</v>
      </c>
      <c r="S107" s="1" t="s">
        <v>212</v>
      </c>
      <c r="T107" s="1" t="s">
        <v>244</v>
      </c>
      <c r="U107" s="1" t="s">
        <v>15</v>
      </c>
      <c r="V107" s="1" t="s">
        <v>214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20"/>
  <sheetViews>
    <sheetView workbookViewId="0"/>
  </sheetViews>
  <sheetFormatPr defaultRowHeight="14.25"/>
  <cols>
    <col min="1" max="1" width="30" customWidth="1"/>
    <col min="2" max="3" width="16" customWidth="1"/>
    <col min="4" max="4" width="18" customWidth="1"/>
    <col min="5" max="5" width="19" customWidth="1"/>
    <col min="6" max="7" width="20" customWidth="1"/>
    <col min="8" max="8" width="21" customWidth="1"/>
    <col min="9" max="9" width="17" customWidth="1"/>
    <col min="10" max="10" width="58" customWidth="1"/>
    <col min="11" max="11" width="52" customWidth="1"/>
  </cols>
  <sheetData>
    <row r="1" spans="1:11" ht="33.950000000000003" customHeight="1">
      <c r="A1" s="2" t="s">
        <v>248</v>
      </c>
      <c r="B1" s="2" t="s">
        <v>249</v>
      </c>
      <c r="C1" s="2" t="s">
        <v>250</v>
      </c>
      <c r="D1" s="2" t="s">
        <v>251</v>
      </c>
      <c r="E1" s="2" t="s">
        <v>252</v>
      </c>
      <c r="F1" s="2" t="s">
        <v>253</v>
      </c>
      <c r="G1" s="2" t="s">
        <v>254</v>
      </c>
      <c r="H1" s="2" t="s">
        <v>255</v>
      </c>
      <c r="I1" s="2" t="s">
        <v>256</v>
      </c>
      <c r="J1" s="2" t="s">
        <v>34</v>
      </c>
      <c r="K1" s="2" t="s">
        <v>257</v>
      </c>
    </row>
    <row r="2" spans="1:11" ht="28.5">
      <c r="A2" s="1" t="s">
        <v>41</v>
      </c>
      <c r="B2" s="4">
        <v>27.8</v>
      </c>
      <c r="C2" s="4">
        <v>13.9</v>
      </c>
      <c r="D2" s="4">
        <v>2.5</v>
      </c>
      <c r="E2" s="4">
        <f t="shared" ref="E2:E20" si="0">B2-C2</f>
        <v>13.9</v>
      </c>
      <c r="F2" s="6">
        <f t="shared" ref="F2:F20" si="1">(B2-C2)/B2</f>
        <v>0.5</v>
      </c>
      <c r="G2" s="4">
        <f t="shared" ref="G2:G20" si="2">B2-D2</f>
        <v>25.3</v>
      </c>
      <c r="H2" s="6">
        <f t="shared" ref="H2:H20" si="3">(B2-D2)/B2</f>
        <v>0.91007194244604317</v>
      </c>
      <c r="I2" s="1">
        <f t="shared" ref="I2:I20" si="4">RANK(H2,$H$2:$H$20,0)</f>
        <v>1</v>
      </c>
      <c r="J2" s="1" t="s">
        <v>8</v>
      </c>
      <c r="K2" s="1" t="s">
        <v>258</v>
      </c>
    </row>
    <row r="3" spans="1:11" ht="28.5">
      <c r="A3" s="1" t="s">
        <v>56</v>
      </c>
      <c r="B3" s="4">
        <v>26.7</v>
      </c>
      <c r="C3" s="4">
        <v>20.8</v>
      </c>
      <c r="D3" s="4">
        <v>5.3</v>
      </c>
      <c r="E3" s="4">
        <f t="shared" si="0"/>
        <v>5.8999999999999986</v>
      </c>
      <c r="F3" s="6">
        <f t="shared" si="1"/>
        <v>0.22097378277153554</v>
      </c>
      <c r="G3" s="4">
        <f t="shared" si="2"/>
        <v>21.4</v>
      </c>
      <c r="H3" s="6">
        <f t="shared" si="3"/>
        <v>0.80149812734082393</v>
      </c>
      <c r="I3" s="1">
        <f t="shared" si="4"/>
        <v>18</v>
      </c>
      <c r="J3" s="1" t="s">
        <v>8</v>
      </c>
      <c r="K3" s="1"/>
    </row>
    <row r="4" spans="1:11" ht="28.5">
      <c r="A4" s="1" t="s">
        <v>60</v>
      </c>
      <c r="B4" s="4">
        <v>28.8</v>
      </c>
      <c r="C4" s="4">
        <v>20.8</v>
      </c>
      <c r="D4" s="4">
        <v>4</v>
      </c>
      <c r="E4" s="4">
        <f t="shared" si="0"/>
        <v>8</v>
      </c>
      <c r="F4" s="6">
        <f t="shared" si="1"/>
        <v>0.27777777777777779</v>
      </c>
      <c r="G4" s="4">
        <f t="shared" si="2"/>
        <v>24.8</v>
      </c>
      <c r="H4" s="6">
        <f t="shared" si="3"/>
        <v>0.86111111111111116</v>
      </c>
      <c r="I4" s="1">
        <f t="shared" si="4"/>
        <v>7</v>
      </c>
      <c r="J4" s="1" t="s">
        <v>8</v>
      </c>
      <c r="K4" s="1"/>
    </row>
    <row r="5" spans="1:11" ht="28.5">
      <c r="A5" s="1" t="s">
        <v>64</v>
      </c>
      <c r="B5" s="4">
        <v>28.4</v>
      </c>
      <c r="C5" s="4">
        <v>20</v>
      </c>
      <c r="D5" s="4">
        <v>4</v>
      </c>
      <c r="E5" s="4">
        <f t="shared" si="0"/>
        <v>8.3999999999999986</v>
      </c>
      <c r="F5" s="6">
        <f t="shared" si="1"/>
        <v>0.29577464788732388</v>
      </c>
      <c r="G5" s="4">
        <f t="shared" si="2"/>
        <v>24.4</v>
      </c>
      <c r="H5" s="6">
        <f t="shared" si="3"/>
        <v>0.85915492957746475</v>
      </c>
      <c r="I5" s="1">
        <f t="shared" si="4"/>
        <v>8</v>
      </c>
      <c r="J5" s="1" t="s">
        <v>8</v>
      </c>
      <c r="K5" s="1"/>
    </row>
    <row r="6" spans="1:11" ht="28.5">
      <c r="A6" s="1" t="s">
        <v>68</v>
      </c>
      <c r="B6" s="4">
        <v>28.8</v>
      </c>
      <c r="C6" s="4">
        <v>20.5</v>
      </c>
      <c r="D6" s="4">
        <v>5</v>
      </c>
      <c r="E6" s="4">
        <f t="shared" si="0"/>
        <v>8.3000000000000007</v>
      </c>
      <c r="F6" s="6">
        <f t="shared" si="1"/>
        <v>0.28819444444444448</v>
      </c>
      <c r="G6" s="4">
        <f t="shared" si="2"/>
        <v>23.8</v>
      </c>
      <c r="H6" s="6">
        <f t="shared" si="3"/>
        <v>0.82638888888888884</v>
      </c>
      <c r="I6" s="1">
        <f t="shared" si="4"/>
        <v>16</v>
      </c>
      <c r="J6" s="1" t="s">
        <v>8</v>
      </c>
      <c r="K6" s="1"/>
    </row>
    <row r="7" spans="1:11" ht="28.5">
      <c r="A7" s="1" t="s">
        <v>72</v>
      </c>
      <c r="B7" s="4">
        <v>32.4</v>
      </c>
      <c r="C7" s="4">
        <v>19</v>
      </c>
      <c r="D7" s="4">
        <v>3.9</v>
      </c>
      <c r="E7" s="4">
        <f t="shared" si="0"/>
        <v>13.399999999999999</v>
      </c>
      <c r="F7" s="6">
        <f t="shared" si="1"/>
        <v>0.4135802469135802</v>
      </c>
      <c r="G7" s="4">
        <f t="shared" si="2"/>
        <v>28.5</v>
      </c>
      <c r="H7" s="6">
        <f t="shared" si="3"/>
        <v>0.87962962962962965</v>
      </c>
      <c r="I7" s="1">
        <f t="shared" si="4"/>
        <v>2</v>
      </c>
      <c r="J7" s="1" t="s">
        <v>8</v>
      </c>
      <c r="K7" s="1"/>
    </row>
    <row r="8" spans="1:11" ht="28.5">
      <c r="A8" s="1" t="s">
        <v>76</v>
      </c>
      <c r="B8" s="4">
        <v>29.3</v>
      </c>
      <c r="C8" s="4">
        <v>18.7</v>
      </c>
      <c r="D8" s="4">
        <v>3.7</v>
      </c>
      <c r="E8" s="4">
        <f t="shared" si="0"/>
        <v>10.600000000000001</v>
      </c>
      <c r="F8" s="6">
        <f t="shared" si="1"/>
        <v>0.36177474402730381</v>
      </c>
      <c r="G8" s="4">
        <f t="shared" si="2"/>
        <v>25.6</v>
      </c>
      <c r="H8" s="6">
        <f t="shared" si="3"/>
        <v>0.87372013651877134</v>
      </c>
      <c r="I8" s="1">
        <f t="shared" si="4"/>
        <v>4</v>
      </c>
      <c r="J8" s="1" t="s">
        <v>8</v>
      </c>
      <c r="K8" s="1"/>
    </row>
    <row r="9" spans="1:11" ht="28.5">
      <c r="A9" s="1" t="s">
        <v>80</v>
      </c>
      <c r="B9" s="4">
        <v>28.1</v>
      </c>
      <c r="C9" s="4">
        <v>17.399999999999999</v>
      </c>
      <c r="D9" s="4">
        <v>3.5</v>
      </c>
      <c r="E9" s="4">
        <f t="shared" si="0"/>
        <v>10.700000000000003</v>
      </c>
      <c r="F9" s="6">
        <f t="shared" si="1"/>
        <v>0.3807829181494663</v>
      </c>
      <c r="G9" s="4">
        <f t="shared" si="2"/>
        <v>24.6</v>
      </c>
      <c r="H9" s="6">
        <f t="shared" si="3"/>
        <v>0.8754448398576512</v>
      </c>
      <c r="I9" s="1">
        <f t="shared" si="4"/>
        <v>3</v>
      </c>
      <c r="J9" s="1" t="s">
        <v>8</v>
      </c>
      <c r="K9" s="1"/>
    </row>
    <row r="10" spans="1:11" ht="28.5">
      <c r="A10" s="1" t="s">
        <v>84</v>
      </c>
      <c r="B10" s="4">
        <v>27.9</v>
      </c>
      <c r="C10" s="4">
        <v>17.7</v>
      </c>
      <c r="D10" s="4">
        <v>4.4000000000000004</v>
      </c>
      <c r="E10" s="4">
        <f t="shared" si="0"/>
        <v>10.199999999999999</v>
      </c>
      <c r="F10" s="6">
        <f t="shared" si="1"/>
        <v>0.36559139784946237</v>
      </c>
      <c r="G10" s="4">
        <f t="shared" si="2"/>
        <v>23.5</v>
      </c>
      <c r="H10" s="6">
        <f t="shared" si="3"/>
        <v>0.84229390681003591</v>
      </c>
      <c r="I10" s="1">
        <f t="shared" si="4"/>
        <v>13</v>
      </c>
      <c r="J10" s="1" t="s">
        <v>8</v>
      </c>
      <c r="K10" s="1"/>
    </row>
    <row r="11" spans="1:11" ht="28.5">
      <c r="A11" s="1" t="s">
        <v>88</v>
      </c>
      <c r="B11" s="4">
        <v>34.700000000000003</v>
      </c>
      <c r="C11" s="4">
        <v>21.9</v>
      </c>
      <c r="D11" s="4">
        <v>5.4</v>
      </c>
      <c r="E11" s="4">
        <f t="shared" si="0"/>
        <v>12.800000000000004</v>
      </c>
      <c r="F11" s="6">
        <f t="shared" si="1"/>
        <v>0.36887608069164274</v>
      </c>
      <c r="G11" s="4">
        <f t="shared" si="2"/>
        <v>29.300000000000004</v>
      </c>
      <c r="H11" s="6">
        <f t="shared" si="3"/>
        <v>0.8443804034582133</v>
      </c>
      <c r="I11" s="1">
        <f t="shared" si="4"/>
        <v>11</v>
      </c>
      <c r="J11" s="1" t="s">
        <v>8</v>
      </c>
      <c r="K11" s="1"/>
    </row>
    <row r="12" spans="1:11" ht="28.5">
      <c r="A12" s="1" t="s">
        <v>92</v>
      </c>
      <c r="B12" s="4">
        <v>31.2</v>
      </c>
      <c r="C12" s="4">
        <v>21.9</v>
      </c>
      <c r="D12" s="4">
        <v>4.2</v>
      </c>
      <c r="E12" s="4">
        <f t="shared" si="0"/>
        <v>9.3000000000000007</v>
      </c>
      <c r="F12" s="6">
        <f t="shared" si="1"/>
        <v>0.29807692307692313</v>
      </c>
      <c r="G12" s="4">
        <f t="shared" si="2"/>
        <v>27</v>
      </c>
      <c r="H12" s="6">
        <f t="shared" si="3"/>
        <v>0.86538461538461542</v>
      </c>
      <c r="I12" s="1">
        <f t="shared" si="4"/>
        <v>6</v>
      </c>
      <c r="J12" s="1" t="s">
        <v>8</v>
      </c>
      <c r="K12" s="1"/>
    </row>
    <row r="13" spans="1:11" ht="28.5">
      <c r="A13" s="1" t="s">
        <v>96</v>
      </c>
      <c r="B13" s="4">
        <v>28.6</v>
      </c>
      <c r="C13" s="4">
        <v>20</v>
      </c>
      <c r="D13" s="4">
        <v>3.8</v>
      </c>
      <c r="E13" s="4">
        <f t="shared" si="0"/>
        <v>8.6000000000000014</v>
      </c>
      <c r="F13" s="6">
        <f t="shared" si="1"/>
        <v>0.30069930069930073</v>
      </c>
      <c r="G13" s="4">
        <f t="shared" si="2"/>
        <v>24.8</v>
      </c>
      <c r="H13" s="6">
        <f t="shared" si="3"/>
        <v>0.86713286713286708</v>
      </c>
      <c r="I13" s="1">
        <f t="shared" si="4"/>
        <v>5</v>
      </c>
      <c r="J13" s="1" t="s">
        <v>8</v>
      </c>
      <c r="K13" s="1"/>
    </row>
    <row r="14" spans="1:11" ht="28.5">
      <c r="A14" s="1" t="s">
        <v>100</v>
      </c>
      <c r="B14" s="4">
        <v>26.5</v>
      </c>
      <c r="C14" s="4">
        <v>18.8</v>
      </c>
      <c r="D14" s="4">
        <v>5.6</v>
      </c>
      <c r="E14" s="4">
        <f t="shared" si="0"/>
        <v>7.6999999999999993</v>
      </c>
      <c r="F14" s="6">
        <f t="shared" si="1"/>
        <v>0.29056603773584905</v>
      </c>
      <c r="G14" s="4">
        <f t="shared" si="2"/>
        <v>20.9</v>
      </c>
      <c r="H14" s="6">
        <f t="shared" si="3"/>
        <v>0.7886792452830188</v>
      </c>
      <c r="I14" s="1">
        <f t="shared" si="4"/>
        <v>19</v>
      </c>
      <c r="J14" s="1" t="s">
        <v>8</v>
      </c>
      <c r="K14" s="1"/>
    </row>
    <row r="15" spans="1:11" ht="28.5">
      <c r="A15" s="1" t="s">
        <v>104</v>
      </c>
      <c r="B15" s="4">
        <v>27.9</v>
      </c>
      <c r="C15" s="4">
        <v>19.600000000000001</v>
      </c>
      <c r="D15" s="4">
        <v>4.0999999999999996</v>
      </c>
      <c r="E15" s="4">
        <f t="shared" si="0"/>
        <v>8.2999999999999972</v>
      </c>
      <c r="F15" s="6">
        <f t="shared" si="1"/>
        <v>0.29749103942652322</v>
      </c>
      <c r="G15" s="4">
        <f t="shared" si="2"/>
        <v>23.799999999999997</v>
      </c>
      <c r="H15" s="6">
        <f t="shared" si="3"/>
        <v>0.8530465949820788</v>
      </c>
      <c r="I15" s="1">
        <f t="shared" si="4"/>
        <v>9</v>
      </c>
      <c r="J15" s="1" t="s">
        <v>8</v>
      </c>
      <c r="K15" s="1"/>
    </row>
    <row r="16" spans="1:11" ht="28.5">
      <c r="A16" s="1" t="s">
        <v>108</v>
      </c>
      <c r="B16" s="4">
        <v>30.3</v>
      </c>
      <c r="C16" s="4">
        <v>23.1</v>
      </c>
      <c r="D16" s="4">
        <v>5.6</v>
      </c>
      <c r="E16" s="4">
        <f t="shared" si="0"/>
        <v>7.1999999999999993</v>
      </c>
      <c r="F16" s="6">
        <f t="shared" si="1"/>
        <v>0.23762376237623759</v>
      </c>
      <c r="G16" s="4">
        <f t="shared" si="2"/>
        <v>24.700000000000003</v>
      </c>
      <c r="H16" s="6">
        <f t="shared" si="3"/>
        <v>0.81518151815181528</v>
      </c>
      <c r="I16" s="1">
        <f t="shared" si="4"/>
        <v>17</v>
      </c>
      <c r="J16" s="1" t="s">
        <v>8</v>
      </c>
      <c r="K16" s="1"/>
    </row>
    <row r="17" spans="1:11" ht="28.5">
      <c r="A17" s="1" t="s">
        <v>112</v>
      </c>
      <c r="B17" s="4">
        <v>26.3</v>
      </c>
      <c r="C17" s="4">
        <v>20.6</v>
      </c>
      <c r="D17" s="4">
        <v>4.3</v>
      </c>
      <c r="E17" s="4">
        <f t="shared" si="0"/>
        <v>5.6999999999999993</v>
      </c>
      <c r="F17" s="6">
        <f t="shared" si="1"/>
        <v>0.21673003802281365</v>
      </c>
      <c r="G17" s="4">
        <f t="shared" si="2"/>
        <v>22</v>
      </c>
      <c r="H17" s="6">
        <f t="shared" si="3"/>
        <v>0.83650190114068435</v>
      </c>
      <c r="I17" s="1">
        <f t="shared" si="4"/>
        <v>14</v>
      </c>
      <c r="J17" s="1" t="s">
        <v>8</v>
      </c>
      <c r="K17" s="1"/>
    </row>
    <row r="18" spans="1:11" ht="28.5">
      <c r="A18" s="1" t="s">
        <v>116</v>
      </c>
      <c r="B18" s="4">
        <v>30.7</v>
      </c>
      <c r="C18" s="4">
        <v>20.6</v>
      </c>
      <c r="D18" s="4">
        <v>4.7</v>
      </c>
      <c r="E18" s="4">
        <f t="shared" si="0"/>
        <v>10.099999999999998</v>
      </c>
      <c r="F18" s="6">
        <f t="shared" si="1"/>
        <v>0.32899022801302924</v>
      </c>
      <c r="G18" s="4">
        <f t="shared" si="2"/>
        <v>26</v>
      </c>
      <c r="H18" s="6">
        <f t="shared" si="3"/>
        <v>0.84690553745928343</v>
      </c>
      <c r="I18" s="1">
        <f t="shared" si="4"/>
        <v>10</v>
      </c>
      <c r="J18" s="1" t="s">
        <v>8</v>
      </c>
      <c r="K18" s="1"/>
    </row>
    <row r="19" spans="1:11" ht="28.5">
      <c r="A19" s="1" t="s">
        <v>120</v>
      </c>
      <c r="B19" s="4">
        <v>26.1</v>
      </c>
      <c r="C19" s="4">
        <v>21.1</v>
      </c>
      <c r="D19" s="4">
        <v>4.0999999999999996</v>
      </c>
      <c r="E19" s="4">
        <f t="shared" si="0"/>
        <v>5</v>
      </c>
      <c r="F19" s="6">
        <f t="shared" si="1"/>
        <v>0.19157088122605362</v>
      </c>
      <c r="G19" s="4">
        <f t="shared" si="2"/>
        <v>22</v>
      </c>
      <c r="H19" s="6">
        <f t="shared" si="3"/>
        <v>0.84291187739463602</v>
      </c>
      <c r="I19" s="1">
        <f t="shared" si="4"/>
        <v>12</v>
      </c>
      <c r="J19" s="1" t="s">
        <v>8</v>
      </c>
      <c r="K19" s="1"/>
    </row>
    <row r="20" spans="1:11" ht="28.5">
      <c r="A20" s="1" t="s">
        <v>124</v>
      </c>
      <c r="B20" s="4">
        <v>27</v>
      </c>
      <c r="C20" s="4">
        <v>21.1</v>
      </c>
      <c r="D20" s="4">
        <v>4.5</v>
      </c>
      <c r="E20" s="4">
        <f t="shared" si="0"/>
        <v>5.8999999999999986</v>
      </c>
      <c r="F20" s="6">
        <f t="shared" si="1"/>
        <v>0.21851851851851847</v>
      </c>
      <c r="G20" s="4">
        <f t="shared" si="2"/>
        <v>22.5</v>
      </c>
      <c r="H20" s="6">
        <f t="shared" si="3"/>
        <v>0.83333333333333337</v>
      </c>
      <c r="I20" s="1">
        <f t="shared" si="4"/>
        <v>15</v>
      </c>
      <c r="J20" s="1" t="s">
        <v>8</v>
      </c>
      <c r="K20" s="1"/>
    </row>
  </sheetData>
  <conditionalFormatting sqref="H2:H20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"/>
  <sheetViews>
    <sheetView workbookViewId="0"/>
  </sheetViews>
  <sheetFormatPr defaultRowHeight="14.25"/>
  <cols>
    <col min="1" max="1" width="18" customWidth="1"/>
    <col min="2" max="2" width="20" customWidth="1"/>
    <col min="3" max="3" width="17" customWidth="1"/>
    <col min="4" max="4" width="18" customWidth="1"/>
    <col min="5" max="6" width="20" customWidth="1"/>
    <col min="7" max="7" width="21" customWidth="1"/>
    <col min="8" max="8" width="20" customWidth="1"/>
    <col min="9" max="9" width="21" customWidth="1"/>
    <col min="10" max="10" width="58" customWidth="1"/>
  </cols>
  <sheetData>
    <row r="1" spans="1:10" ht="33.950000000000003" customHeight="1">
      <c r="A1" s="2" t="s">
        <v>21</v>
      </c>
      <c r="B1" s="2" t="s">
        <v>259</v>
      </c>
      <c r="C1" s="2" t="s">
        <v>249</v>
      </c>
      <c r="D1" s="2" t="s">
        <v>250</v>
      </c>
      <c r="E1" s="2" t="s">
        <v>251</v>
      </c>
      <c r="F1" s="2" t="s">
        <v>252</v>
      </c>
      <c r="G1" s="2" t="s">
        <v>253</v>
      </c>
      <c r="H1" s="2" t="s">
        <v>254</v>
      </c>
      <c r="I1" s="2" t="s">
        <v>255</v>
      </c>
      <c r="J1" s="2" t="s">
        <v>34</v>
      </c>
    </row>
    <row r="2" spans="1:10">
      <c r="A2" t="s">
        <v>39</v>
      </c>
      <c r="B2">
        <v>42488</v>
      </c>
      <c r="C2" s="3">
        <v>28.7</v>
      </c>
      <c r="D2" s="3">
        <v>19.899999999999999</v>
      </c>
      <c r="E2" s="3">
        <v>4.3</v>
      </c>
      <c r="F2" s="3">
        <f>C2-D2</f>
        <v>8.8000000000000007</v>
      </c>
      <c r="G2" s="5">
        <f>(C2-D2)/C2</f>
        <v>0.30662020905923348</v>
      </c>
      <c r="H2" s="3">
        <f>C2-E2</f>
        <v>24.4</v>
      </c>
      <c r="I2" s="5">
        <f>(C2-E2)/C2</f>
        <v>0.85017421602787457</v>
      </c>
      <c r="J2" t="s">
        <v>8</v>
      </c>
    </row>
    <row r="3" spans="1:10">
      <c r="A3" t="s">
        <v>141</v>
      </c>
      <c r="B3">
        <v>9934</v>
      </c>
      <c r="C3" s="3">
        <v>31.9</v>
      </c>
      <c r="D3" s="3">
        <v>20.100000000000001</v>
      </c>
      <c r="E3" s="3">
        <v>4.5999999999999996</v>
      </c>
      <c r="F3" s="3">
        <f>C3-D3</f>
        <v>11.799999999999997</v>
      </c>
      <c r="G3" s="5">
        <f>(C3-D3)/C3</f>
        <v>0.3699059561128526</v>
      </c>
      <c r="H3" s="3">
        <f>C3-E3</f>
        <v>27.299999999999997</v>
      </c>
      <c r="I3" s="5">
        <f>(C3-E3)/C3</f>
        <v>0.85579937304075226</v>
      </c>
      <c r="J3" t="s">
        <v>8</v>
      </c>
    </row>
    <row r="4" spans="1:10">
      <c r="A4" t="s">
        <v>146</v>
      </c>
      <c r="B4">
        <v>3253</v>
      </c>
      <c r="C4" s="3">
        <v>37.5</v>
      </c>
      <c r="D4" s="3">
        <v>18</v>
      </c>
      <c r="E4" s="3">
        <v>4.9000000000000004</v>
      </c>
      <c r="F4" s="3">
        <f>C4-D4</f>
        <v>19.5</v>
      </c>
      <c r="G4" s="5">
        <f>(C4-D4)/C4</f>
        <v>0.52</v>
      </c>
      <c r="H4" s="3">
        <f>C4-E4</f>
        <v>32.6</v>
      </c>
      <c r="I4" s="5">
        <f>(C4-E4)/C4</f>
        <v>0.8693333333333334</v>
      </c>
      <c r="J4" t="s">
        <v>8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8"/>
  <sheetViews>
    <sheetView workbookViewId="0"/>
  </sheetViews>
  <sheetFormatPr defaultRowHeight="14.25"/>
  <cols>
    <col min="1" max="1" width="28" customWidth="1"/>
    <col min="2" max="2" width="17" customWidth="1"/>
    <col min="3" max="3" width="18" customWidth="1"/>
    <col min="4" max="5" width="20" customWidth="1"/>
    <col min="6" max="6" width="21" customWidth="1"/>
    <col min="7" max="7" width="58" customWidth="1"/>
    <col min="8" max="8" width="62" customWidth="1"/>
  </cols>
  <sheetData>
    <row r="1" spans="1:8" ht="33.950000000000003" customHeight="1">
      <c r="A1" s="2" t="s">
        <v>260</v>
      </c>
      <c r="B1" s="2" t="s">
        <v>249</v>
      </c>
      <c r="C1" s="2" t="s">
        <v>250</v>
      </c>
      <c r="D1" s="2" t="s">
        <v>251</v>
      </c>
      <c r="E1" s="2" t="s">
        <v>254</v>
      </c>
      <c r="F1" s="2" t="s">
        <v>255</v>
      </c>
      <c r="G1" s="2" t="s">
        <v>34</v>
      </c>
      <c r="H1" s="2" t="s">
        <v>261</v>
      </c>
    </row>
    <row r="2" spans="1:8" ht="28.5">
      <c r="A2" s="1" t="s">
        <v>151</v>
      </c>
      <c r="B2" s="4">
        <v>29</v>
      </c>
      <c r="C2" s="4">
        <v>19.8</v>
      </c>
      <c r="D2" s="4">
        <v>4.3</v>
      </c>
      <c r="E2" s="4">
        <f t="shared" ref="E2:E8" si="0">B2-D2</f>
        <v>24.7</v>
      </c>
      <c r="F2" s="6">
        <f t="shared" ref="F2:F8" si="1">(B2-D2)/B2</f>
        <v>0.85172413793103441</v>
      </c>
      <c r="G2" s="1" t="s">
        <v>8</v>
      </c>
      <c r="H2" s="1" t="s">
        <v>262</v>
      </c>
    </row>
    <row r="3" spans="1:8" ht="28.5">
      <c r="A3" s="1" t="s">
        <v>161</v>
      </c>
      <c r="B3" s="4">
        <v>29.7</v>
      </c>
      <c r="C3" s="4">
        <v>23.7</v>
      </c>
      <c r="D3" s="4">
        <v>3.6</v>
      </c>
      <c r="E3" s="4">
        <f t="shared" si="0"/>
        <v>26.099999999999998</v>
      </c>
      <c r="F3" s="6">
        <f t="shared" si="1"/>
        <v>0.87878787878787878</v>
      </c>
      <c r="G3" s="1" t="s">
        <v>8</v>
      </c>
      <c r="H3" s="1" t="s">
        <v>262</v>
      </c>
    </row>
    <row r="4" spans="1:8" ht="28.5">
      <c r="A4" s="1" t="s">
        <v>165</v>
      </c>
      <c r="B4" s="4">
        <v>31.5</v>
      </c>
      <c r="C4" s="4">
        <v>20.3</v>
      </c>
      <c r="D4" s="4">
        <v>5.4</v>
      </c>
      <c r="E4" s="4">
        <f t="shared" si="0"/>
        <v>26.1</v>
      </c>
      <c r="F4" s="6">
        <f t="shared" si="1"/>
        <v>0.82857142857142863</v>
      </c>
      <c r="G4" s="1" t="s">
        <v>8</v>
      </c>
      <c r="H4" s="1" t="s">
        <v>262</v>
      </c>
    </row>
    <row r="5" spans="1:8" ht="28.5">
      <c r="A5" s="1" t="s">
        <v>169</v>
      </c>
      <c r="B5" s="4">
        <v>27.8</v>
      </c>
      <c r="C5" s="4">
        <v>21.4</v>
      </c>
      <c r="D5" s="4">
        <v>4.9000000000000004</v>
      </c>
      <c r="E5" s="4">
        <f t="shared" si="0"/>
        <v>22.9</v>
      </c>
      <c r="F5" s="6">
        <f t="shared" si="1"/>
        <v>0.82374100719424448</v>
      </c>
      <c r="G5" s="1" t="s">
        <v>8</v>
      </c>
      <c r="H5" s="1" t="s">
        <v>262</v>
      </c>
    </row>
    <row r="6" spans="1:8" ht="28.5">
      <c r="A6" s="1" t="s">
        <v>173</v>
      </c>
      <c r="B6" s="4">
        <v>26.5</v>
      </c>
      <c r="C6" s="4">
        <v>19.3</v>
      </c>
      <c r="D6" s="4">
        <v>4.0999999999999996</v>
      </c>
      <c r="E6" s="4">
        <f t="shared" si="0"/>
        <v>22.4</v>
      </c>
      <c r="F6" s="6">
        <f t="shared" si="1"/>
        <v>0.84528301886792445</v>
      </c>
      <c r="G6" s="1" t="s">
        <v>8</v>
      </c>
      <c r="H6" s="1" t="s">
        <v>262</v>
      </c>
    </row>
    <row r="7" spans="1:8" ht="28.5">
      <c r="A7" s="1" t="s">
        <v>177</v>
      </c>
      <c r="B7" s="4">
        <v>32.700000000000003</v>
      </c>
      <c r="C7" s="4">
        <v>24.4</v>
      </c>
      <c r="D7" s="4">
        <v>5.2</v>
      </c>
      <c r="E7" s="4">
        <f t="shared" si="0"/>
        <v>27.500000000000004</v>
      </c>
      <c r="F7" s="6">
        <f t="shared" si="1"/>
        <v>0.84097859327217128</v>
      </c>
      <c r="G7" s="1" t="s">
        <v>8</v>
      </c>
      <c r="H7" s="1" t="s">
        <v>262</v>
      </c>
    </row>
    <row r="8" spans="1:8" ht="28.5">
      <c r="A8" s="1" t="s">
        <v>181</v>
      </c>
      <c r="B8" s="4">
        <v>26.5</v>
      </c>
      <c r="C8" s="4">
        <v>20</v>
      </c>
      <c r="D8" s="4">
        <v>4.0999999999999996</v>
      </c>
      <c r="E8" s="4">
        <f t="shared" si="0"/>
        <v>22.4</v>
      </c>
      <c r="F8" s="6">
        <f t="shared" si="1"/>
        <v>0.84528301886792445</v>
      </c>
      <c r="G8" s="1" t="s">
        <v>8</v>
      </c>
      <c r="H8" s="1" t="s">
        <v>262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H4"/>
  <sheetViews>
    <sheetView workbookViewId="0"/>
  </sheetViews>
  <sheetFormatPr defaultRowHeight="14.25"/>
  <cols>
    <col min="1" max="1" width="32" customWidth="1"/>
    <col min="2" max="2" width="20" customWidth="1"/>
    <col min="3" max="3" width="16" customWidth="1"/>
    <col min="4" max="4" width="28" customWidth="1"/>
    <col min="5" max="5" width="30" customWidth="1"/>
    <col min="6" max="7" width="58" customWidth="1"/>
    <col min="8" max="8" width="48" customWidth="1"/>
  </cols>
  <sheetData>
    <row r="1" spans="1:8" ht="33.950000000000003" customHeight="1">
      <c r="A1" s="2" t="s">
        <v>24</v>
      </c>
      <c r="B1" s="2" t="s">
        <v>25</v>
      </c>
      <c r="C1" s="2" t="s">
        <v>263</v>
      </c>
      <c r="D1" s="2" t="s">
        <v>264</v>
      </c>
      <c r="E1" s="2" t="s">
        <v>265</v>
      </c>
      <c r="F1" s="2" t="s">
        <v>266</v>
      </c>
      <c r="G1" s="2" t="s">
        <v>34</v>
      </c>
      <c r="H1" s="2" t="s">
        <v>35</v>
      </c>
    </row>
    <row r="2" spans="1:8" ht="28.5">
      <c r="A2" s="1" t="s">
        <v>190</v>
      </c>
      <c r="B2" s="1">
        <v>0</v>
      </c>
      <c r="C2" s="4">
        <v>8.1999999999999993</v>
      </c>
      <c r="D2" s="4">
        <f>$C$2-C2</f>
        <v>0</v>
      </c>
      <c r="E2" s="6">
        <f>($C$2-C2)/$C$2</f>
        <v>0</v>
      </c>
      <c r="F2" s="1" t="s">
        <v>267</v>
      </c>
      <c r="G2" s="1" t="s">
        <v>12</v>
      </c>
      <c r="H2" s="1" t="s">
        <v>268</v>
      </c>
    </row>
    <row r="3" spans="1:8" ht="28.5">
      <c r="A3" s="1" t="s">
        <v>198</v>
      </c>
      <c r="B3" s="1">
        <v>90</v>
      </c>
      <c r="C3" s="4">
        <v>4.5</v>
      </c>
      <c r="D3" s="4">
        <f>$C$2-C3</f>
        <v>3.6999999999999993</v>
      </c>
      <c r="E3" s="6">
        <f>($C$2-C3)/$C$2</f>
        <v>0.45121951219512191</v>
      </c>
      <c r="F3" s="1" t="s">
        <v>267</v>
      </c>
      <c r="G3" s="1" t="s">
        <v>12</v>
      </c>
      <c r="H3" s="1" t="s">
        <v>268</v>
      </c>
    </row>
    <row r="4" spans="1:8" ht="28.5">
      <c r="A4" s="1" t="s">
        <v>200</v>
      </c>
      <c r="B4" s="1">
        <v>365</v>
      </c>
      <c r="C4" s="4">
        <v>3.3</v>
      </c>
      <c r="D4" s="4">
        <f>$C$2-C4</f>
        <v>4.8999999999999995</v>
      </c>
      <c r="E4" s="6">
        <f>($C$2-C4)/$C$2</f>
        <v>0.59756097560975607</v>
      </c>
      <c r="F4" s="1" t="s">
        <v>267</v>
      </c>
      <c r="G4" s="1" t="s">
        <v>12</v>
      </c>
      <c r="H4" s="1" t="s">
        <v>268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7"/>
  <sheetViews>
    <sheetView workbookViewId="0"/>
  </sheetViews>
  <sheetFormatPr defaultRowHeight="14.25"/>
  <cols>
    <col min="1" max="1" width="48" customWidth="1"/>
    <col min="2" max="3" width="20" customWidth="1"/>
    <col min="4" max="4" width="13" customWidth="1"/>
    <col min="5" max="5" width="15" customWidth="1"/>
    <col min="6" max="6" width="18" customWidth="1"/>
    <col min="7" max="7" width="36" customWidth="1"/>
    <col min="8" max="9" width="58" customWidth="1"/>
    <col min="10" max="10" width="52" customWidth="1"/>
  </cols>
  <sheetData>
    <row r="1" spans="1:10" ht="33.950000000000003" customHeight="1">
      <c r="A1" s="2" t="s">
        <v>269</v>
      </c>
      <c r="B1" s="2" t="s">
        <v>270</v>
      </c>
      <c r="C1" s="2" t="s">
        <v>21</v>
      </c>
      <c r="D1" s="2" t="s">
        <v>29</v>
      </c>
      <c r="E1" s="2" t="s">
        <v>271</v>
      </c>
      <c r="F1" s="2" t="s">
        <v>272</v>
      </c>
      <c r="G1" s="2" t="s">
        <v>33</v>
      </c>
      <c r="H1" s="2" t="s">
        <v>34</v>
      </c>
      <c r="I1" s="2" t="s">
        <v>273</v>
      </c>
      <c r="J1" s="2" t="s">
        <v>274</v>
      </c>
    </row>
    <row r="2" spans="1:10" ht="42.75">
      <c r="A2" s="1" t="s">
        <v>209</v>
      </c>
      <c r="B2" s="1" t="s">
        <v>275</v>
      </c>
      <c r="C2" s="1" t="s">
        <v>205</v>
      </c>
      <c r="D2" s="4">
        <v>14</v>
      </c>
      <c r="E2" s="1">
        <v>1154</v>
      </c>
      <c r="F2" s="1" t="s">
        <v>276</v>
      </c>
      <c r="G2" s="1" t="s">
        <v>213</v>
      </c>
      <c r="H2" s="1" t="s">
        <v>15</v>
      </c>
      <c r="I2" s="1" t="s">
        <v>16</v>
      </c>
      <c r="J2" s="1" t="s">
        <v>277</v>
      </c>
    </row>
    <row r="3" spans="1:10" ht="42.75">
      <c r="A3" s="1" t="s">
        <v>209</v>
      </c>
      <c r="B3" s="1" t="s">
        <v>278</v>
      </c>
      <c r="C3" s="1" t="s">
        <v>217</v>
      </c>
      <c r="D3" s="4">
        <v>33</v>
      </c>
      <c r="E3" s="1">
        <v>507</v>
      </c>
      <c r="F3" s="1" t="s">
        <v>276</v>
      </c>
      <c r="G3" s="1" t="s">
        <v>213</v>
      </c>
      <c r="H3" s="1" t="s">
        <v>15</v>
      </c>
      <c r="I3" s="1" t="s">
        <v>16</v>
      </c>
      <c r="J3" s="1" t="s">
        <v>277</v>
      </c>
    </row>
    <row r="4" spans="1:10" ht="42.75">
      <c r="A4" s="1" t="s">
        <v>209</v>
      </c>
      <c r="B4" s="1" t="s">
        <v>279</v>
      </c>
      <c r="C4" s="1" t="s">
        <v>220</v>
      </c>
      <c r="D4" s="4">
        <v>54</v>
      </c>
      <c r="E4" s="1">
        <v>296</v>
      </c>
      <c r="F4" s="1" t="s">
        <v>276</v>
      </c>
      <c r="G4" s="1" t="s">
        <v>213</v>
      </c>
      <c r="H4" s="1" t="s">
        <v>15</v>
      </c>
      <c r="I4" s="1" t="s">
        <v>16</v>
      </c>
      <c r="J4" s="1" t="s">
        <v>277</v>
      </c>
    </row>
    <row r="5" spans="1:10" ht="42.75">
      <c r="A5" s="1" t="s">
        <v>209</v>
      </c>
      <c r="B5" s="1" t="s">
        <v>280</v>
      </c>
      <c r="C5" s="1" t="s">
        <v>223</v>
      </c>
      <c r="D5" s="4">
        <v>84</v>
      </c>
      <c r="E5" s="1">
        <v>155</v>
      </c>
      <c r="F5" s="1" t="s">
        <v>142</v>
      </c>
      <c r="G5" s="1" t="s">
        <v>213</v>
      </c>
      <c r="H5" s="1" t="s">
        <v>15</v>
      </c>
      <c r="I5" s="1" t="s">
        <v>16</v>
      </c>
      <c r="J5" s="1" t="s">
        <v>277</v>
      </c>
    </row>
    <row r="6" spans="1:10" ht="42.75">
      <c r="A6" s="1" t="s">
        <v>226</v>
      </c>
      <c r="B6" s="1" t="s">
        <v>275</v>
      </c>
      <c r="C6" s="1" t="s">
        <v>205</v>
      </c>
      <c r="D6" s="4">
        <v>42</v>
      </c>
      <c r="E6" s="1">
        <v>1154</v>
      </c>
      <c r="F6" s="1" t="s">
        <v>276</v>
      </c>
      <c r="G6" s="1" t="s">
        <v>227</v>
      </c>
      <c r="H6" s="1" t="s">
        <v>15</v>
      </c>
      <c r="I6" s="1" t="s">
        <v>16</v>
      </c>
      <c r="J6" s="1" t="s">
        <v>277</v>
      </c>
    </row>
    <row r="7" spans="1:10" ht="42.75">
      <c r="A7" s="1" t="s">
        <v>226</v>
      </c>
      <c r="B7" s="1" t="s">
        <v>278</v>
      </c>
      <c r="C7" s="1" t="s">
        <v>217</v>
      </c>
      <c r="D7" s="4">
        <v>46</v>
      </c>
      <c r="E7" s="1">
        <v>507</v>
      </c>
      <c r="F7" s="1" t="s">
        <v>276</v>
      </c>
      <c r="G7" s="1" t="s">
        <v>227</v>
      </c>
      <c r="H7" s="1" t="s">
        <v>15</v>
      </c>
      <c r="I7" s="1" t="s">
        <v>16</v>
      </c>
      <c r="J7" s="1" t="s">
        <v>277</v>
      </c>
    </row>
    <row r="8" spans="1:10" ht="42.75">
      <c r="A8" s="1" t="s">
        <v>226</v>
      </c>
      <c r="B8" s="1" t="s">
        <v>279</v>
      </c>
      <c r="C8" s="1" t="s">
        <v>220</v>
      </c>
      <c r="D8" s="4">
        <v>65</v>
      </c>
      <c r="E8" s="1">
        <v>296</v>
      </c>
      <c r="F8" s="1" t="s">
        <v>276</v>
      </c>
      <c r="G8" s="1" t="s">
        <v>227</v>
      </c>
      <c r="H8" s="1" t="s">
        <v>15</v>
      </c>
      <c r="I8" s="1" t="s">
        <v>16</v>
      </c>
      <c r="J8" s="1" t="s">
        <v>277</v>
      </c>
    </row>
    <row r="9" spans="1:10" ht="42.75">
      <c r="A9" s="1" t="s">
        <v>226</v>
      </c>
      <c r="B9" s="1" t="s">
        <v>280</v>
      </c>
      <c r="C9" s="1" t="s">
        <v>223</v>
      </c>
      <c r="D9" s="4">
        <v>69</v>
      </c>
      <c r="E9" s="1">
        <v>155</v>
      </c>
      <c r="F9" s="1" t="s">
        <v>142</v>
      </c>
      <c r="G9" s="1" t="s">
        <v>227</v>
      </c>
      <c r="H9" s="1" t="s">
        <v>15</v>
      </c>
      <c r="I9" s="1" t="s">
        <v>16</v>
      </c>
      <c r="J9" s="1" t="s">
        <v>277</v>
      </c>
    </row>
    <row r="10" spans="1:10" ht="42.75">
      <c r="A10" s="1" t="s">
        <v>235</v>
      </c>
      <c r="B10" s="1" t="s">
        <v>281</v>
      </c>
      <c r="C10" s="1" t="s">
        <v>233</v>
      </c>
      <c r="D10" s="4">
        <v>38</v>
      </c>
      <c r="E10" s="1">
        <v>2112</v>
      </c>
      <c r="F10" s="1" t="s">
        <v>282</v>
      </c>
      <c r="G10" s="1" t="s">
        <v>236</v>
      </c>
      <c r="H10" s="1" t="s">
        <v>15</v>
      </c>
      <c r="I10" s="1" t="s">
        <v>16</v>
      </c>
      <c r="J10" s="1" t="s">
        <v>277</v>
      </c>
    </row>
    <row r="11" spans="1:10" ht="42.75">
      <c r="A11" s="1" t="s">
        <v>235</v>
      </c>
      <c r="B11" s="1" t="s">
        <v>278</v>
      </c>
      <c r="C11" s="1" t="s">
        <v>217</v>
      </c>
      <c r="D11" s="4">
        <v>40</v>
      </c>
      <c r="E11" s="1">
        <v>507</v>
      </c>
      <c r="F11" s="1" t="s">
        <v>276</v>
      </c>
      <c r="G11" s="1" t="s">
        <v>238</v>
      </c>
      <c r="H11" s="1" t="s">
        <v>15</v>
      </c>
      <c r="I11" s="1" t="s">
        <v>16</v>
      </c>
      <c r="J11" s="1" t="s">
        <v>277</v>
      </c>
    </row>
    <row r="12" spans="1:10" ht="42.75">
      <c r="A12" s="1" t="s">
        <v>235</v>
      </c>
      <c r="B12" s="1" t="s">
        <v>279</v>
      </c>
      <c r="C12" s="1" t="s">
        <v>220</v>
      </c>
      <c r="D12" s="4">
        <v>60</v>
      </c>
      <c r="E12" s="1">
        <v>296</v>
      </c>
      <c r="F12" s="1" t="s">
        <v>276</v>
      </c>
      <c r="G12" s="1" t="s">
        <v>240</v>
      </c>
      <c r="H12" s="1" t="s">
        <v>15</v>
      </c>
      <c r="I12" s="1" t="s">
        <v>16</v>
      </c>
      <c r="J12" s="1" t="s">
        <v>277</v>
      </c>
    </row>
    <row r="13" spans="1:10" ht="42.75">
      <c r="A13" s="1" t="s">
        <v>235</v>
      </c>
      <c r="B13" s="1" t="s">
        <v>280</v>
      </c>
      <c r="C13" s="1" t="s">
        <v>223</v>
      </c>
      <c r="D13" s="4">
        <v>63</v>
      </c>
      <c r="E13" s="1">
        <v>155</v>
      </c>
      <c r="F13" s="1" t="s">
        <v>142</v>
      </c>
      <c r="G13" s="1" t="s">
        <v>240</v>
      </c>
      <c r="H13" s="1" t="s">
        <v>15</v>
      </c>
      <c r="I13" s="1" t="s">
        <v>16</v>
      </c>
      <c r="J13" s="1" t="s">
        <v>277</v>
      </c>
    </row>
    <row r="14" spans="1:10" ht="42.75">
      <c r="A14" s="1" t="s">
        <v>243</v>
      </c>
      <c r="B14" s="1" t="s">
        <v>275</v>
      </c>
      <c r="C14" s="1" t="s">
        <v>205</v>
      </c>
      <c r="D14" s="4">
        <v>17</v>
      </c>
      <c r="E14" s="1">
        <v>1154</v>
      </c>
      <c r="F14" s="1" t="s">
        <v>276</v>
      </c>
      <c r="G14" s="1" t="s">
        <v>244</v>
      </c>
      <c r="H14" s="1" t="s">
        <v>15</v>
      </c>
      <c r="I14" s="1" t="s">
        <v>16</v>
      </c>
      <c r="J14" s="1" t="s">
        <v>277</v>
      </c>
    </row>
    <row r="15" spans="1:10" ht="42.75">
      <c r="A15" s="1" t="s">
        <v>243</v>
      </c>
      <c r="B15" s="1" t="s">
        <v>278</v>
      </c>
      <c r="C15" s="1" t="s">
        <v>217</v>
      </c>
      <c r="D15" s="4">
        <v>24</v>
      </c>
      <c r="E15" s="1">
        <v>507</v>
      </c>
      <c r="F15" s="1" t="s">
        <v>276</v>
      </c>
      <c r="G15" s="1" t="s">
        <v>244</v>
      </c>
      <c r="H15" s="1" t="s">
        <v>15</v>
      </c>
      <c r="I15" s="1" t="s">
        <v>16</v>
      </c>
      <c r="J15" s="1" t="s">
        <v>277</v>
      </c>
    </row>
    <row r="16" spans="1:10" ht="42.75">
      <c r="A16" s="1" t="s">
        <v>243</v>
      </c>
      <c r="B16" s="1" t="s">
        <v>279</v>
      </c>
      <c r="C16" s="1" t="s">
        <v>220</v>
      </c>
      <c r="D16" s="4">
        <v>41</v>
      </c>
      <c r="E16" s="1">
        <v>296</v>
      </c>
      <c r="F16" s="1" t="s">
        <v>276</v>
      </c>
      <c r="G16" s="1" t="s">
        <v>244</v>
      </c>
      <c r="H16" s="1" t="s">
        <v>15</v>
      </c>
      <c r="I16" s="1" t="s">
        <v>16</v>
      </c>
      <c r="J16" s="1" t="s">
        <v>277</v>
      </c>
    </row>
    <row r="17" spans="1:10" ht="42.75">
      <c r="A17" s="1" t="s">
        <v>243</v>
      </c>
      <c r="B17" s="1" t="s">
        <v>280</v>
      </c>
      <c r="C17" s="1" t="s">
        <v>223</v>
      </c>
      <c r="D17" s="4">
        <v>48</v>
      </c>
      <c r="E17" s="1">
        <v>155</v>
      </c>
      <c r="F17" s="1" t="s">
        <v>142</v>
      </c>
      <c r="G17" s="1" t="s">
        <v>244</v>
      </c>
      <c r="H17" s="1" t="s">
        <v>15</v>
      </c>
      <c r="I17" s="1" t="s">
        <v>16</v>
      </c>
      <c r="J17" s="1" t="s">
        <v>277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4"/>
  <sheetViews>
    <sheetView workbookViewId="0">
      <selection sqref="A1:H1"/>
    </sheetView>
  </sheetViews>
  <sheetFormatPr defaultRowHeight="14.25"/>
  <cols>
    <col min="1" max="1" width="34" customWidth="1"/>
    <col min="2" max="4" width="15" customWidth="1"/>
    <col min="5" max="5" width="3" customWidth="1"/>
    <col min="6" max="6" width="32" customWidth="1"/>
    <col min="7" max="8" width="18" customWidth="1"/>
  </cols>
  <sheetData>
    <row r="1" spans="1:8" ht="19.5">
      <c r="A1" s="18" t="s">
        <v>286</v>
      </c>
      <c r="B1" s="18"/>
      <c r="C1" s="18"/>
      <c r="D1" s="18"/>
      <c r="E1" s="18"/>
      <c r="F1" s="18"/>
      <c r="G1" s="18"/>
      <c r="H1" s="18"/>
    </row>
    <row r="3" spans="1:8" ht="15">
      <c r="A3" s="2" t="s">
        <v>287</v>
      </c>
      <c r="B3" s="2" t="s">
        <v>288</v>
      </c>
      <c r="C3" s="2" t="s">
        <v>289</v>
      </c>
      <c r="D3" s="2" t="s">
        <v>290</v>
      </c>
      <c r="F3" s="2" t="s">
        <v>291</v>
      </c>
      <c r="G3" s="2" t="s">
        <v>292</v>
      </c>
      <c r="H3" s="2" t="s">
        <v>284</v>
      </c>
    </row>
    <row r="4" spans="1:8">
      <c r="A4" t="s">
        <v>293</v>
      </c>
      <c r="B4" s="3">
        <v>28.7</v>
      </c>
      <c r="C4" s="3">
        <v>19.899999999999999</v>
      </c>
      <c r="D4" s="3">
        <v>4.3</v>
      </c>
      <c r="F4" t="s">
        <v>294</v>
      </c>
      <c r="G4" s="3">
        <f>B4-C4</f>
        <v>8.8000000000000007</v>
      </c>
      <c r="H4" s="3">
        <f>B7-C7</f>
        <v>3.6999999999999993</v>
      </c>
    </row>
    <row r="5" spans="1:8">
      <c r="F5" t="s">
        <v>295</v>
      </c>
      <c r="G5" s="5">
        <f>(B4-C4)/B4</f>
        <v>0.30662020905923348</v>
      </c>
      <c r="H5" s="5">
        <f>(B7-C7)/B7</f>
        <v>0.45121951219512191</v>
      </c>
    </row>
    <row r="6" spans="1:8" ht="15">
      <c r="A6" s="2" t="s">
        <v>0</v>
      </c>
      <c r="B6" s="2" t="s">
        <v>288</v>
      </c>
      <c r="C6" s="2" t="s">
        <v>289</v>
      </c>
      <c r="D6" s="2" t="s">
        <v>296</v>
      </c>
      <c r="F6" t="s">
        <v>297</v>
      </c>
      <c r="G6" s="3">
        <f>B4-D4</f>
        <v>24.4</v>
      </c>
      <c r="H6" s="3">
        <f>B7-D7</f>
        <v>4.8999999999999995</v>
      </c>
    </row>
    <row r="7" spans="1:8">
      <c r="A7" t="s">
        <v>298</v>
      </c>
      <c r="B7" s="3">
        <v>8.1999999999999993</v>
      </c>
      <c r="C7" s="3">
        <v>4.5</v>
      </c>
      <c r="D7" s="3">
        <v>3.3</v>
      </c>
      <c r="F7" t="s">
        <v>299</v>
      </c>
      <c r="G7" s="5">
        <f>(B4-D4)/B4</f>
        <v>0.85017421602787457</v>
      </c>
      <c r="H7" s="5">
        <f>(B7-D7)/B7</f>
        <v>0.59756097560975607</v>
      </c>
    </row>
    <row r="10" spans="1:8" ht="30">
      <c r="A10" s="2" t="s">
        <v>300</v>
      </c>
      <c r="B10" s="2" t="s">
        <v>301</v>
      </c>
      <c r="C10" s="2" t="s">
        <v>302</v>
      </c>
      <c r="D10" s="2" t="s">
        <v>303</v>
      </c>
    </row>
    <row r="11" spans="1:8">
      <c r="A11" t="s">
        <v>304</v>
      </c>
      <c r="B11" s="3">
        <v>14</v>
      </c>
      <c r="C11" s="3">
        <v>42</v>
      </c>
      <c r="D11" s="3">
        <v>17</v>
      </c>
    </row>
    <row r="12" spans="1:8">
      <c r="A12" t="s">
        <v>305</v>
      </c>
      <c r="B12" s="3">
        <v>33</v>
      </c>
      <c r="C12" s="3">
        <v>46</v>
      </c>
      <c r="D12" s="3">
        <v>24</v>
      </c>
    </row>
    <row r="13" spans="1:8">
      <c r="A13" t="s">
        <v>306</v>
      </c>
      <c r="B13" s="3">
        <v>54</v>
      </c>
      <c r="C13" s="3">
        <v>65</v>
      </c>
      <c r="D13" s="3">
        <v>41</v>
      </c>
    </row>
    <row r="14" spans="1:8">
      <c r="A14" t="s">
        <v>307</v>
      </c>
      <c r="B14" s="3">
        <v>84</v>
      </c>
      <c r="C14" s="3">
        <v>69</v>
      </c>
      <c r="D14" s="3">
        <v>48</v>
      </c>
    </row>
  </sheetData>
  <mergeCells count="1">
    <mergeCell ref="A1:H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13"/>
  <sheetViews>
    <sheetView topLeftCell="M13" workbookViewId="0">
      <selection activeCell="Q32" sqref="A32:XFD34"/>
    </sheetView>
  </sheetViews>
  <sheetFormatPr defaultRowHeight="14.25"/>
  <cols>
    <col min="1" max="1" width="18" customWidth="1"/>
    <col min="2" max="3" width="14" customWidth="1"/>
    <col min="4" max="4" width="18" customWidth="1"/>
    <col min="5" max="5" width="3" customWidth="1"/>
    <col min="6" max="8" width="18" customWidth="1"/>
    <col min="9" max="9" width="12" customWidth="1"/>
    <col min="10" max="10" width="18" customWidth="1"/>
    <col min="11" max="12" width="22" customWidth="1"/>
    <col min="13" max="13" width="24" customWidth="1"/>
    <col min="14" max="14" width="18" customWidth="1"/>
    <col min="15" max="15" width="22" customWidth="1"/>
    <col min="16" max="16" width="12" customWidth="1"/>
  </cols>
  <sheetData>
    <row r="1" spans="1:16" ht="27.95" customHeight="1">
      <c r="A1" s="19" t="s">
        <v>308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</row>
    <row r="3" spans="1:16" ht="15">
      <c r="A3" s="20" t="s">
        <v>309</v>
      </c>
      <c r="B3" s="20"/>
      <c r="C3" s="20"/>
      <c r="D3" s="20"/>
      <c r="F3" s="20" t="s">
        <v>310</v>
      </c>
      <c r="G3" s="20"/>
      <c r="H3" s="20"/>
      <c r="J3" s="20" t="s">
        <v>311</v>
      </c>
      <c r="K3" s="20"/>
      <c r="L3" s="20"/>
      <c r="N3" s="20" t="s">
        <v>312</v>
      </c>
      <c r="O3" s="20"/>
      <c r="P3" s="20"/>
    </row>
    <row r="4" spans="1:16" ht="30">
      <c r="A4" s="7" t="s">
        <v>313</v>
      </c>
      <c r="B4" s="7" t="s">
        <v>314</v>
      </c>
      <c r="C4" s="7" t="s">
        <v>315</v>
      </c>
      <c r="D4" s="7" t="s">
        <v>316</v>
      </c>
      <c r="F4" s="7" t="s">
        <v>317</v>
      </c>
      <c r="G4" s="7" t="s">
        <v>318</v>
      </c>
      <c r="H4" s="7" t="s">
        <v>319</v>
      </c>
      <c r="J4" s="7" t="s">
        <v>317</v>
      </c>
      <c r="K4" s="7" t="s">
        <v>318</v>
      </c>
      <c r="L4" s="7" t="s">
        <v>319</v>
      </c>
      <c r="N4" s="7" t="s">
        <v>320</v>
      </c>
      <c r="O4" s="7" t="s">
        <v>321</v>
      </c>
      <c r="P4" s="7" t="s">
        <v>322</v>
      </c>
    </row>
    <row r="5" spans="1:16" ht="18">
      <c r="A5" s="9">
        <f>KB4_Size_Benchmark!C2</f>
        <v>28.7</v>
      </c>
      <c r="B5" s="9">
        <f>KB4_Size_Benchmark!D2</f>
        <v>19.899999999999999</v>
      </c>
      <c r="C5" s="9">
        <f>KB4_Size_Benchmark!E2</f>
        <v>4.3</v>
      </c>
      <c r="D5" s="10">
        <f>KB4_Size_Benchmark!B2</f>
        <v>42488</v>
      </c>
      <c r="F5" s="11">
        <f>KB4_Size_Benchmark!F2</f>
        <v>8.8000000000000007</v>
      </c>
      <c r="G5" s="12">
        <f>KB4_Size_Benchmark!G2</f>
        <v>0.30662020905923348</v>
      </c>
      <c r="H5" s="8" t="s">
        <v>323</v>
      </c>
      <c r="J5" s="11">
        <f>KB4_Size_Benchmark!H2</f>
        <v>24.4</v>
      </c>
      <c r="K5" s="12">
        <f>KB4_Size_Benchmark!I2</f>
        <v>0.85017421602787457</v>
      </c>
      <c r="L5" s="8" t="s">
        <v>323</v>
      </c>
      <c r="N5" s="8">
        <f>COUNTIF(KB4_SME_Industry!E2:E20,"&gt;0")</f>
        <v>19</v>
      </c>
      <c r="O5" s="8">
        <f>COUNTIF(KB4_SME_Industry!G2:G20,"&gt;0")</f>
        <v>19</v>
      </c>
      <c r="P5" s="12">
        <f>O5/COUNTA(KB4_SME_Industry!A2:A20)</f>
        <v>1</v>
      </c>
    </row>
    <row r="8" spans="1:16" ht="30">
      <c r="A8" s="13" t="s">
        <v>285</v>
      </c>
      <c r="B8" s="13" t="s">
        <v>288</v>
      </c>
      <c r="C8" s="13" t="s">
        <v>289</v>
      </c>
      <c r="D8" s="13" t="s">
        <v>290</v>
      </c>
      <c r="F8" s="13" t="s">
        <v>324</v>
      </c>
      <c r="G8" s="13" t="s">
        <v>288</v>
      </c>
      <c r="H8" s="13" t="s">
        <v>289</v>
      </c>
      <c r="I8" s="13" t="s">
        <v>290</v>
      </c>
      <c r="K8" s="13" t="s">
        <v>325</v>
      </c>
      <c r="L8" s="13" t="s">
        <v>326</v>
      </c>
      <c r="M8" s="13" t="s">
        <v>327</v>
      </c>
      <c r="N8" s="13" t="s">
        <v>328</v>
      </c>
      <c r="O8" s="13" t="s">
        <v>283</v>
      </c>
      <c r="P8" s="13" t="s">
        <v>329</v>
      </c>
    </row>
    <row r="9" spans="1:16" ht="32.1" customHeight="1">
      <c r="A9" t="s">
        <v>292</v>
      </c>
      <c r="B9" s="3">
        <f>KB4_Size_Benchmark!C2</f>
        <v>28.7</v>
      </c>
      <c r="C9" s="3">
        <f>KB4_Size_Benchmark!D2</f>
        <v>19.899999999999999</v>
      </c>
      <c r="D9" s="3">
        <f>KB4_Size_Benchmark!E2</f>
        <v>4.3</v>
      </c>
      <c r="F9" t="s">
        <v>292</v>
      </c>
      <c r="G9" s="14">
        <f>100</f>
        <v>100</v>
      </c>
      <c r="H9" s="14">
        <f>KB4_Size_Benchmark!D2/KB4_Size_Benchmark!C2*100</f>
        <v>69.337979094076658</v>
      </c>
      <c r="I9" s="14">
        <f>KB4_Size_Benchmark!E2/KB4_Size_Benchmark!C2*100</f>
        <v>14.982578397212542</v>
      </c>
      <c r="K9" s="1" t="s">
        <v>330</v>
      </c>
      <c r="L9" s="1" t="s">
        <v>331</v>
      </c>
      <c r="M9" s="1" t="s">
        <v>332</v>
      </c>
      <c r="N9" s="1" t="s">
        <v>333</v>
      </c>
      <c r="O9" s="1" t="s">
        <v>334</v>
      </c>
      <c r="P9" s="1" t="s">
        <v>335</v>
      </c>
    </row>
    <row r="10" spans="1:16" ht="32.1" customHeight="1">
      <c r="F10" t="s">
        <v>284</v>
      </c>
      <c r="G10" s="14">
        <f>100</f>
        <v>100</v>
      </c>
      <c r="H10" s="14">
        <f>CIRA_Benchmark!C3/CIRA_Benchmark!C2*100</f>
        <v>54.878048780487809</v>
      </c>
      <c r="I10" s="14">
        <f>CIRA_Benchmark!C4/CIRA_Benchmark!C2*100</f>
        <v>40.243902439024396</v>
      </c>
      <c r="K10" s="1" t="s">
        <v>312</v>
      </c>
      <c r="L10" s="1" t="s">
        <v>336</v>
      </c>
      <c r="M10" s="1" t="s">
        <v>337</v>
      </c>
      <c r="N10" s="1" t="s">
        <v>338</v>
      </c>
      <c r="O10" s="1" t="s">
        <v>339</v>
      </c>
      <c r="P10" s="1" t="s">
        <v>340</v>
      </c>
    </row>
    <row r="11" spans="1:16" ht="32.1" customHeight="1">
      <c r="K11" s="1" t="s">
        <v>341</v>
      </c>
      <c r="L11" s="1" t="s">
        <v>342</v>
      </c>
      <c r="M11" s="1" t="s">
        <v>343</v>
      </c>
      <c r="N11" s="1" t="s">
        <v>344</v>
      </c>
      <c r="O11" s="1" t="s">
        <v>345</v>
      </c>
      <c r="P11" s="1" t="s">
        <v>346</v>
      </c>
    </row>
    <row r="12" spans="1:16" ht="32.1" customHeight="1">
      <c r="K12" s="1" t="s">
        <v>347</v>
      </c>
      <c r="L12" s="1" t="s">
        <v>348</v>
      </c>
      <c r="M12" s="1" t="s">
        <v>349</v>
      </c>
      <c r="N12" s="1" t="s">
        <v>350</v>
      </c>
      <c r="O12" s="1" t="s">
        <v>351</v>
      </c>
      <c r="P12" s="1" t="s">
        <v>352</v>
      </c>
    </row>
    <row r="13" spans="1:16" ht="32.1" customHeight="1">
      <c r="K13" s="1" t="s">
        <v>353</v>
      </c>
      <c r="L13" s="1" t="s">
        <v>354</v>
      </c>
      <c r="M13" s="1" t="s">
        <v>355</v>
      </c>
      <c r="N13" s="1" t="s">
        <v>356</v>
      </c>
      <c r="O13" s="1" t="s">
        <v>357</v>
      </c>
      <c r="P13" s="1" t="s">
        <v>358</v>
      </c>
    </row>
  </sheetData>
  <mergeCells count="5">
    <mergeCell ref="A1:P1"/>
    <mergeCell ref="A3:D3"/>
    <mergeCell ref="F3:H3"/>
    <mergeCell ref="J3:L3"/>
    <mergeCell ref="N3:P3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N32"/>
  <sheetViews>
    <sheetView topLeftCell="A13" workbookViewId="0">
      <selection activeCell="O2" sqref="A2:XFD3"/>
    </sheetView>
  </sheetViews>
  <sheetFormatPr defaultRowHeight="14.25"/>
  <cols>
    <col min="1" max="1" width="30" customWidth="1"/>
    <col min="2" max="4" width="14" customWidth="1"/>
    <col min="5" max="5" width="16" customWidth="1"/>
    <col min="6" max="6" width="14" customWidth="1"/>
    <col min="7" max="7" width="16" customWidth="1"/>
    <col min="8" max="8" width="14" customWidth="1"/>
    <col min="9" max="9" width="10" customWidth="1"/>
    <col min="10" max="10" width="18" customWidth="1"/>
    <col min="11" max="11" width="3" customWidth="1"/>
    <col min="12" max="13" width="30" customWidth="1"/>
    <col min="14" max="14" width="16" customWidth="1"/>
    <col min="15" max="20" width="12" customWidth="1"/>
  </cols>
  <sheetData>
    <row r="1" spans="1:14" ht="19.5">
      <c r="A1" s="19" t="s">
        <v>359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3" spans="1:14" ht="30">
      <c r="A3" s="13" t="s">
        <v>360</v>
      </c>
      <c r="B3" s="13" t="s">
        <v>313</v>
      </c>
      <c r="C3" s="13" t="s">
        <v>314</v>
      </c>
      <c r="D3" s="13" t="s">
        <v>315</v>
      </c>
      <c r="F3" s="13" t="s">
        <v>361</v>
      </c>
      <c r="G3" s="13" t="s">
        <v>362</v>
      </c>
      <c r="H3" s="13" t="s">
        <v>363</v>
      </c>
      <c r="I3" s="13" t="s">
        <v>327</v>
      </c>
      <c r="L3" s="13" t="s">
        <v>364</v>
      </c>
      <c r="M3" s="13" t="s">
        <v>248</v>
      </c>
      <c r="N3" s="13" t="s">
        <v>365</v>
      </c>
    </row>
    <row r="4" spans="1:14" ht="57">
      <c r="A4" t="s">
        <v>366</v>
      </c>
      <c r="B4">
        <f>COUNT(KB4_SME_Industry!B2:B20)</f>
        <v>19</v>
      </c>
      <c r="C4">
        <f>COUNT(KB4_SME_Industry!C2:C20)</f>
        <v>19</v>
      </c>
      <c r="D4">
        <f>COUNT(KB4_SME_Industry!D2:D20)</f>
        <v>19</v>
      </c>
      <c r="F4" s="1" t="s">
        <v>367</v>
      </c>
      <c r="G4" s="16">
        <f>AVERAGE(KB4_SME_Industry!E2:E20)</f>
        <v>8.9473684210526319</v>
      </c>
      <c r="H4" s="16">
        <f>AVERAGE(KB4_SME_Industry!G2:G20)</f>
        <v>24.468421052631577</v>
      </c>
      <c r="I4" s="1" t="s">
        <v>368</v>
      </c>
      <c r="L4" s="1" t="s">
        <v>369</v>
      </c>
      <c r="M4" s="1" t="s">
        <v>88</v>
      </c>
      <c r="N4" s="4">
        <f>MAX(B14:B32)</f>
        <v>34.700000000000003</v>
      </c>
    </row>
    <row r="5" spans="1:14" ht="57">
      <c r="A5" t="s">
        <v>370</v>
      </c>
      <c r="B5" s="3">
        <f>AVERAGE(KB4_SME_Industry!B2:B20)</f>
        <v>28.815789473684209</v>
      </c>
      <c r="C5" s="3">
        <f>AVERAGE(KB4_SME_Industry!C2:C20)</f>
        <v>19.868421052631586</v>
      </c>
      <c r="D5" s="3">
        <f>AVERAGE(KB4_SME_Industry!D2:D20)</f>
        <v>4.3473684210526313</v>
      </c>
      <c r="F5" s="1" t="s">
        <v>371</v>
      </c>
      <c r="G5" s="6">
        <f>AVERAGE(KB4_SME_Industry!F2:F20)</f>
        <v>0.30808382997935713</v>
      </c>
      <c r="H5" s="6">
        <f>AVERAGE(KB4_SME_Industry!H2:H20)</f>
        <v>0.84856691610005064</v>
      </c>
      <c r="I5" s="1" t="s">
        <v>372</v>
      </c>
      <c r="L5" s="1" t="s">
        <v>373</v>
      </c>
      <c r="M5" s="1" t="s">
        <v>120</v>
      </c>
      <c r="N5" s="4">
        <f>MIN(B14:B32)</f>
        <v>26.1</v>
      </c>
    </row>
    <row r="6" spans="1:14" ht="57">
      <c r="A6" t="s">
        <v>374</v>
      </c>
      <c r="B6" s="3">
        <f>MEDIAN(KB4_SME_Industry!B2:B20)</f>
        <v>28.4</v>
      </c>
      <c r="C6" s="3">
        <f>MEDIAN(KB4_SME_Industry!C2:C20)</f>
        <v>20.5</v>
      </c>
      <c r="D6" s="3">
        <f>MEDIAN(KB4_SME_Industry!D2:D20)</f>
        <v>4.2</v>
      </c>
      <c r="F6" s="1" t="s">
        <v>375</v>
      </c>
      <c r="G6" s="6">
        <f>MEDIAN(KB4_SME_Industry!F2:F20)</f>
        <v>0.29749103942652322</v>
      </c>
      <c r="H6" s="6">
        <f>MEDIAN(KB4_SME_Industry!H2:H20)</f>
        <v>0.84690553745928343</v>
      </c>
      <c r="I6" s="1" t="s">
        <v>376</v>
      </c>
      <c r="L6" s="1" t="s">
        <v>377</v>
      </c>
      <c r="M6" s="1" t="s">
        <v>88</v>
      </c>
      <c r="N6" s="16">
        <f>MAX(G14:G32)</f>
        <v>29.300000000000004</v>
      </c>
    </row>
    <row r="7" spans="1:14" ht="57">
      <c r="A7" t="s">
        <v>378</v>
      </c>
      <c r="B7" s="3" t="e">
        <f ca="1">_xludf.STDEV.S(KB4_SME_Industry!B2:B20)</f>
        <v>#NAME?</v>
      </c>
      <c r="C7" s="3" t="e">
        <f ca="1">_xludf.STDEV.S(KB4_SME_Industry!C2:C20)</f>
        <v>#NAME?</v>
      </c>
      <c r="D7" s="3" t="e">
        <f ca="1">_xludf.STDEV.S(KB4_SME_Industry!D2:D20)</f>
        <v>#NAME?</v>
      </c>
      <c r="F7" s="1" t="s">
        <v>379</v>
      </c>
      <c r="G7" s="6">
        <f>MIN(KB4_SME_Industry!F2:F20)</f>
        <v>0.19157088122605362</v>
      </c>
      <c r="H7" s="6">
        <f>MIN(KB4_SME_Industry!H2:H20)</f>
        <v>0.7886792452830188</v>
      </c>
      <c r="I7" s="1" t="s">
        <v>380</v>
      </c>
      <c r="L7" s="1" t="s">
        <v>381</v>
      </c>
      <c r="M7" s="1" t="s">
        <v>100</v>
      </c>
      <c r="N7" s="16">
        <f>MIN(G14:G32)</f>
        <v>20.9</v>
      </c>
    </row>
    <row r="8" spans="1:14" ht="57">
      <c r="A8" t="s">
        <v>382</v>
      </c>
      <c r="B8" s="3">
        <f>MIN(KB4_SME_Industry!B2:B20)</f>
        <v>26.1</v>
      </c>
      <c r="C8" s="3">
        <f>MIN(KB4_SME_Industry!C2:C20)</f>
        <v>13.9</v>
      </c>
      <c r="D8" s="3">
        <f>MIN(KB4_SME_Industry!D2:D20)</f>
        <v>2.5</v>
      </c>
      <c r="F8" s="1" t="s">
        <v>383</v>
      </c>
      <c r="G8" s="6">
        <f>MAX(KB4_SME_Industry!F2:F20)</f>
        <v>0.5</v>
      </c>
      <c r="H8" s="6">
        <f>MAX(KB4_SME_Industry!H2:H20)</f>
        <v>0.91007194244604317</v>
      </c>
      <c r="I8" s="1" t="s">
        <v>384</v>
      </c>
      <c r="L8" s="1" t="s">
        <v>385</v>
      </c>
      <c r="M8" s="1" t="s">
        <v>41</v>
      </c>
      <c r="N8" s="6">
        <f>MAX(H14:H32)</f>
        <v>0.91007194244604317</v>
      </c>
    </row>
    <row r="9" spans="1:14" ht="57">
      <c r="A9" t="s">
        <v>386</v>
      </c>
      <c r="B9" s="3">
        <f>MAX(KB4_SME_Industry!B2:B20)</f>
        <v>34.700000000000003</v>
      </c>
      <c r="C9" s="3">
        <f>MAX(KB4_SME_Industry!C2:C20)</f>
        <v>23.1</v>
      </c>
      <c r="D9" s="3">
        <f>MAX(KB4_SME_Industry!D2:D20)</f>
        <v>5.6</v>
      </c>
      <c r="F9" s="1" t="s">
        <v>387</v>
      </c>
      <c r="G9" s="1">
        <f>COUNTIF(KB4_SME_Industry!E2:E20,"&gt;0")</f>
        <v>19</v>
      </c>
      <c r="H9" s="1">
        <f>COUNTIF(KB4_SME_Industry!G2:G20,"&gt;0")</f>
        <v>19</v>
      </c>
      <c r="I9" s="1" t="s">
        <v>388</v>
      </c>
      <c r="L9" s="1" t="s">
        <v>389</v>
      </c>
      <c r="M9" s="1" t="s">
        <v>100</v>
      </c>
      <c r="N9" s="6">
        <f>MIN(H14:H32)</f>
        <v>0.7886792452830188</v>
      </c>
    </row>
    <row r="10" spans="1:14" ht="71.25">
      <c r="A10" t="s">
        <v>390</v>
      </c>
      <c r="B10" s="3">
        <f>B9-B8</f>
        <v>8.6000000000000014</v>
      </c>
      <c r="C10" s="3">
        <f>C9-C8</f>
        <v>9.2000000000000011</v>
      </c>
      <c r="D10" s="3">
        <f>D9-D8</f>
        <v>3.0999999999999996</v>
      </c>
      <c r="F10" s="1" t="s">
        <v>391</v>
      </c>
      <c r="G10" s="6">
        <f>G9/COUNTA(KB4_SME_Industry!A2:A20)</f>
        <v>1</v>
      </c>
      <c r="H10" s="6">
        <f>H9/COUNTA(KB4_SME_Industry!A2:A20)</f>
        <v>1</v>
      </c>
      <c r="I10" s="1" t="s">
        <v>392</v>
      </c>
      <c r="L10" s="1" t="s">
        <v>393</v>
      </c>
      <c r="M10" s="1" t="s">
        <v>394</v>
      </c>
      <c r="N10" s="4">
        <f>MAX(D14:D32)</f>
        <v>5.6</v>
      </c>
    </row>
    <row r="11" spans="1:14">
      <c r="L11" s="1" t="s">
        <v>395</v>
      </c>
      <c r="M11" s="1" t="s">
        <v>41</v>
      </c>
      <c r="N11" s="4">
        <f>MIN(D14:D32)</f>
        <v>2.5</v>
      </c>
    </row>
    <row r="13" spans="1:14" ht="30">
      <c r="A13" s="13" t="s">
        <v>248</v>
      </c>
      <c r="B13" s="13" t="s">
        <v>313</v>
      </c>
      <c r="C13" s="13" t="s">
        <v>314</v>
      </c>
      <c r="D13" s="13" t="s">
        <v>315</v>
      </c>
      <c r="E13" s="13" t="s">
        <v>396</v>
      </c>
      <c r="F13" s="13" t="s">
        <v>397</v>
      </c>
      <c r="G13" s="13" t="s">
        <v>398</v>
      </c>
      <c r="H13" s="13" t="s">
        <v>399</v>
      </c>
      <c r="I13" s="13" t="s">
        <v>400</v>
      </c>
      <c r="J13" s="13" t="s">
        <v>401</v>
      </c>
    </row>
    <row r="14" spans="1:14" ht="15">
      <c r="A14" s="1" t="str">
        <f>KB4_SME_Industry!A2</f>
        <v>Banking</v>
      </c>
      <c r="B14" s="4">
        <f>KB4_SME_Industry!B2</f>
        <v>27.8</v>
      </c>
      <c r="C14" s="4">
        <f>KB4_SME_Industry!C2</f>
        <v>13.9</v>
      </c>
      <c r="D14" s="4">
        <f>KB4_SME_Industry!D2</f>
        <v>2.5</v>
      </c>
      <c r="E14" s="16">
        <f t="shared" ref="E14:E32" si="0">B14-C14</f>
        <v>13.9</v>
      </c>
      <c r="F14" s="6">
        <f t="shared" ref="F14:F32" si="1">E14/B14</f>
        <v>0.5</v>
      </c>
      <c r="G14" s="16">
        <f t="shared" ref="G14:G32" si="2">B14-D14</f>
        <v>25.3</v>
      </c>
      <c r="H14" s="6">
        <f t="shared" ref="H14:H32" si="3">G14/B14</f>
        <v>0.91007194244604317</v>
      </c>
      <c r="I14" s="1">
        <f t="shared" ref="I14:I32" si="4">RANK(H14,$H$14:$H$32,0)</f>
        <v>1</v>
      </c>
      <c r="J14" s="1" t="str">
        <f t="shared" ref="J14:J32" si="5">IF(D14&lt;B14,"Lower","Not lower")</f>
        <v>Lower</v>
      </c>
    </row>
    <row r="15" spans="1:14" ht="15">
      <c r="A15" s="1" t="str">
        <f>KB4_SME_Industry!A3</f>
        <v>Business Services</v>
      </c>
      <c r="B15" s="4">
        <f>KB4_SME_Industry!B3</f>
        <v>26.7</v>
      </c>
      <c r="C15" s="4">
        <f>KB4_SME_Industry!C3</f>
        <v>20.8</v>
      </c>
      <c r="D15" s="4">
        <f>KB4_SME_Industry!D3</f>
        <v>5.3</v>
      </c>
      <c r="E15" s="16">
        <f t="shared" si="0"/>
        <v>5.8999999999999986</v>
      </c>
      <c r="F15" s="6">
        <f t="shared" si="1"/>
        <v>0.22097378277153554</v>
      </c>
      <c r="G15" s="16">
        <f t="shared" si="2"/>
        <v>21.4</v>
      </c>
      <c r="H15" s="6">
        <f t="shared" si="3"/>
        <v>0.80149812734082393</v>
      </c>
      <c r="I15" s="1">
        <f t="shared" si="4"/>
        <v>18</v>
      </c>
      <c r="J15" s="1" t="str">
        <f t="shared" si="5"/>
        <v>Lower</v>
      </c>
    </row>
    <row r="16" spans="1:14" ht="15">
      <c r="A16" s="1" t="str">
        <f>KB4_SME_Industry!A4</f>
        <v>Construction</v>
      </c>
      <c r="B16" s="4">
        <f>KB4_SME_Industry!B4</f>
        <v>28.8</v>
      </c>
      <c r="C16" s="4">
        <f>KB4_SME_Industry!C4</f>
        <v>20.8</v>
      </c>
      <c r="D16" s="4">
        <f>KB4_SME_Industry!D4</f>
        <v>4</v>
      </c>
      <c r="E16" s="16">
        <f t="shared" si="0"/>
        <v>8</v>
      </c>
      <c r="F16" s="6">
        <f t="shared" si="1"/>
        <v>0.27777777777777779</v>
      </c>
      <c r="G16" s="16">
        <f t="shared" si="2"/>
        <v>24.8</v>
      </c>
      <c r="H16" s="6">
        <f t="shared" si="3"/>
        <v>0.86111111111111116</v>
      </c>
      <c r="I16" s="1">
        <f t="shared" si="4"/>
        <v>7</v>
      </c>
      <c r="J16" s="1" t="str">
        <f t="shared" si="5"/>
        <v>Lower</v>
      </c>
    </row>
    <row r="17" spans="1:10" ht="15">
      <c r="A17" s="1" t="str">
        <f>KB4_SME_Industry!A5</f>
        <v>Consulting</v>
      </c>
      <c r="B17" s="4">
        <f>KB4_SME_Industry!B5</f>
        <v>28.4</v>
      </c>
      <c r="C17" s="4">
        <f>KB4_SME_Industry!C5</f>
        <v>20</v>
      </c>
      <c r="D17" s="4">
        <f>KB4_SME_Industry!D5</f>
        <v>4</v>
      </c>
      <c r="E17" s="16">
        <f t="shared" si="0"/>
        <v>8.3999999999999986</v>
      </c>
      <c r="F17" s="6">
        <f t="shared" si="1"/>
        <v>0.29577464788732388</v>
      </c>
      <c r="G17" s="16">
        <f t="shared" si="2"/>
        <v>24.4</v>
      </c>
      <c r="H17" s="6">
        <f t="shared" si="3"/>
        <v>0.85915492957746475</v>
      </c>
      <c r="I17" s="1">
        <f t="shared" si="4"/>
        <v>8</v>
      </c>
      <c r="J17" s="1" t="str">
        <f t="shared" si="5"/>
        <v>Lower</v>
      </c>
    </row>
    <row r="18" spans="1:10" ht="15">
      <c r="A18" s="1" t="str">
        <f>KB4_SME_Industry!A6</f>
        <v>Consumer Services</v>
      </c>
      <c r="B18" s="4">
        <f>KB4_SME_Industry!B6</f>
        <v>28.8</v>
      </c>
      <c r="C18" s="4">
        <f>KB4_SME_Industry!C6</f>
        <v>20.5</v>
      </c>
      <c r="D18" s="4">
        <f>KB4_SME_Industry!D6</f>
        <v>5</v>
      </c>
      <c r="E18" s="16">
        <f t="shared" si="0"/>
        <v>8.3000000000000007</v>
      </c>
      <c r="F18" s="6">
        <f t="shared" si="1"/>
        <v>0.28819444444444448</v>
      </c>
      <c r="G18" s="16">
        <f t="shared" si="2"/>
        <v>23.8</v>
      </c>
      <c r="H18" s="6">
        <f t="shared" si="3"/>
        <v>0.82638888888888884</v>
      </c>
      <c r="I18" s="1">
        <f t="shared" si="4"/>
        <v>16</v>
      </c>
      <c r="J18" s="1" t="str">
        <f t="shared" si="5"/>
        <v>Lower</v>
      </c>
    </row>
    <row r="19" spans="1:10" ht="15">
      <c r="A19" s="1" t="str">
        <f>KB4_SME_Industry!A7</f>
        <v>Education</v>
      </c>
      <c r="B19" s="4">
        <f>KB4_SME_Industry!B7</f>
        <v>32.4</v>
      </c>
      <c r="C19" s="4">
        <f>KB4_SME_Industry!C7</f>
        <v>19</v>
      </c>
      <c r="D19" s="4">
        <f>KB4_SME_Industry!D7</f>
        <v>3.9</v>
      </c>
      <c r="E19" s="16">
        <f t="shared" si="0"/>
        <v>13.399999999999999</v>
      </c>
      <c r="F19" s="6">
        <f t="shared" si="1"/>
        <v>0.4135802469135802</v>
      </c>
      <c r="G19" s="16">
        <f t="shared" si="2"/>
        <v>28.5</v>
      </c>
      <c r="H19" s="6">
        <f t="shared" si="3"/>
        <v>0.87962962962962965</v>
      </c>
      <c r="I19" s="1">
        <f t="shared" si="4"/>
        <v>2</v>
      </c>
      <c r="J19" s="1" t="str">
        <f t="shared" si="5"/>
        <v>Lower</v>
      </c>
    </row>
    <row r="20" spans="1:10" ht="15">
      <c r="A20" s="1" t="str">
        <f>KB4_SME_Industry!A8</f>
        <v>Energy &amp; Utilities</v>
      </c>
      <c r="B20" s="4">
        <f>KB4_SME_Industry!B8</f>
        <v>29.3</v>
      </c>
      <c r="C20" s="4">
        <f>KB4_SME_Industry!C8</f>
        <v>18.7</v>
      </c>
      <c r="D20" s="4">
        <f>KB4_SME_Industry!D8</f>
        <v>3.7</v>
      </c>
      <c r="E20" s="16">
        <f t="shared" si="0"/>
        <v>10.600000000000001</v>
      </c>
      <c r="F20" s="6">
        <f t="shared" si="1"/>
        <v>0.36177474402730381</v>
      </c>
      <c r="G20" s="16">
        <f t="shared" si="2"/>
        <v>25.6</v>
      </c>
      <c r="H20" s="6">
        <f t="shared" si="3"/>
        <v>0.87372013651877134</v>
      </c>
      <c r="I20" s="1">
        <f t="shared" si="4"/>
        <v>4</v>
      </c>
      <c r="J20" s="1" t="str">
        <f t="shared" si="5"/>
        <v>Lower</v>
      </c>
    </row>
    <row r="21" spans="1:10" ht="15">
      <c r="A21" s="1" t="str">
        <f>KB4_SME_Industry!A9</f>
        <v>Financial Services</v>
      </c>
      <c r="B21" s="4">
        <f>KB4_SME_Industry!B9</f>
        <v>28.1</v>
      </c>
      <c r="C21" s="4">
        <f>KB4_SME_Industry!C9</f>
        <v>17.399999999999999</v>
      </c>
      <c r="D21" s="4">
        <f>KB4_SME_Industry!D9</f>
        <v>3.5</v>
      </c>
      <c r="E21" s="16">
        <f t="shared" si="0"/>
        <v>10.700000000000003</v>
      </c>
      <c r="F21" s="6">
        <f t="shared" si="1"/>
        <v>0.3807829181494663</v>
      </c>
      <c r="G21" s="16">
        <f t="shared" si="2"/>
        <v>24.6</v>
      </c>
      <c r="H21" s="6">
        <f t="shared" si="3"/>
        <v>0.8754448398576512</v>
      </c>
      <c r="I21" s="1">
        <f t="shared" si="4"/>
        <v>3</v>
      </c>
      <c r="J21" s="1" t="str">
        <f t="shared" si="5"/>
        <v>Lower</v>
      </c>
    </row>
    <row r="22" spans="1:10" ht="15">
      <c r="A22" s="1" t="str">
        <f>KB4_SME_Industry!A10</f>
        <v>Government</v>
      </c>
      <c r="B22" s="4">
        <f>KB4_SME_Industry!B10</f>
        <v>27.9</v>
      </c>
      <c r="C22" s="4">
        <f>KB4_SME_Industry!C10</f>
        <v>17.7</v>
      </c>
      <c r="D22" s="4">
        <f>KB4_SME_Industry!D10</f>
        <v>4.4000000000000004</v>
      </c>
      <c r="E22" s="16">
        <f t="shared" si="0"/>
        <v>10.199999999999999</v>
      </c>
      <c r="F22" s="6">
        <f t="shared" si="1"/>
        <v>0.36559139784946237</v>
      </c>
      <c r="G22" s="16">
        <f t="shared" si="2"/>
        <v>23.5</v>
      </c>
      <c r="H22" s="6">
        <f t="shared" si="3"/>
        <v>0.84229390681003591</v>
      </c>
      <c r="I22" s="1">
        <f t="shared" si="4"/>
        <v>13</v>
      </c>
      <c r="J22" s="1" t="str">
        <f t="shared" si="5"/>
        <v>Lower</v>
      </c>
    </row>
    <row r="23" spans="1:10" ht="15">
      <c r="A23" s="1" t="str">
        <f>KB4_SME_Industry!A11</f>
        <v>Healthcare &amp; Pharmaceuticals</v>
      </c>
      <c r="B23" s="4">
        <f>KB4_SME_Industry!B11</f>
        <v>34.700000000000003</v>
      </c>
      <c r="C23" s="4">
        <f>KB4_SME_Industry!C11</f>
        <v>21.9</v>
      </c>
      <c r="D23" s="4">
        <f>KB4_SME_Industry!D11</f>
        <v>5.4</v>
      </c>
      <c r="E23" s="16">
        <f t="shared" si="0"/>
        <v>12.800000000000004</v>
      </c>
      <c r="F23" s="6">
        <f t="shared" si="1"/>
        <v>0.36887608069164274</v>
      </c>
      <c r="G23" s="16">
        <f t="shared" si="2"/>
        <v>29.300000000000004</v>
      </c>
      <c r="H23" s="6">
        <f t="shared" si="3"/>
        <v>0.8443804034582133</v>
      </c>
      <c r="I23" s="1">
        <f t="shared" si="4"/>
        <v>11</v>
      </c>
      <c r="J23" s="1" t="str">
        <f t="shared" si="5"/>
        <v>Lower</v>
      </c>
    </row>
    <row r="24" spans="1:10" ht="15">
      <c r="A24" s="1" t="str">
        <f>KB4_SME_Industry!A12</f>
        <v>Hospitality</v>
      </c>
      <c r="B24" s="4">
        <f>KB4_SME_Industry!B12</f>
        <v>31.2</v>
      </c>
      <c r="C24" s="4">
        <f>KB4_SME_Industry!C12</f>
        <v>21.9</v>
      </c>
      <c r="D24" s="4">
        <f>KB4_SME_Industry!D12</f>
        <v>4.2</v>
      </c>
      <c r="E24" s="16">
        <f t="shared" si="0"/>
        <v>9.3000000000000007</v>
      </c>
      <c r="F24" s="6">
        <f t="shared" si="1"/>
        <v>0.29807692307692313</v>
      </c>
      <c r="G24" s="16">
        <f t="shared" si="2"/>
        <v>27</v>
      </c>
      <c r="H24" s="6">
        <f t="shared" si="3"/>
        <v>0.86538461538461542</v>
      </c>
      <c r="I24" s="1">
        <f t="shared" si="4"/>
        <v>6</v>
      </c>
      <c r="J24" s="1" t="str">
        <f t="shared" si="5"/>
        <v>Lower</v>
      </c>
    </row>
    <row r="25" spans="1:10" ht="15">
      <c r="A25" s="1" t="str">
        <f>KB4_SME_Industry!A13</f>
        <v>Insurance</v>
      </c>
      <c r="B25" s="4">
        <f>KB4_SME_Industry!B13</f>
        <v>28.6</v>
      </c>
      <c r="C25" s="4">
        <f>KB4_SME_Industry!C13</f>
        <v>20</v>
      </c>
      <c r="D25" s="4">
        <f>KB4_SME_Industry!D13</f>
        <v>3.8</v>
      </c>
      <c r="E25" s="16">
        <f t="shared" si="0"/>
        <v>8.6000000000000014</v>
      </c>
      <c r="F25" s="6">
        <f t="shared" si="1"/>
        <v>0.30069930069930073</v>
      </c>
      <c r="G25" s="16">
        <f t="shared" si="2"/>
        <v>24.8</v>
      </c>
      <c r="H25" s="6">
        <f t="shared" si="3"/>
        <v>0.86713286713286708</v>
      </c>
      <c r="I25" s="1">
        <f t="shared" si="4"/>
        <v>5</v>
      </c>
      <c r="J25" s="1" t="str">
        <f t="shared" si="5"/>
        <v>Lower</v>
      </c>
    </row>
    <row r="26" spans="1:10" ht="15">
      <c r="A26" s="1" t="str">
        <f>KB4_SME_Industry!A14</f>
        <v>Legal</v>
      </c>
      <c r="B26" s="4">
        <f>KB4_SME_Industry!B14</f>
        <v>26.5</v>
      </c>
      <c r="C26" s="4">
        <f>KB4_SME_Industry!C14</f>
        <v>18.8</v>
      </c>
      <c r="D26" s="4">
        <f>KB4_SME_Industry!D14</f>
        <v>5.6</v>
      </c>
      <c r="E26" s="16">
        <f t="shared" si="0"/>
        <v>7.6999999999999993</v>
      </c>
      <c r="F26" s="6">
        <f t="shared" si="1"/>
        <v>0.29056603773584905</v>
      </c>
      <c r="G26" s="16">
        <f t="shared" si="2"/>
        <v>20.9</v>
      </c>
      <c r="H26" s="6">
        <f t="shared" si="3"/>
        <v>0.7886792452830188</v>
      </c>
      <c r="I26" s="1">
        <f t="shared" si="4"/>
        <v>19</v>
      </c>
      <c r="J26" s="1" t="str">
        <f t="shared" si="5"/>
        <v>Lower</v>
      </c>
    </row>
    <row r="27" spans="1:10" ht="15">
      <c r="A27" s="1" t="str">
        <f>KB4_SME_Industry!A15</f>
        <v>Manufacturing</v>
      </c>
      <c r="B27" s="4">
        <f>KB4_SME_Industry!B15</f>
        <v>27.9</v>
      </c>
      <c r="C27" s="4">
        <f>KB4_SME_Industry!C15</f>
        <v>19.600000000000001</v>
      </c>
      <c r="D27" s="4">
        <f>KB4_SME_Industry!D15</f>
        <v>4.0999999999999996</v>
      </c>
      <c r="E27" s="16">
        <f t="shared" si="0"/>
        <v>8.2999999999999972</v>
      </c>
      <c r="F27" s="6">
        <f t="shared" si="1"/>
        <v>0.29749103942652322</v>
      </c>
      <c r="G27" s="16">
        <f t="shared" si="2"/>
        <v>23.799999999999997</v>
      </c>
      <c r="H27" s="6">
        <f t="shared" si="3"/>
        <v>0.8530465949820788</v>
      </c>
      <c r="I27" s="1">
        <f t="shared" si="4"/>
        <v>9</v>
      </c>
      <c r="J27" s="1" t="str">
        <f t="shared" si="5"/>
        <v>Lower</v>
      </c>
    </row>
    <row r="28" spans="1:10" ht="15">
      <c r="A28" s="1" t="str">
        <f>KB4_SME_Industry!A16</f>
        <v>Not-For-Profit</v>
      </c>
      <c r="B28" s="4">
        <f>KB4_SME_Industry!B16</f>
        <v>30.3</v>
      </c>
      <c r="C28" s="4">
        <f>KB4_SME_Industry!C16</f>
        <v>23.1</v>
      </c>
      <c r="D28" s="4">
        <f>KB4_SME_Industry!D16</f>
        <v>5.6</v>
      </c>
      <c r="E28" s="16">
        <f t="shared" si="0"/>
        <v>7.1999999999999993</v>
      </c>
      <c r="F28" s="6">
        <f t="shared" si="1"/>
        <v>0.23762376237623759</v>
      </c>
      <c r="G28" s="16">
        <f t="shared" si="2"/>
        <v>24.700000000000003</v>
      </c>
      <c r="H28" s="6">
        <f t="shared" si="3"/>
        <v>0.81518151815181528</v>
      </c>
      <c r="I28" s="1">
        <f t="shared" si="4"/>
        <v>17</v>
      </c>
      <c r="J28" s="1" t="str">
        <f t="shared" si="5"/>
        <v>Lower</v>
      </c>
    </row>
    <row r="29" spans="1:10" ht="15">
      <c r="A29" s="1" t="str">
        <f>KB4_SME_Industry!A17</f>
        <v>Other</v>
      </c>
      <c r="B29" s="4">
        <f>KB4_SME_Industry!B17</f>
        <v>26.3</v>
      </c>
      <c r="C29" s="4">
        <f>KB4_SME_Industry!C17</f>
        <v>20.6</v>
      </c>
      <c r="D29" s="4">
        <f>KB4_SME_Industry!D17</f>
        <v>4.3</v>
      </c>
      <c r="E29" s="16">
        <f t="shared" si="0"/>
        <v>5.6999999999999993</v>
      </c>
      <c r="F29" s="6">
        <f t="shared" si="1"/>
        <v>0.21673003802281365</v>
      </c>
      <c r="G29" s="16">
        <f t="shared" si="2"/>
        <v>22</v>
      </c>
      <c r="H29" s="6">
        <f t="shared" si="3"/>
        <v>0.83650190114068435</v>
      </c>
      <c r="I29" s="1">
        <f t="shared" si="4"/>
        <v>14</v>
      </c>
      <c r="J29" s="1" t="str">
        <f t="shared" si="5"/>
        <v>Lower</v>
      </c>
    </row>
    <row r="30" spans="1:10" ht="15">
      <c r="A30" s="1" t="str">
        <f>KB4_SME_Industry!A18</f>
        <v>Retail &amp; Wholesale</v>
      </c>
      <c r="B30" s="4">
        <f>KB4_SME_Industry!B18</f>
        <v>30.7</v>
      </c>
      <c r="C30" s="4">
        <f>KB4_SME_Industry!C18</f>
        <v>20.6</v>
      </c>
      <c r="D30" s="4">
        <f>KB4_SME_Industry!D18</f>
        <v>4.7</v>
      </c>
      <c r="E30" s="16">
        <f t="shared" si="0"/>
        <v>10.099999999999998</v>
      </c>
      <c r="F30" s="6">
        <f t="shared" si="1"/>
        <v>0.32899022801302924</v>
      </c>
      <c r="G30" s="16">
        <f t="shared" si="2"/>
        <v>26</v>
      </c>
      <c r="H30" s="6">
        <f t="shared" si="3"/>
        <v>0.84690553745928343</v>
      </c>
      <c r="I30" s="1">
        <f t="shared" si="4"/>
        <v>10</v>
      </c>
      <c r="J30" s="1" t="str">
        <f t="shared" si="5"/>
        <v>Lower</v>
      </c>
    </row>
    <row r="31" spans="1:10" ht="15">
      <c r="A31" s="1" t="str">
        <f>KB4_SME_Industry!A19</f>
        <v>Technology</v>
      </c>
      <c r="B31" s="4">
        <f>KB4_SME_Industry!B19</f>
        <v>26.1</v>
      </c>
      <c r="C31" s="4">
        <f>KB4_SME_Industry!C19</f>
        <v>21.1</v>
      </c>
      <c r="D31" s="4">
        <f>KB4_SME_Industry!D19</f>
        <v>4.0999999999999996</v>
      </c>
      <c r="E31" s="16">
        <f t="shared" si="0"/>
        <v>5</v>
      </c>
      <c r="F31" s="6">
        <f t="shared" si="1"/>
        <v>0.19157088122605362</v>
      </c>
      <c r="G31" s="16">
        <f t="shared" si="2"/>
        <v>22</v>
      </c>
      <c r="H31" s="6">
        <f t="shared" si="3"/>
        <v>0.84291187739463602</v>
      </c>
      <c r="I31" s="1">
        <f t="shared" si="4"/>
        <v>12</v>
      </c>
      <c r="J31" s="1" t="str">
        <f t="shared" si="5"/>
        <v>Lower</v>
      </c>
    </row>
    <row r="32" spans="1:10" ht="15">
      <c r="A32" s="1" t="str">
        <f>KB4_SME_Industry!A20</f>
        <v>Transportation</v>
      </c>
      <c r="B32" s="4">
        <f>KB4_SME_Industry!B20</f>
        <v>27</v>
      </c>
      <c r="C32" s="4">
        <f>KB4_SME_Industry!C20</f>
        <v>21.1</v>
      </c>
      <c r="D32" s="4">
        <f>KB4_SME_Industry!D20</f>
        <v>4.5</v>
      </c>
      <c r="E32" s="16">
        <f t="shared" si="0"/>
        <v>5.8999999999999986</v>
      </c>
      <c r="F32" s="6">
        <f t="shared" si="1"/>
        <v>0.21851851851851847</v>
      </c>
      <c r="G32" s="16">
        <f t="shared" si="2"/>
        <v>22.5</v>
      </c>
      <c r="H32" s="6">
        <f t="shared" si="3"/>
        <v>0.83333333333333337</v>
      </c>
      <c r="I32" s="1">
        <f t="shared" si="4"/>
        <v>15</v>
      </c>
      <c r="J32" s="1" t="str">
        <f t="shared" si="5"/>
        <v>Lower</v>
      </c>
    </row>
  </sheetData>
  <mergeCells count="1">
    <mergeCell ref="A1:N1"/>
  </mergeCells>
  <conditionalFormatting sqref="H14:H32">
    <cfRule type="colorScale" priority="1">
      <colorScale>
        <cfvo type="min"/>
        <cfvo type="percentile" val="50"/>
        <cfvo type="max"/>
        <color rgb="FFFEE2E2"/>
        <color rgb="FFFEF3C7"/>
        <color rgb="FFDCFCE7"/>
      </colorScale>
    </cfRule>
  </conditionalFormatting>
  <conditionalFormatting sqref="J14:J32">
    <cfRule type="expression" dxfId="0" priority="2">
      <formula>J14="Lower"</formula>
    </cfRule>
  </conditionalFormatting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17"/>
  <sheetViews>
    <sheetView workbookViewId="0">
      <selection activeCell="F20" sqref="F20"/>
    </sheetView>
  </sheetViews>
  <sheetFormatPr defaultRowHeight="14.25"/>
  <cols>
    <col min="1" max="1" width="28" customWidth="1"/>
    <col min="2" max="5" width="15" customWidth="1"/>
    <col min="6" max="6" width="18" customWidth="1"/>
    <col min="7" max="7" width="14" customWidth="1"/>
    <col min="8" max="8" width="22" customWidth="1"/>
    <col min="9" max="11" width="16" customWidth="1"/>
    <col min="12" max="14" width="12" customWidth="1"/>
  </cols>
  <sheetData>
    <row r="1" spans="1:14" ht="19.5">
      <c r="A1" s="19" t="s">
        <v>402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3" spans="1:14" ht="15">
      <c r="A3" s="13" t="s">
        <v>403</v>
      </c>
      <c r="B3" s="13" t="s">
        <v>404</v>
      </c>
      <c r="C3" s="13" t="s">
        <v>313</v>
      </c>
      <c r="D3" s="13" t="s">
        <v>405</v>
      </c>
      <c r="E3" s="13" t="s">
        <v>406</v>
      </c>
      <c r="F3" s="13" t="s">
        <v>407</v>
      </c>
      <c r="G3" s="13" t="s">
        <v>397</v>
      </c>
      <c r="H3" s="13" t="s">
        <v>408</v>
      </c>
      <c r="I3" s="13" t="s">
        <v>399</v>
      </c>
    </row>
    <row r="4" spans="1:14">
      <c r="A4" t="str">
        <f>KB4_Size_Benchmark!A2</f>
        <v>1-249</v>
      </c>
      <c r="B4">
        <f>KB4_Size_Benchmark!B2</f>
        <v>42488</v>
      </c>
      <c r="C4" s="3">
        <f>KB4_Size_Benchmark!C2</f>
        <v>28.7</v>
      </c>
      <c r="D4" s="3">
        <f>KB4_Size_Benchmark!D2</f>
        <v>19.899999999999999</v>
      </c>
      <c r="E4" s="3">
        <f>KB4_Size_Benchmark!E2</f>
        <v>4.3</v>
      </c>
      <c r="F4" s="15">
        <f>KB4_Size_Benchmark!F2</f>
        <v>8.8000000000000007</v>
      </c>
      <c r="G4" s="5">
        <f>KB4_Size_Benchmark!G2</f>
        <v>0.30662020905923348</v>
      </c>
      <c r="H4" s="15">
        <f>KB4_Size_Benchmark!H2</f>
        <v>24.4</v>
      </c>
      <c r="I4" s="5">
        <f>KB4_Size_Benchmark!I2</f>
        <v>0.85017421602787457</v>
      </c>
    </row>
    <row r="5" spans="1:14">
      <c r="A5" t="str">
        <f>KB4_Size_Benchmark!A3</f>
        <v>250-999</v>
      </c>
      <c r="B5">
        <f>KB4_Size_Benchmark!B3</f>
        <v>9934</v>
      </c>
      <c r="C5" s="3">
        <f>KB4_Size_Benchmark!C3</f>
        <v>31.9</v>
      </c>
      <c r="D5" s="3">
        <f>KB4_Size_Benchmark!D3</f>
        <v>20.100000000000001</v>
      </c>
      <c r="E5" s="3">
        <f>KB4_Size_Benchmark!E3</f>
        <v>4.5999999999999996</v>
      </c>
      <c r="F5" s="15">
        <f>KB4_Size_Benchmark!F3</f>
        <v>11.799999999999997</v>
      </c>
      <c r="G5" s="5">
        <f>KB4_Size_Benchmark!G3</f>
        <v>0.3699059561128526</v>
      </c>
      <c r="H5" s="15">
        <f>KB4_Size_Benchmark!H3</f>
        <v>27.299999999999997</v>
      </c>
      <c r="I5" s="5">
        <f>KB4_Size_Benchmark!I3</f>
        <v>0.85579937304075226</v>
      </c>
    </row>
    <row r="6" spans="1:14">
      <c r="A6" t="str">
        <f>KB4_Size_Benchmark!A4</f>
        <v>1000+</v>
      </c>
      <c r="B6">
        <f>KB4_Size_Benchmark!B4</f>
        <v>3253</v>
      </c>
      <c r="C6" s="3">
        <f>KB4_Size_Benchmark!C4</f>
        <v>37.5</v>
      </c>
      <c r="D6" s="3">
        <f>KB4_Size_Benchmark!D4</f>
        <v>18</v>
      </c>
      <c r="E6" s="3">
        <f>KB4_Size_Benchmark!E4</f>
        <v>4.9000000000000004</v>
      </c>
      <c r="F6" s="15">
        <f>KB4_Size_Benchmark!F4</f>
        <v>19.5</v>
      </c>
      <c r="G6" s="5">
        <f>KB4_Size_Benchmark!G4</f>
        <v>0.52</v>
      </c>
      <c r="H6" s="15">
        <f>KB4_Size_Benchmark!H4</f>
        <v>32.6</v>
      </c>
      <c r="I6" s="5">
        <f>KB4_Size_Benchmark!I4</f>
        <v>0.8693333333333334</v>
      </c>
    </row>
    <row r="10" spans="1:14" ht="15">
      <c r="A10" s="13" t="s">
        <v>260</v>
      </c>
      <c r="B10" s="13" t="s">
        <v>313</v>
      </c>
      <c r="C10" s="13" t="s">
        <v>405</v>
      </c>
      <c r="D10" s="13" t="s">
        <v>406</v>
      </c>
      <c r="E10" s="13" t="s">
        <v>398</v>
      </c>
      <c r="F10" s="13" t="s">
        <v>399</v>
      </c>
      <c r="H10" s="13" t="s">
        <v>409</v>
      </c>
      <c r="I10" s="13" t="s">
        <v>288</v>
      </c>
      <c r="J10" s="13" t="s">
        <v>410</v>
      </c>
      <c r="K10" s="13" t="s">
        <v>411</v>
      </c>
    </row>
    <row r="11" spans="1:14">
      <c r="A11" t="str">
        <f>KB4_Regional_SME!A2</f>
        <v>North America</v>
      </c>
      <c r="B11" s="3">
        <f>KB4_Regional_SME!B2</f>
        <v>29</v>
      </c>
      <c r="C11" s="3">
        <f>KB4_Regional_SME!C2</f>
        <v>19.8</v>
      </c>
      <c r="D11" s="3">
        <f>KB4_Regional_SME!D2</f>
        <v>4.3</v>
      </c>
      <c r="E11" s="3">
        <f>KB4_Regional_SME!E2</f>
        <v>24.7</v>
      </c>
      <c r="F11" s="5">
        <f>KB4_Regional_SME!F2</f>
        <v>0.85172413793103441</v>
      </c>
      <c r="H11" t="s">
        <v>370</v>
      </c>
      <c r="I11" s="3">
        <f>AVERAGE(KB4_Regional_SME!B2:B8)</f>
        <v>29.099999999999998</v>
      </c>
      <c r="J11" s="3">
        <f>AVERAGE(KB4_Regional_SME!C2:C8)</f>
        <v>21.271428571428569</v>
      </c>
      <c r="K11" s="3">
        <f>AVERAGE(KB4_Regional_SME!D2:D8)</f>
        <v>4.5142857142857142</v>
      </c>
    </row>
    <row r="12" spans="1:14">
      <c r="A12" t="str">
        <f>KB4_Regional_SME!A3</f>
        <v>Africa</v>
      </c>
      <c r="B12" s="3">
        <f>KB4_Regional_SME!B3</f>
        <v>29.7</v>
      </c>
      <c r="C12" s="3">
        <f>KB4_Regional_SME!C3</f>
        <v>23.7</v>
      </c>
      <c r="D12" s="3">
        <f>KB4_Regional_SME!D3</f>
        <v>3.6</v>
      </c>
      <c r="E12" s="3">
        <f>KB4_Regional_SME!E3</f>
        <v>26.099999999999998</v>
      </c>
      <c r="F12" s="5">
        <f>KB4_Regional_SME!F3</f>
        <v>0.87878787878787878</v>
      </c>
      <c r="H12" t="s">
        <v>374</v>
      </c>
      <c r="I12" s="3">
        <f>MEDIAN(KB4_Regional_SME!B2:B8)</f>
        <v>29</v>
      </c>
      <c r="J12" s="3">
        <f>MEDIAN(KB4_Regional_SME!C2:C8)</f>
        <v>20.3</v>
      </c>
      <c r="K12" s="3">
        <f>MEDIAN(KB4_Regional_SME!D2:D8)</f>
        <v>4.3</v>
      </c>
    </row>
    <row r="13" spans="1:14">
      <c r="A13" t="str">
        <f>KB4_Regional_SME!A4</f>
        <v>Asia</v>
      </c>
      <c r="B13" s="3">
        <f>KB4_Regional_SME!B4</f>
        <v>31.5</v>
      </c>
      <c r="C13" s="3">
        <f>KB4_Regional_SME!C4</f>
        <v>20.3</v>
      </c>
      <c r="D13" s="3">
        <f>KB4_Regional_SME!D4</f>
        <v>5.4</v>
      </c>
      <c r="E13" s="3">
        <f>KB4_Regional_SME!E4</f>
        <v>26.1</v>
      </c>
      <c r="F13" s="5">
        <f>KB4_Regional_SME!F4</f>
        <v>0.82857142857142863</v>
      </c>
      <c r="H13" t="s">
        <v>412</v>
      </c>
      <c r="I13" s="3" t="e">
        <f ca="1">_xludf.STDEV.S(KB4_Regional_SME!B2:B8)</f>
        <v>#NAME?</v>
      </c>
      <c r="J13" s="3" t="e">
        <f ca="1">_xludf.STDEV.S(KB4_Regional_SME!C2:C8)</f>
        <v>#NAME?</v>
      </c>
      <c r="K13" s="3" t="e">
        <f ca="1">_xludf.STDEV.S(KB4_Regional_SME!D2:D8)</f>
        <v>#NAME?</v>
      </c>
    </row>
    <row r="14" spans="1:14">
      <c r="A14" t="str">
        <f>KB4_Regional_SME!A5</f>
        <v>Australia &amp; New Zealand</v>
      </c>
      <c r="B14" s="3">
        <f>KB4_Regional_SME!B5</f>
        <v>27.8</v>
      </c>
      <c r="C14" s="3">
        <f>KB4_Regional_SME!C5</f>
        <v>21.4</v>
      </c>
      <c r="D14" s="3">
        <f>KB4_Regional_SME!D5</f>
        <v>4.9000000000000004</v>
      </c>
      <c r="E14" s="3">
        <f>KB4_Regional_SME!E5</f>
        <v>22.9</v>
      </c>
      <c r="F14" s="5">
        <f>KB4_Regional_SME!F5</f>
        <v>0.82374100719424448</v>
      </c>
      <c r="H14" t="s">
        <v>382</v>
      </c>
      <c r="I14" s="3">
        <f>MIN(KB4_Regional_SME!B2:B8)</f>
        <v>26.5</v>
      </c>
      <c r="J14" s="3">
        <f>MIN(KB4_Regional_SME!C2:C8)</f>
        <v>19.3</v>
      </c>
      <c r="K14" s="3">
        <f>MIN(KB4_Regional_SME!D2:D8)</f>
        <v>3.6</v>
      </c>
    </row>
    <row r="15" spans="1:14">
      <c r="A15" t="str">
        <f>KB4_Regional_SME!A6</f>
        <v>Europe</v>
      </c>
      <c r="B15" s="3">
        <f>KB4_Regional_SME!B6</f>
        <v>26.5</v>
      </c>
      <c r="C15" s="3">
        <f>KB4_Regional_SME!C6</f>
        <v>19.3</v>
      </c>
      <c r="D15" s="3">
        <f>KB4_Regional_SME!D6</f>
        <v>4.0999999999999996</v>
      </c>
      <c r="E15" s="3">
        <f>KB4_Regional_SME!E6</f>
        <v>22.4</v>
      </c>
      <c r="F15" s="5">
        <f>KB4_Regional_SME!F6</f>
        <v>0.84528301886792445</v>
      </c>
      <c r="H15" t="s">
        <v>386</v>
      </c>
      <c r="I15" s="3">
        <f>MAX(KB4_Regional_SME!B2:B8)</f>
        <v>32.700000000000003</v>
      </c>
      <c r="J15" s="3">
        <f>MAX(KB4_Regional_SME!C2:C8)</f>
        <v>24.4</v>
      </c>
      <c r="K15" s="3">
        <f>MAX(KB4_Regional_SME!D2:D8)</f>
        <v>5.4</v>
      </c>
    </row>
    <row r="16" spans="1:14">
      <c r="A16" t="str">
        <f>KB4_Regional_SME!A7</f>
        <v>South America</v>
      </c>
      <c r="B16" s="3">
        <f>KB4_Regional_SME!B7</f>
        <v>32.700000000000003</v>
      </c>
      <c r="C16" s="3">
        <f>KB4_Regional_SME!C7</f>
        <v>24.4</v>
      </c>
      <c r="D16" s="3">
        <f>KB4_Regional_SME!D7</f>
        <v>5.2</v>
      </c>
      <c r="E16" s="3">
        <f>KB4_Regional_SME!E7</f>
        <v>27.500000000000004</v>
      </c>
      <c r="F16" s="5">
        <f>KB4_Regional_SME!F7</f>
        <v>0.84097859327217128</v>
      </c>
      <c r="H16" t="s">
        <v>390</v>
      </c>
      <c r="I16" s="3">
        <f>I15-I14</f>
        <v>6.2000000000000028</v>
      </c>
      <c r="J16" s="3">
        <f>J15-J14</f>
        <v>5.0999999999999979</v>
      </c>
      <c r="K16" s="3">
        <f>K15-K14</f>
        <v>1.8000000000000003</v>
      </c>
    </row>
    <row r="17" spans="1:6">
      <c r="A17" t="str">
        <f>KB4_Regional_SME!A8</f>
        <v>United Kingdom &amp; Ireland</v>
      </c>
      <c r="B17" s="3">
        <f>KB4_Regional_SME!B8</f>
        <v>26.5</v>
      </c>
      <c r="C17" s="3">
        <f>KB4_Regional_SME!C8</f>
        <v>20</v>
      </c>
      <c r="D17" s="3">
        <f>KB4_Regional_SME!D8</f>
        <v>4.0999999999999996</v>
      </c>
      <c r="E17" s="3">
        <f>KB4_Regional_SME!E8</f>
        <v>22.4</v>
      </c>
      <c r="F17" s="5">
        <f>KB4_Regional_SME!F8</f>
        <v>0.84528301886792445</v>
      </c>
    </row>
  </sheetData>
  <mergeCells count="1">
    <mergeCell ref="A1:N1"/>
  </mergeCells>
  <conditionalFormatting sqref="F11:F17">
    <cfRule type="colorScale" priority="1">
      <colorScale>
        <cfvo type="min"/>
        <cfvo type="percentile" val="50"/>
        <cfvo type="max"/>
        <color rgb="FFFEE2E2"/>
        <color rgb="FFFEF3C7"/>
        <color rgb="FFDCFCE7"/>
      </colorScale>
    </cfRule>
  </conditionalFormatting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N14"/>
  <sheetViews>
    <sheetView workbookViewId="0">
      <selection activeCell="B33" sqref="B33"/>
    </sheetView>
  </sheetViews>
  <sheetFormatPr defaultRowHeight="14.25"/>
  <cols>
    <col min="1" max="1" width="24" customWidth="1"/>
    <col min="2" max="2" width="20" customWidth="1"/>
    <col min="3" max="5" width="18" customWidth="1"/>
    <col min="6" max="6" width="24" customWidth="1"/>
    <col min="7" max="7" width="3" customWidth="1"/>
    <col min="8" max="8" width="28" customWidth="1"/>
    <col min="9" max="10" width="18" customWidth="1"/>
    <col min="11" max="11" width="34" customWidth="1"/>
    <col min="12" max="14" width="12" customWidth="1"/>
  </cols>
  <sheetData>
    <row r="1" spans="1:14" ht="19.5">
      <c r="A1" s="19" t="s">
        <v>413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</row>
    <row r="3" spans="1:14" ht="15">
      <c r="A3" s="13" t="s">
        <v>285</v>
      </c>
      <c r="B3" s="13" t="s">
        <v>414</v>
      </c>
      <c r="C3" s="13" t="s">
        <v>415</v>
      </c>
      <c r="D3" s="13" t="s">
        <v>416</v>
      </c>
      <c r="E3" s="13" t="s">
        <v>417</v>
      </c>
      <c r="F3" s="13" t="s">
        <v>418</v>
      </c>
      <c r="H3" s="13" t="s">
        <v>419</v>
      </c>
      <c r="I3" s="13" t="s">
        <v>292</v>
      </c>
      <c r="J3" s="13" t="s">
        <v>284</v>
      </c>
      <c r="K3" s="13" t="s">
        <v>420</v>
      </c>
    </row>
    <row r="4" spans="1:14">
      <c r="A4" t="s">
        <v>288</v>
      </c>
      <c r="B4" s="3">
        <f>KB4_Size_Benchmark!C2</f>
        <v>28.7</v>
      </c>
      <c r="C4" s="14">
        <f>100</f>
        <v>100</v>
      </c>
      <c r="D4" s="3">
        <f>CIRA_Benchmark!C2</f>
        <v>8.1999999999999993</v>
      </c>
      <c r="E4" s="14">
        <f>100</f>
        <v>100</v>
      </c>
      <c r="F4" t="s">
        <v>421</v>
      </c>
      <c r="H4" t="s">
        <v>422</v>
      </c>
      <c r="I4" s="15">
        <f>KB4_Size_Benchmark!F2</f>
        <v>8.8000000000000007</v>
      </c>
      <c r="J4" s="15">
        <f>CIRA_Benchmark!D3</f>
        <v>3.6999999999999993</v>
      </c>
      <c r="K4" t="s">
        <v>423</v>
      </c>
    </row>
    <row r="5" spans="1:14">
      <c r="A5" t="s">
        <v>289</v>
      </c>
      <c r="B5" s="3">
        <f>KB4_Size_Benchmark!D2</f>
        <v>19.899999999999999</v>
      </c>
      <c r="C5" s="14">
        <f>B5/B4*100</f>
        <v>69.337979094076658</v>
      </c>
      <c r="D5" s="3">
        <f>CIRA_Benchmark!C3</f>
        <v>4.5</v>
      </c>
      <c r="E5" s="14">
        <f>D5/D4*100</f>
        <v>54.878048780487809</v>
      </c>
      <c r="F5" t="s">
        <v>424</v>
      </c>
      <c r="H5" t="s">
        <v>295</v>
      </c>
      <c r="I5" s="5">
        <f>KB4_Size_Benchmark!G2</f>
        <v>0.30662020905923348</v>
      </c>
      <c r="J5" s="5">
        <f>CIRA_Benchmark!E3</f>
        <v>0.45121951219512191</v>
      </c>
      <c r="K5" t="s">
        <v>423</v>
      </c>
    </row>
    <row r="6" spans="1:14">
      <c r="A6" t="s">
        <v>290</v>
      </c>
      <c r="B6" s="3">
        <f>KB4_Size_Benchmark!E2</f>
        <v>4.3</v>
      </c>
      <c r="C6" s="14">
        <f>B6/B4*100</f>
        <v>14.982578397212542</v>
      </c>
      <c r="D6" s="3">
        <f>CIRA_Benchmark!C4</f>
        <v>3.3</v>
      </c>
      <c r="E6" s="14">
        <f>D6/D4*100</f>
        <v>40.243902439024396</v>
      </c>
      <c r="F6" t="s">
        <v>425</v>
      </c>
      <c r="H6" t="s">
        <v>426</v>
      </c>
      <c r="I6" s="15">
        <f>KB4_Size_Benchmark!H2</f>
        <v>24.4</v>
      </c>
      <c r="J6" s="15">
        <f>CIRA_Benchmark!D4</f>
        <v>4.8999999999999995</v>
      </c>
      <c r="K6" t="s">
        <v>423</v>
      </c>
    </row>
    <row r="7" spans="1:14">
      <c r="H7" t="s">
        <v>299</v>
      </c>
      <c r="I7" s="5">
        <f>KB4_Size_Benchmark!I2</f>
        <v>0.85017421602787457</v>
      </c>
      <c r="J7" s="5">
        <f>CIRA_Benchmark!E4</f>
        <v>0.59756097560975607</v>
      </c>
      <c r="K7" t="s">
        <v>423</v>
      </c>
    </row>
    <row r="10" spans="1:14" ht="15">
      <c r="A10" s="13" t="s">
        <v>427</v>
      </c>
      <c r="B10" s="13" t="s">
        <v>301</v>
      </c>
      <c r="C10" s="13" t="s">
        <v>302</v>
      </c>
      <c r="D10" s="13" t="s">
        <v>428</v>
      </c>
      <c r="E10" s="13" t="s">
        <v>303</v>
      </c>
    </row>
    <row r="11" spans="1:14">
      <c r="A11" t="s">
        <v>429</v>
      </c>
      <c r="B11" s="3">
        <v>14</v>
      </c>
      <c r="C11" s="3">
        <v>42</v>
      </c>
      <c r="D11" s="3" t="s">
        <v>430</v>
      </c>
      <c r="E11" s="3">
        <v>17</v>
      </c>
    </row>
    <row r="12" spans="1:14">
      <c r="A12" t="s">
        <v>431</v>
      </c>
      <c r="B12" s="3">
        <v>33</v>
      </c>
      <c r="C12" s="3">
        <v>46</v>
      </c>
      <c r="D12" s="3">
        <v>40</v>
      </c>
      <c r="E12" s="3">
        <v>24</v>
      </c>
    </row>
    <row r="13" spans="1:14">
      <c r="A13" t="s">
        <v>432</v>
      </c>
      <c r="B13" s="3">
        <v>54</v>
      </c>
      <c r="C13" s="3">
        <v>65</v>
      </c>
      <c r="D13" s="3">
        <v>60</v>
      </c>
      <c r="E13" s="3">
        <v>41</v>
      </c>
    </row>
    <row r="14" spans="1:14">
      <c r="A14" t="s">
        <v>307</v>
      </c>
      <c r="B14" s="3">
        <v>84</v>
      </c>
      <c r="C14" s="3">
        <v>69</v>
      </c>
      <c r="D14" s="3">
        <v>63</v>
      </c>
      <c r="E14" s="3">
        <v>48</v>
      </c>
    </row>
  </sheetData>
  <mergeCells count="1">
    <mergeCell ref="A1:N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7"/>
  <sheetViews>
    <sheetView tabSelected="1" workbookViewId="0">
      <selection activeCell="F6" sqref="F6"/>
    </sheetView>
  </sheetViews>
  <sheetFormatPr defaultRowHeight="14.25"/>
  <cols>
    <col min="1" max="1" width="27" customWidth="1"/>
    <col min="2" max="2" width="19" customWidth="1"/>
    <col min="3" max="4" width="22" customWidth="1"/>
    <col min="5" max="5" width="30" customWidth="1"/>
    <col min="6" max="6" width="28" customWidth="1"/>
    <col min="7" max="9" width="19" customWidth="1"/>
    <col min="10" max="10" width="20" customWidth="1"/>
  </cols>
  <sheetData>
    <row r="1" spans="1:10" ht="19.5">
      <c r="A1" s="22" t="s">
        <v>433</v>
      </c>
      <c r="B1" s="22"/>
      <c r="C1" s="22"/>
      <c r="D1" s="22"/>
      <c r="E1" s="22"/>
      <c r="F1" s="22"/>
      <c r="G1" s="22"/>
      <c r="H1" s="22"/>
      <c r="I1" s="22"/>
      <c r="J1" s="22"/>
    </row>
    <row r="2" spans="1:10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5">
      <c r="A3" s="21" t="s">
        <v>434</v>
      </c>
      <c r="B3" s="21"/>
      <c r="C3" s="21"/>
      <c r="D3" s="21"/>
      <c r="E3" s="21"/>
      <c r="F3" s="21"/>
      <c r="G3" s="21"/>
      <c r="H3" s="21"/>
      <c r="I3" s="21"/>
      <c r="J3" s="21"/>
    </row>
    <row r="4" spans="1:10" ht="15">
      <c r="A4" s="7" t="s">
        <v>435</v>
      </c>
      <c r="B4" s="7" t="s">
        <v>436</v>
      </c>
      <c r="C4" s="7" t="s">
        <v>437</v>
      </c>
      <c r="D4" s="7" t="s">
        <v>438</v>
      </c>
      <c r="E4" s="7" t="s">
        <v>439</v>
      </c>
      <c r="F4" s="1"/>
      <c r="G4" s="1"/>
      <c r="H4" s="1"/>
      <c r="I4" s="1"/>
      <c r="J4" s="1"/>
    </row>
    <row r="5" spans="1:10" ht="42.75">
      <c r="A5" s="1" t="s">
        <v>440</v>
      </c>
      <c r="B5" s="1" t="s">
        <v>441</v>
      </c>
      <c r="C5" s="1" t="s">
        <v>442</v>
      </c>
      <c r="D5" s="1" t="s">
        <v>443</v>
      </c>
      <c r="E5" s="1" t="s">
        <v>444</v>
      </c>
      <c r="F5" s="1"/>
      <c r="G5" s="1"/>
      <c r="H5" s="1"/>
      <c r="I5" s="1"/>
      <c r="J5" s="1"/>
    </row>
    <row r="6" spans="1:10" ht="28.5">
      <c r="A6" s="1" t="s">
        <v>445</v>
      </c>
      <c r="B6" s="1" t="s">
        <v>446</v>
      </c>
      <c r="C6" s="1" t="s">
        <v>447</v>
      </c>
      <c r="D6" s="1" t="s">
        <v>448</v>
      </c>
      <c r="E6" s="1" t="s">
        <v>449</v>
      </c>
      <c r="F6" s="1"/>
      <c r="G6" s="1"/>
      <c r="H6" s="1"/>
      <c r="I6" s="1"/>
      <c r="J6" s="1"/>
    </row>
    <row r="7" spans="1:10" ht="28.5">
      <c r="A7" s="1" t="s">
        <v>450</v>
      </c>
      <c r="B7" s="1" t="s">
        <v>451</v>
      </c>
      <c r="C7" s="1" t="s">
        <v>452</v>
      </c>
      <c r="D7" s="1" t="s">
        <v>356</v>
      </c>
      <c r="E7" s="1" t="s">
        <v>453</v>
      </c>
      <c r="F7" s="1"/>
      <c r="G7" s="1"/>
      <c r="H7" s="1"/>
      <c r="I7" s="1"/>
      <c r="J7" s="1"/>
    </row>
    <row r="8" spans="1:10">
      <c r="A8" s="1"/>
      <c r="B8" s="1"/>
      <c r="C8" s="1"/>
      <c r="D8" s="1"/>
      <c r="E8" s="1"/>
      <c r="F8" s="1"/>
      <c r="G8" s="1"/>
      <c r="H8" s="1"/>
      <c r="I8" s="1"/>
      <c r="J8" s="1"/>
    </row>
    <row r="9" spans="1:10" ht="15">
      <c r="A9" s="21" t="s">
        <v>454</v>
      </c>
      <c r="B9" s="21"/>
      <c r="C9" s="21"/>
      <c r="D9" s="21"/>
      <c r="E9" s="21"/>
      <c r="F9" s="21"/>
      <c r="G9" s="21"/>
      <c r="H9" s="21"/>
      <c r="I9" s="21"/>
      <c r="J9" s="21"/>
    </row>
    <row r="10" spans="1:10" ht="30">
      <c r="A10" s="7" t="s">
        <v>285</v>
      </c>
      <c r="B10" s="7" t="s">
        <v>442</v>
      </c>
      <c r="C10" s="7" t="s">
        <v>455</v>
      </c>
      <c r="D10" s="7" t="s">
        <v>456</v>
      </c>
      <c r="E10" s="7" t="s">
        <v>404</v>
      </c>
      <c r="F10" s="7" t="s">
        <v>327</v>
      </c>
      <c r="G10" s="7" t="s">
        <v>435</v>
      </c>
      <c r="H10" s="1"/>
      <c r="I10" s="1"/>
      <c r="J10" s="1"/>
    </row>
    <row r="11" spans="1:10">
      <c r="A11" s="1" t="s">
        <v>288</v>
      </c>
      <c r="B11" s="4">
        <f>KB4_Size_Benchmark!C2</f>
        <v>28.7</v>
      </c>
      <c r="C11" s="16">
        <v>0</v>
      </c>
      <c r="D11" s="6">
        <v>0</v>
      </c>
      <c r="E11" s="17">
        <f>KB4_Size_Benchmark!B2</f>
        <v>42488</v>
      </c>
      <c r="F11" s="1" t="s">
        <v>457</v>
      </c>
      <c r="G11" s="1" t="s">
        <v>440</v>
      </c>
      <c r="H11" s="1"/>
      <c r="I11" s="1"/>
      <c r="J11" s="1"/>
    </row>
    <row r="12" spans="1:10">
      <c r="A12" s="1" t="s">
        <v>289</v>
      </c>
      <c r="B12" s="4">
        <f>KB4_Size_Benchmark!D2</f>
        <v>19.899999999999999</v>
      </c>
      <c r="C12" s="16">
        <f>KB4_Size_Benchmark!F2</f>
        <v>8.8000000000000007</v>
      </c>
      <c r="D12" s="6">
        <f>KB4_Size_Benchmark!G2</f>
        <v>0.30662020905923348</v>
      </c>
      <c r="E12" s="17">
        <f>KB4_Size_Benchmark!B2</f>
        <v>42488</v>
      </c>
      <c r="F12" s="1" t="s">
        <v>323</v>
      </c>
      <c r="G12" s="1" t="s">
        <v>440</v>
      </c>
      <c r="H12" s="1"/>
      <c r="I12" s="1"/>
      <c r="J12" s="1"/>
    </row>
    <row r="13" spans="1:10">
      <c r="A13" s="1" t="s">
        <v>290</v>
      </c>
      <c r="B13" s="4">
        <f>KB4_Size_Benchmark!E2</f>
        <v>4.3</v>
      </c>
      <c r="C13" s="16">
        <f>KB4_Size_Benchmark!H2</f>
        <v>24.4</v>
      </c>
      <c r="D13" s="6">
        <f>KB4_Size_Benchmark!I2</f>
        <v>0.85017421602787457</v>
      </c>
      <c r="E13" s="17">
        <f>KB4_Size_Benchmark!B2</f>
        <v>42488</v>
      </c>
      <c r="F13" s="1" t="s">
        <v>458</v>
      </c>
      <c r="G13" s="1" t="s">
        <v>440</v>
      </c>
      <c r="H13" s="1"/>
      <c r="I13" s="1"/>
      <c r="J13" s="1"/>
    </row>
    <row r="14" spans="1:10">
      <c r="A14" s="1"/>
      <c r="B14" s="1"/>
      <c r="C14" s="1"/>
      <c r="D14" s="1"/>
      <c r="E14" s="1"/>
      <c r="F14" s="1"/>
      <c r="G14" s="1"/>
      <c r="H14" s="1"/>
      <c r="I14" s="1"/>
      <c r="J14" s="1"/>
    </row>
    <row r="15" spans="1:10" ht="15">
      <c r="A15" s="21" t="s">
        <v>459</v>
      </c>
      <c r="B15" s="21"/>
      <c r="C15" s="21"/>
      <c r="D15" s="21"/>
      <c r="E15" s="21"/>
      <c r="F15" s="21" t="s">
        <v>460</v>
      </c>
      <c r="G15" s="21"/>
      <c r="H15" s="21"/>
      <c r="I15" s="21"/>
      <c r="J15" s="21"/>
    </row>
    <row r="16" spans="1:10" ht="15">
      <c r="A16" s="7" t="s">
        <v>461</v>
      </c>
      <c r="B16" s="7" t="s">
        <v>313</v>
      </c>
      <c r="C16" s="7" t="s">
        <v>314</v>
      </c>
      <c r="D16" s="7" t="s">
        <v>315</v>
      </c>
      <c r="E16" s="1"/>
      <c r="F16" s="7" t="s">
        <v>462</v>
      </c>
      <c r="G16" s="7" t="s">
        <v>289</v>
      </c>
      <c r="H16" s="7" t="s">
        <v>290</v>
      </c>
      <c r="I16" s="1"/>
      <c r="J16" s="1"/>
    </row>
    <row r="17" spans="1:10">
      <c r="A17" s="1" t="str">
        <f>Ch4_Industry!A4</f>
        <v>N industries</v>
      </c>
      <c r="B17" s="1">
        <f>Ch4_Industry!B4</f>
        <v>19</v>
      </c>
      <c r="C17" s="1">
        <f>Ch4_Industry!C4</f>
        <v>19</v>
      </c>
      <c r="D17" s="1">
        <f>Ch4_Industry!D4</f>
        <v>19</v>
      </c>
      <c r="E17" s="1"/>
      <c r="F17" s="1" t="str">
        <f>Ch4_Industry!F4</f>
        <v>Mean absolute reduction</v>
      </c>
      <c r="G17" s="16">
        <f>Ch4_Industry!G4</f>
        <v>8.9473684210526319</v>
      </c>
      <c r="H17" s="16">
        <f>Ch4_Industry!H4</f>
        <v>24.468421052631577</v>
      </c>
      <c r="I17" s="1"/>
      <c r="J17" s="1"/>
    </row>
    <row r="18" spans="1:10">
      <c r="A18" s="1" t="str">
        <f>Ch4_Industry!A5</f>
        <v>Mean</v>
      </c>
      <c r="B18" s="4">
        <f>Ch4_Industry!B5</f>
        <v>28.815789473684209</v>
      </c>
      <c r="C18" s="4">
        <f>Ch4_Industry!C5</f>
        <v>19.868421052631586</v>
      </c>
      <c r="D18" s="4">
        <f>Ch4_Industry!D5</f>
        <v>4.3473684210526313</v>
      </c>
      <c r="E18" s="1"/>
      <c r="F18" s="1" t="str">
        <f>Ch4_Industry!F5</f>
        <v>Mean relative reduction</v>
      </c>
      <c r="G18" s="6">
        <f>Ch4_Industry!G5</f>
        <v>0.30808382997935713</v>
      </c>
      <c r="H18" s="6">
        <f>Ch4_Industry!H5</f>
        <v>0.84856691610005064</v>
      </c>
      <c r="I18" s="1"/>
      <c r="J18" s="1"/>
    </row>
    <row r="19" spans="1:10">
      <c r="A19" s="1" t="str">
        <f>Ch4_Industry!A6</f>
        <v>Median</v>
      </c>
      <c r="B19" s="4">
        <f>Ch4_Industry!B6</f>
        <v>28.4</v>
      </c>
      <c r="C19" s="4">
        <f>Ch4_Industry!C6</f>
        <v>20.5</v>
      </c>
      <c r="D19" s="4">
        <f>Ch4_Industry!D6</f>
        <v>4.2</v>
      </c>
      <c r="E19" s="1"/>
      <c r="F19" s="1" t="str">
        <f>Ch4_Industry!F6</f>
        <v>Median relative reduction</v>
      </c>
      <c r="G19" s="6">
        <f>Ch4_Industry!G6</f>
        <v>0.29749103942652322</v>
      </c>
      <c r="H19" s="6">
        <f>Ch4_Industry!H6</f>
        <v>0.84690553745928343</v>
      </c>
      <c r="I19" s="1"/>
      <c r="J19" s="1"/>
    </row>
    <row r="20" spans="1:10">
      <c r="A20" s="1" t="str">
        <f>Ch4_Industry!A7</f>
        <v>Standard deviation</v>
      </c>
      <c r="B20" s="4" t="e">
        <f ca="1">Ch4_Industry!B7</f>
        <v>#NAME?</v>
      </c>
      <c r="C20" s="4" t="e">
        <f ca="1">Ch4_Industry!C7</f>
        <v>#NAME?</v>
      </c>
      <c r="D20" s="4" t="e">
        <f ca="1">Ch4_Industry!D7</f>
        <v>#NAME?</v>
      </c>
      <c r="E20" s="1"/>
      <c r="F20" s="1" t="str">
        <f>Ch4_Industry!F7</f>
        <v>Minimum relative reduction</v>
      </c>
      <c r="G20" s="6">
        <f>Ch4_Industry!G7</f>
        <v>0.19157088122605362</v>
      </c>
      <c r="H20" s="6">
        <f>Ch4_Industry!H7</f>
        <v>0.7886792452830188</v>
      </c>
      <c r="I20" s="1"/>
      <c r="J20" s="1"/>
    </row>
    <row r="21" spans="1:10">
      <c r="A21" s="1" t="str">
        <f>Ch4_Industry!A8</f>
        <v>Minimum</v>
      </c>
      <c r="B21" s="4">
        <f>Ch4_Industry!B8</f>
        <v>26.1</v>
      </c>
      <c r="C21" s="4">
        <f>Ch4_Industry!C8</f>
        <v>13.9</v>
      </c>
      <c r="D21" s="4">
        <f>Ch4_Industry!D8</f>
        <v>2.5</v>
      </c>
      <c r="E21" s="1"/>
      <c r="F21" s="1" t="str">
        <f>Ch4_Industry!F8</f>
        <v>Maximum relative reduction</v>
      </c>
      <c r="G21" s="6">
        <f>Ch4_Industry!G8</f>
        <v>0.5</v>
      </c>
      <c r="H21" s="6">
        <f>Ch4_Industry!H8</f>
        <v>0.91007194244604317</v>
      </c>
      <c r="I21" s="1"/>
      <c r="J21" s="1"/>
    </row>
    <row r="22" spans="1:10">
      <c r="A22" s="1" t="str">
        <f>Ch4_Industry!A9</f>
        <v>Maximum</v>
      </c>
      <c r="B22" s="4">
        <f>Ch4_Industry!B9</f>
        <v>34.700000000000003</v>
      </c>
      <c r="C22" s="4">
        <f>Ch4_Industry!C9</f>
        <v>23.1</v>
      </c>
      <c r="D22" s="4">
        <f>Ch4_Industry!D9</f>
        <v>5.6</v>
      </c>
      <c r="E22" s="1"/>
      <c r="F22" s="1" t="str">
        <f>Ch4_Industry!F9</f>
        <v>Industries showing reduction</v>
      </c>
      <c r="G22" s="1">
        <f>Ch4_Industry!G9</f>
        <v>19</v>
      </c>
      <c r="H22" s="1">
        <f>Ch4_Industry!H9</f>
        <v>19</v>
      </c>
      <c r="I22" s="1"/>
      <c r="J22" s="1"/>
    </row>
    <row r="23" spans="1:10">
      <c r="A23" s="1" t="str">
        <f>Ch4_Industry!A10</f>
        <v>Range</v>
      </c>
      <c r="B23" s="4">
        <f>Ch4_Industry!B10</f>
        <v>8.6000000000000014</v>
      </c>
      <c r="C23" s="4">
        <f>Ch4_Industry!C10</f>
        <v>9.2000000000000011</v>
      </c>
      <c r="D23" s="4">
        <f>Ch4_Industry!D10</f>
        <v>3.0999999999999996</v>
      </c>
      <c r="E23" s="1"/>
      <c r="F23" s="1" t="str">
        <f>Ch4_Industry!F10</f>
        <v>Share showing reduction</v>
      </c>
      <c r="G23" s="6">
        <f>Ch4_Industry!G10</f>
        <v>1</v>
      </c>
      <c r="H23" s="6">
        <f>Ch4_Industry!H10</f>
        <v>1</v>
      </c>
      <c r="I23" s="1"/>
      <c r="J23" s="1"/>
    </row>
    <row r="24" spans="1:10">
      <c r="A24" s="1"/>
      <c r="B24" s="1"/>
      <c r="C24" s="1"/>
      <c r="D24" s="1"/>
      <c r="E24" s="1"/>
      <c r="F24" s="1"/>
      <c r="G24" s="1"/>
      <c r="H24" s="1"/>
      <c r="I24" s="1"/>
      <c r="J24" s="1"/>
    </row>
    <row r="25" spans="1:10">
      <c r="A25" s="1"/>
      <c r="B25" s="1"/>
      <c r="C25" s="1"/>
      <c r="D25" s="1"/>
      <c r="E25" s="1"/>
      <c r="F25" s="1"/>
      <c r="G25" s="1"/>
      <c r="H25" s="1"/>
      <c r="I25" s="1"/>
      <c r="J25" s="1"/>
    </row>
    <row r="26" spans="1:10" ht="15">
      <c r="A26" s="21" t="s">
        <v>463</v>
      </c>
      <c r="B26" s="21"/>
      <c r="C26" s="21"/>
      <c r="D26" s="21"/>
      <c r="E26" s="21"/>
      <c r="F26" s="21"/>
      <c r="G26" s="21"/>
      <c r="H26" s="21"/>
      <c r="I26" s="21"/>
      <c r="J26" s="21"/>
    </row>
    <row r="27" spans="1:10" ht="15">
      <c r="A27" s="7" t="s">
        <v>403</v>
      </c>
      <c r="B27" s="7" t="s">
        <v>404</v>
      </c>
      <c r="C27" s="7" t="s">
        <v>313</v>
      </c>
      <c r="D27" s="7" t="s">
        <v>405</v>
      </c>
      <c r="E27" s="7" t="s">
        <v>406</v>
      </c>
      <c r="F27" s="7" t="s">
        <v>407</v>
      </c>
      <c r="G27" s="7" t="s">
        <v>397</v>
      </c>
      <c r="H27" s="7" t="s">
        <v>408</v>
      </c>
      <c r="I27" s="7" t="s">
        <v>399</v>
      </c>
      <c r="J27" s="1"/>
    </row>
    <row r="28" spans="1:10">
      <c r="A28" s="1" t="str">
        <f>Ch4_Size_Region!A4</f>
        <v>1-249</v>
      </c>
      <c r="B28" s="1">
        <f>Ch4_Size_Region!B4</f>
        <v>42488</v>
      </c>
      <c r="C28" s="4">
        <f>Ch4_Size_Region!C4</f>
        <v>28.7</v>
      </c>
      <c r="D28" s="4">
        <f>Ch4_Size_Region!D4</f>
        <v>19.899999999999999</v>
      </c>
      <c r="E28" s="4">
        <f>Ch4_Size_Region!E4</f>
        <v>4.3</v>
      </c>
      <c r="F28" s="4">
        <f>Ch4_Size_Region!F4</f>
        <v>8.8000000000000007</v>
      </c>
      <c r="G28" s="6">
        <f>Ch4_Size_Region!G4</f>
        <v>0.30662020905923348</v>
      </c>
      <c r="H28" s="16">
        <f>Ch4_Size_Region!H4</f>
        <v>24.4</v>
      </c>
      <c r="I28" s="6">
        <f>Ch4_Size_Region!I4</f>
        <v>0.85017421602787457</v>
      </c>
      <c r="J28" s="1"/>
    </row>
    <row r="29" spans="1:10">
      <c r="A29" s="1" t="str">
        <f>Ch4_Size_Region!A5</f>
        <v>250-999</v>
      </c>
      <c r="B29" s="1">
        <f>Ch4_Size_Region!B5</f>
        <v>9934</v>
      </c>
      <c r="C29" s="4">
        <f>Ch4_Size_Region!C5</f>
        <v>31.9</v>
      </c>
      <c r="D29" s="4">
        <f>Ch4_Size_Region!D5</f>
        <v>20.100000000000001</v>
      </c>
      <c r="E29" s="4">
        <f>Ch4_Size_Region!E5</f>
        <v>4.5999999999999996</v>
      </c>
      <c r="F29" s="4">
        <f>Ch4_Size_Region!F5</f>
        <v>11.799999999999997</v>
      </c>
      <c r="G29" s="6">
        <f>Ch4_Size_Region!G5</f>
        <v>0.3699059561128526</v>
      </c>
      <c r="H29" s="16">
        <f>Ch4_Size_Region!H5</f>
        <v>27.299999999999997</v>
      </c>
      <c r="I29" s="6">
        <f>Ch4_Size_Region!I5</f>
        <v>0.85579937304075226</v>
      </c>
      <c r="J29" s="1"/>
    </row>
    <row r="30" spans="1:10">
      <c r="A30" s="1" t="str">
        <f>Ch4_Size_Region!A6</f>
        <v>1000+</v>
      </c>
      <c r="B30" s="1">
        <f>Ch4_Size_Region!B6</f>
        <v>3253</v>
      </c>
      <c r="C30" s="4">
        <f>Ch4_Size_Region!C6</f>
        <v>37.5</v>
      </c>
      <c r="D30" s="4">
        <f>Ch4_Size_Region!D6</f>
        <v>18</v>
      </c>
      <c r="E30" s="4">
        <f>Ch4_Size_Region!E6</f>
        <v>4.9000000000000004</v>
      </c>
      <c r="F30" s="4">
        <f>Ch4_Size_Region!F6</f>
        <v>19.5</v>
      </c>
      <c r="G30" s="6">
        <f>Ch4_Size_Region!G6</f>
        <v>0.52</v>
      </c>
      <c r="H30" s="16">
        <f>Ch4_Size_Region!H6</f>
        <v>32.6</v>
      </c>
      <c r="I30" s="6">
        <f>Ch4_Size_Region!I6</f>
        <v>0.8693333333333334</v>
      </c>
      <c r="J30" s="1"/>
    </row>
    <row r="31" spans="1:10">
      <c r="A31" s="1"/>
      <c r="B31" s="1"/>
      <c r="C31" s="1"/>
      <c r="D31" s="1"/>
      <c r="E31" s="1"/>
      <c r="F31" s="1"/>
      <c r="G31" s="1"/>
      <c r="H31" s="1"/>
      <c r="I31" s="1"/>
      <c r="J31" s="1"/>
    </row>
    <row r="32" spans="1:10">
      <c r="A32" s="1"/>
      <c r="B32" s="1"/>
      <c r="C32" s="1"/>
      <c r="D32" s="1"/>
      <c r="E32" s="1"/>
      <c r="F32" s="1"/>
      <c r="G32" s="1"/>
      <c r="H32" s="1"/>
      <c r="I32" s="1"/>
      <c r="J32" s="1"/>
    </row>
    <row r="33" spans="1:10" ht="15">
      <c r="A33" s="21" t="s">
        <v>464</v>
      </c>
      <c r="B33" s="21"/>
      <c r="C33" s="21"/>
      <c r="D33" s="21"/>
      <c r="E33" s="21"/>
      <c r="F33" s="21"/>
      <c r="G33" s="21"/>
      <c r="H33" s="21"/>
      <c r="I33" s="21"/>
      <c r="J33" s="21"/>
    </row>
    <row r="34" spans="1:10" ht="30">
      <c r="A34" s="7" t="s">
        <v>285</v>
      </c>
      <c r="B34" s="7" t="s">
        <v>447</v>
      </c>
      <c r="C34" s="7" t="s">
        <v>465</v>
      </c>
      <c r="D34" s="7" t="s">
        <v>456</v>
      </c>
      <c r="E34" s="7" t="s">
        <v>438</v>
      </c>
      <c r="F34" s="1"/>
      <c r="G34" s="1"/>
      <c r="H34" s="1"/>
      <c r="I34" s="1"/>
      <c r="J34" s="1"/>
    </row>
    <row r="35" spans="1:10" ht="28.5">
      <c r="A35" s="1" t="str">
        <f>CIRA_Benchmark!A2</f>
        <v>Baseline / beginning of training</v>
      </c>
      <c r="B35" s="4">
        <f>CIRA_Benchmark!C2</f>
        <v>8.1999999999999993</v>
      </c>
      <c r="C35" s="16">
        <f>CIRA_Benchmark!D2</f>
        <v>0</v>
      </c>
      <c r="D35" s="6">
        <f>CIRA_Benchmark!E2</f>
        <v>0</v>
      </c>
      <c r="E35" s="1" t="s">
        <v>466</v>
      </c>
      <c r="F35" s="1"/>
      <c r="G35" s="1"/>
      <c r="H35" s="1"/>
      <c r="I35" s="1"/>
      <c r="J35" s="1"/>
    </row>
    <row r="36" spans="1:10" ht="28.5">
      <c r="A36" s="1" t="str">
        <f>CIRA_Benchmark!A3</f>
        <v>After 90 days</v>
      </c>
      <c r="B36" s="4">
        <f>CIRA_Benchmark!C3</f>
        <v>4.5</v>
      </c>
      <c r="C36" s="16">
        <f>CIRA_Benchmark!D3</f>
        <v>3.6999999999999993</v>
      </c>
      <c r="D36" s="6">
        <f>CIRA_Benchmark!E3</f>
        <v>0.45121951219512191</v>
      </c>
      <c r="E36" s="1" t="s">
        <v>466</v>
      </c>
      <c r="F36" s="1"/>
      <c r="G36" s="1"/>
      <c r="H36" s="1"/>
      <c r="I36" s="1"/>
      <c r="J36" s="1"/>
    </row>
    <row r="37" spans="1:10" ht="28.5">
      <c r="A37" s="1" t="str">
        <f>CIRA_Benchmark!A4</f>
        <v>After one year</v>
      </c>
      <c r="B37" s="4">
        <f>CIRA_Benchmark!C4</f>
        <v>3.3</v>
      </c>
      <c r="C37" s="16">
        <f>CIRA_Benchmark!D4</f>
        <v>4.8999999999999995</v>
      </c>
      <c r="D37" s="6">
        <f>CIRA_Benchmark!E4</f>
        <v>0.59756097560975607</v>
      </c>
      <c r="E37" s="1" t="s">
        <v>466</v>
      </c>
      <c r="F37" s="1"/>
      <c r="G37" s="1"/>
      <c r="H37" s="1"/>
      <c r="I37" s="1"/>
      <c r="J37" s="1"/>
    </row>
    <row r="38" spans="1:10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ht="15">
      <c r="A40" s="21" t="s">
        <v>467</v>
      </c>
      <c r="B40" s="21"/>
      <c r="C40" s="21"/>
      <c r="D40" s="21"/>
      <c r="E40" s="21"/>
      <c r="F40" s="21"/>
      <c r="G40" s="21"/>
      <c r="H40" s="21"/>
      <c r="I40" s="21"/>
      <c r="J40" s="21"/>
    </row>
    <row r="41" spans="1:10" ht="30">
      <c r="A41" s="7" t="s">
        <v>427</v>
      </c>
      <c r="B41" s="7" t="s">
        <v>301</v>
      </c>
      <c r="C41" s="7" t="s">
        <v>302</v>
      </c>
      <c r="D41" s="7" t="s">
        <v>428</v>
      </c>
      <c r="E41" s="7" t="s">
        <v>303</v>
      </c>
      <c r="F41" s="1"/>
      <c r="G41" s="1"/>
      <c r="H41" s="1"/>
      <c r="I41" s="1"/>
      <c r="J41" s="1"/>
    </row>
    <row r="42" spans="1:10">
      <c r="A42" s="1" t="str">
        <f>Ch4_Triangulation!A11</f>
        <v>Micro (1–9)</v>
      </c>
      <c r="B42" s="4">
        <f>Ch4_Triangulation!B11</f>
        <v>14</v>
      </c>
      <c r="C42" s="4">
        <f>Ch4_Triangulation!C11</f>
        <v>42</v>
      </c>
      <c r="D42" s="4" t="s">
        <v>430</v>
      </c>
      <c r="E42" s="4">
        <f>Ch4_Triangulation!E11</f>
        <v>17</v>
      </c>
      <c r="F42" s="1"/>
      <c r="G42" s="1"/>
      <c r="H42" s="1"/>
      <c r="I42" s="1"/>
      <c r="J42" s="1"/>
    </row>
    <row r="43" spans="1:10">
      <c r="A43" s="1" t="str">
        <f>Ch4_Triangulation!A12</f>
        <v>Small (10–49)</v>
      </c>
      <c r="B43" s="4">
        <f>Ch4_Triangulation!B12</f>
        <v>33</v>
      </c>
      <c r="C43" s="4">
        <f>Ch4_Triangulation!C12</f>
        <v>46</v>
      </c>
      <c r="D43" s="4">
        <f>Ch4_Triangulation!D12</f>
        <v>40</v>
      </c>
      <c r="E43" s="4">
        <f>Ch4_Triangulation!E12</f>
        <v>24</v>
      </c>
      <c r="F43" s="1"/>
      <c r="G43" s="1"/>
      <c r="H43" s="1"/>
      <c r="I43" s="1"/>
      <c r="J43" s="1"/>
    </row>
    <row r="44" spans="1:10">
      <c r="A44" s="1" t="str">
        <f>Ch4_Triangulation!A13</f>
        <v>Medium (50–249)</v>
      </c>
      <c r="B44" s="4">
        <f>Ch4_Triangulation!B13</f>
        <v>54</v>
      </c>
      <c r="C44" s="4">
        <f>Ch4_Triangulation!C13</f>
        <v>65</v>
      </c>
      <c r="D44" s="4">
        <f>Ch4_Triangulation!D13</f>
        <v>60</v>
      </c>
      <c r="E44" s="4">
        <f>Ch4_Triangulation!E13</f>
        <v>41</v>
      </c>
      <c r="F44" s="1"/>
      <c r="G44" s="1"/>
      <c r="H44" s="1"/>
      <c r="I44" s="1"/>
      <c r="J44" s="1"/>
    </row>
    <row r="45" spans="1:10">
      <c r="A45" s="1" t="str">
        <f>Ch4_Triangulation!A14</f>
        <v>Large (250+)</v>
      </c>
      <c r="B45" s="4">
        <f>Ch4_Triangulation!B14</f>
        <v>84</v>
      </c>
      <c r="C45" s="4">
        <f>Ch4_Triangulation!C14</f>
        <v>69</v>
      </c>
      <c r="D45" s="4">
        <f>Ch4_Triangulation!D14</f>
        <v>63</v>
      </c>
      <c r="E45" s="4">
        <f>Ch4_Triangulation!E14</f>
        <v>48</v>
      </c>
      <c r="F45" s="1"/>
      <c r="G45" s="1"/>
      <c r="H45" s="1"/>
      <c r="I45" s="1"/>
      <c r="J45" s="1"/>
    </row>
    <row r="46" spans="1:10">
      <c r="A46" s="1"/>
      <c r="B46" s="1"/>
      <c r="C46" s="1"/>
      <c r="D46" s="1"/>
      <c r="E46" s="1"/>
      <c r="F46" s="1"/>
      <c r="G46" s="1"/>
      <c r="H46" s="1"/>
      <c r="I46" s="1"/>
      <c r="J46" s="1"/>
    </row>
    <row r="47" spans="1:10">
      <c r="A47" s="1"/>
      <c r="B47" s="1"/>
      <c r="C47" s="1"/>
      <c r="D47" s="1"/>
      <c r="E47" s="1"/>
      <c r="F47" s="1"/>
      <c r="G47" s="1"/>
      <c r="H47" s="1"/>
      <c r="I47" s="1"/>
      <c r="J47" s="1"/>
    </row>
  </sheetData>
  <mergeCells count="7">
    <mergeCell ref="A26:J26"/>
    <mergeCell ref="A33:J33"/>
    <mergeCell ref="A40:J40"/>
    <mergeCell ref="A1:J1"/>
    <mergeCell ref="A3:J3"/>
    <mergeCell ref="A9:J9"/>
    <mergeCell ref="A15:J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Observations_Long</vt:lpstr>
      <vt:lpstr>KB4_SME_Industry</vt:lpstr>
      <vt:lpstr>KB4_Size_Benchmark</vt:lpstr>
      <vt:lpstr>KB4_Regional_SME</vt:lpstr>
      <vt:lpstr>CIRA_Benchmark</vt:lpstr>
      <vt:lpstr>UK_SME_Context</vt:lpstr>
      <vt:lpstr>Analysis_Summary</vt:lpstr>
      <vt:lpstr>Ch4_Dashboard</vt:lpstr>
      <vt:lpstr>Ch4_Industry</vt:lpstr>
      <vt:lpstr>Ch4_Size_Region</vt:lpstr>
      <vt:lpstr>Ch4_Triangulation</vt:lpstr>
      <vt:lpstr>Ch4_Tables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2026-09-23T06:39:01Z</dcterms:created>
  <dcterms:modified xsi:type="dcterms:W3CDTF">2026-09-23T06:39:02Z</dcterms:modified>
</cp:coreProperties>
</file>