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\Desktop\"/>
    </mc:Choice>
  </mc:AlternateContent>
  <xr:revisionPtr revIDLastSave="0" documentId="8_{97ED1C68-01D9-4E2A-9A90-6FFADEDFF226}" xr6:coauthVersionLast="45" xr6:coauthVersionMax="45" xr10:uidLastSave="{00000000-0000-0000-0000-000000000000}"/>
  <bookViews>
    <workbookView xWindow="735" yWindow="735" windowWidth="15375" windowHeight="7875" activeTab="1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5" i="2" l="1"/>
  <c r="K35" i="2"/>
  <c r="J35" i="2"/>
  <c r="I35" i="2"/>
  <c r="H35" i="2"/>
  <c r="G35" i="2"/>
  <c r="L14" i="2" l="1"/>
  <c r="L16" i="2" s="1"/>
  <c r="K14" i="2"/>
  <c r="K16" i="2" s="1"/>
  <c r="J14" i="2"/>
  <c r="J16" i="2" s="1"/>
  <c r="I14" i="2"/>
  <c r="I16" i="2" s="1"/>
  <c r="I37" i="2" s="1"/>
  <c r="H14" i="2"/>
  <c r="H16" i="2" s="1"/>
  <c r="H37" i="2" s="1"/>
  <c r="G14" i="2"/>
  <c r="G16" i="2" s="1"/>
  <c r="G37" i="2" s="1"/>
  <c r="J34" i="1"/>
  <c r="I34" i="1"/>
  <c r="H34" i="1"/>
  <c r="G34" i="1"/>
  <c r="F34" i="1"/>
  <c r="N43" i="1"/>
  <c r="N40" i="1"/>
  <c r="K30" i="1" s="1"/>
  <c r="K34" i="1" s="1"/>
  <c r="N37" i="1"/>
  <c r="N34" i="1"/>
  <c r="N31" i="1"/>
  <c r="N29" i="1"/>
  <c r="N25" i="1"/>
  <c r="N22" i="1"/>
  <c r="N19" i="1"/>
  <c r="N16" i="1"/>
  <c r="N14" i="1"/>
  <c r="N10" i="1"/>
  <c r="N7" i="1"/>
  <c r="K14" i="1"/>
  <c r="J14" i="1"/>
  <c r="I14" i="1"/>
  <c r="H14" i="1"/>
  <c r="G14" i="1"/>
  <c r="N4" i="1"/>
  <c r="K11" i="1"/>
  <c r="K16" i="1" s="1"/>
  <c r="J11" i="1"/>
  <c r="J16" i="1" s="1"/>
  <c r="I11" i="1"/>
  <c r="I16" i="1" s="1"/>
  <c r="H11" i="1"/>
  <c r="H16" i="1" s="1"/>
  <c r="G11" i="1"/>
  <c r="G16" i="1" s="1"/>
  <c r="F11" i="1"/>
  <c r="F16" i="1" s="1"/>
  <c r="F35" i="1" s="1"/>
  <c r="K37" i="2" l="1"/>
  <c r="G5" i="1"/>
  <c r="J35" i="1"/>
  <c r="H35" i="1"/>
  <c r="K35" i="1"/>
  <c r="I35" i="1"/>
  <c r="G35" i="1"/>
  <c r="F36" i="1"/>
  <c r="J37" i="2"/>
  <c r="L37" i="2"/>
  <c r="H5" i="1" l="1"/>
  <c r="G36" i="1"/>
  <c r="I5" i="1" l="1"/>
  <c r="H36" i="1"/>
  <c r="J5" i="1" l="1"/>
  <c r="I36" i="1"/>
  <c r="K5" i="1" l="1"/>
  <c r="K36" i="1" s="1"/>
  <c r="J36" i="1"/>
</calcChain>
</file>

<file path=xl/sharedStrings.xml><?xml version="1.0" encoding="utf-8"?>
<sst xmlns="http://schemas.openxmlformats.org/spreadsheetml/2006/main" count="96" uniqueCount="69">
  <si>
    <t>Westhorpe Leisure Investment Limited</t>
  </si>
  <si>
    <t>Particulars</t>
  </si>
  <si>
    <t>Opening Cash Balance</t>
  </si>
  <si>
    <t>Depreciation of minibus</t>
  </si>
  <si>
    <t>Payment for new van</t>
  </si>
  <si>
    <t>Depreciation of new Van</t>
  </si>
  <si>
    <t>Payment for laundry services</t>
  </si>
  <si>
    <t>Payment for printing and stationary cost</t>
  </si>
  <si>
    <t xml:space="preserve"> Payment forcomplimentary room toiletries</t>
  </si>
  <si>
    <t>Payment for beverages</t>
  </si>
  <si>
    <t>Room rent from business concerns</t>
  </si>
  <si>
    <t>payment for branded bedding bundle</t>
  </si>
  <si>
    <t xml:space="preserve">Marketing cost </t>
  </si>
  <si>
    <t>motor vehicle expense</t>
  </si>
  <si>
    <t>Payment against general maintenance</t>
  </si>
  <si>
    <t>Payment for lighting and heating</t>
  </si>
  <si>
    <t>Payment against annual business rates</t>
  </si>
  <si>
    <t>Total Cash inflow</t>
  </si>
  <si>
    <t>Total cash outflow</t>
  </si>
  <si>
    <t>Closing Cash balance</t>
  </si>
  <si>
    <t>Profit Budget Forecasting from January to June 2020</t>
  </si>
  <si>
    <t>Revenue from Room Sales</t>
  </si>
  <si>
    <t>Revenue from Foods ans beverages</t>
  </si>
  <si>
    <t>Revenue from Rent</t>
  </si>
  <si>
    <t>Revenue from Commission</t>
  </si>
  <si>
    <t>Less: Cost of sales</t>
  </si>
  <si>
    <t>Gross profit</t>
  </si>
  <si>
    <t>Total operating expenses</t>
  </si>
  <si>
    <t>Feb (₤)</t>
  </si>
  <si>
    <t>Mar (₤)</t>
  </si>
  <si>
    <t>Apr (₤)</t>
  </si>
  <si>
    <t>May  (₤)</t>
  </si>
  <si>
    <t>June (₤)</t>
  </si>
  <si>
    <t>Cash Budget from January to June 2020</t>
  </si>
  <si>
    <t>Jan (₤)</t>
  </si>
  <si>
    <t>Cash Inflow:</t>
  </si>
  <si>
    <t xml:space="preserve">Revenue from room sales </t>
  </si>
  <si>
    <t xml:space="preserve">Revenue from food and beverages </t>
  </si>
  <si>
    <t xml:space="preserve">Revenue from Rent </t>
  </si>
  <si>
    <t xml:space="preserve">Revenue from Commission </t>
  </si>
  <si>
    <t xml:space="preserve">Total sales turnover </t>
  </si>
  <si>
    <t>Rent from Saloon</t>
  </si>
  <si>
    <t>Rent from Gymnasium</t>
  </si>
  <si>
    <t xml:space="preserve"> Cash Outflow:</t>
  </si>
  <si>
    <t>Workings:</t>
  </si>
  <si>
    <t>Payment for complimentary room toiletries</t>
  </si>
  <si>
    <t>Depreciation for van (per annum)</t>
  </si>
  <si>
    <t xml:space="preserve">Cost for laundry services </t>
  </si>
  <si>
    <t>Printing and stationery costs in May</t>
  </si>
  <si>
    <t>Payment for free in-room beverages</t>
  </si>
  <si>
    <t xml:space="preserve">Payment for improvement in restaurant </t>
  </si>
  <si>
    <t>In May</t>
  </si>
  <si>
    <t>In June</t>
  </si>
  <si>
    <t xml:space="preserve">Payment for new branded bedding bundles </t>
  </si>
  <si>
    <t>Payment to six monthly-salaried staff</t>
  </si>
  <si>
    <t>Payment of salary to house keeping and kitchen porter</t>
  </si>
  <si>
    <t>Payment for shampoos, conditioners and shower gels</t>
  </si>
  <si>
    <t xml:space="preserve">In February </t>
  </si>
  <si>
    <t>In April</t>
  </si>
  <si>
    <t>Payment for annual business rates</t>
  </si>
  <si>
    <t xml:space="preserve">Marketing cost in June </t>
  </si>
  <si>
    <t>Motor vehicle expense</t>
  </si>
  <si>
    <t xml:space="preserve">Annual general maintainance </t>
  </si>
  <si>
    <t>Total Revenue of the business</t>
  </si>
  <si>
    <t>Operating Expenses:</t>
  </si>
  <si>
    <t xml:space="preserve">Payment for new van </t>
  </si>
  <si>
    <t>Net Profit(Gross profit-Operating expenses)</t>
  </si>
  <si>
    <t>Surplus/Deficit(Cash inflow-Cash outflow)</t>
  </si>
  <si>
    <t>Sales: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</si>
</sst>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_-;\-[$£-809]* #,##0_-;_-[$£-809]* &quot;-&quot;??_-;_-@_-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Segoe UI Symbol"/>
      <family val="2"/>
    </font>
    <font>
      <sz val="12"/>
      <name val="Rockwell"/>
      <family val="1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64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0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NumberFormat="1"/>
    <xf numFmtId="0" fontId="1" fillId="0" borderId="0" xfId="0" applyFont="1" applyAlignment="1"/>
    <xf numFmtId="0" fontId="8" fillId="2" borderId="0" xfId="0" applyFont="1" applyFill="1"/>
    <xf numFmtId="0" fontId="9" fillId="2" borderId="0" xfId="0" applyFont="1" applyFill="1"/>
    <xf numFmtId="0" fontId="10" fillId="0" borderId="0" xfId="0" applyFont="1"/>
    <xf numFmtId="164" fontId="0" fillId="0" borderId="0" xfId="0" applyNumberFormat="1" applyFont="1"/>
    <xf numFmtId="0" fontId="2" fillId="2" borderId="0" xfId="0" applyFont="1" applyFill="1"/>
    <xf numFmtId="0" fontId="8" fillId="0" borderId="0" xfId="0" applyFont="1" applyAlignment="1">
      <alignment horizontal="center"/>
    </xf>
    <xf numFmtId="164" fontId="0" fillId="0" borderId="1" xfId="0" applyNumberFormat="1" applyBorder="1"/>
    <xf numFmtId="164" fontId="0" fillId="0" borderId="2" xfId="0" applyNumberFormat="1" applyBorder="1"/>
    <xf numFmtId="164" fontId="0" fillId="0" borderId="1" xfId="0" applyNumberFormat="1" applyFont="1" applyBorder="1"/>
    <xf numFmtId="164" fontId="0" fillId="0" borderId="2" xfId="0" applyNumberFormat="1" applyFont="1" applyBorder="1"/>
    <xf numFmtId="0" fontId="4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1:N43"/>
  <sheetViews>
    <sheetView topLeftCell="B1" zoomScale="93" zoomScaleNormal="93" workbookViewId="0">
      <selection activeCell="G40" sqref="G40"/>
    </sheetView>
  </sheetViews>
  <sheetFormatPr defaultRowHeight="15" x14ac:dyDescent="0.25"/>
  <cols>
    <col min="3" max="3" width="6.140625" customWidth="1"/>
    <col min="4" max="4" width="7.42578125" customWidth="1"/>
    <col min="5" max="5" width="49" customWidth="1"/>
    <col min="6" max="11" width="12.5703125" bestFit="1" customWidth="1"/>
    <col min="14" max="14" width="34.140625" bestFit="1" customWidth="1"/>
  </cols>
  <sheetData>
    <row r="1" spans="5:14" ht="15.75" x14ac:dyDescent="0.25">
      <c r="E1" s="22" t="s">
        <v>0</v>
      </c>
      <c r="F1" s="22"/>
      <c r="G1" s="22"/>
      <c r="H1" s="22"/>
      <c r="I1" s="22"/>
      <c r="J1" s="22"/>
      <c r="K1" s="22"/>
    </row>
    <row r="2" spans="5:14" ht="15.75" x14ac:dyDescent="0.25">
      <c r="E2" s="23" t="s">
        <v>33</v>
      </c>
      <c r="F2" s="23"/>
      <c r="G2" s="23"/>
      <c r="H2" s="23"/>
      <c r="I2" s="23"/>
      <c r="J2" s="23"/>
      <c r="K2" s="23"/>
      <c r="N2" s="4" t="s">
        <v>44</v>
      </c>
    </row>
    <row r="3" spans="5:14" ht="15.75" x14ac:dyDescent="0.25">
      <c r="E3" s="1" t="s">
        <v>1</v>
      </c>
      <c r="F3" s="3" t="s">
        <v>34</v>
      </c>
      <c r="G3" s="3" t="s">
        <v>28</v>
      </c>
      <c r="H3" s="3" t="s">
        <v>29</v>
      </c>
      <c r="I3" s="3" t="s">
        <v>30</v>
      </c>
      <c r="J3" s="3" t="s">
        <v>31</v>
      </c>
      <c r="K3" s="3" t="s">
        <v>32</v>
      </c>
      <c r="M3">
        <v>1</v>
      </c>
      <c r="N3" s="9" t="s">
        <v>46</v>
      </c>
    </row>
    <row r="4" spans="5:14" x14ac:dyDescent="0.25">
      <c r="N4" s="2">
        <f>(28000*20%)</f>
        <v>5600</v>
      </c>
    </row>
    <row r="5" spans="5:14" x14ac:dyDescent="0.25">
      <c r="E5" t="s">
        <v>2</v>
      </c>
      <c r="F5" s="2">
        <v>265000</v>
      </c>
      <c r="G5" s="2">
        <f>(F5+F35)</f>
        <v>397175</v>
      </c>
      <c r="H5" s="2">
        <f>(G5+G35)</f>
        <v>463630</v>
      </c>
      <c r="I5" s="2">
        <f>(H5+H35)</f>
        <v>542525.67000000004</v>
      </c>
      <c r="J5" s="2">
        <f>(I5+I35)</f>
        <v>668573.67000000004</v>
      </c>
      <c r="K5" s="2">
        <f>(J5+J35)</f>
        <v>808391.67</v>
      </c>
    </row>
    <row r="6" spans="5:14" x14ac:dyDescent="0.25">
      <c r="E6" s="5" t="s">
        <v>35</v>
      </c>
      <c r="F6" s="2"/>
      <c r="G6" s="2"/>
      <c r="H6" s="2"/>
      <c r="I6" s="2"/>
      <c r="J6" s="2"/>
      <c r="K6" s="2"/>
      <c r="M6">
        <v>2</v>
      </c>
      <c r="N6" s="4" t="s">
        <v>47</v>
      </c>
    </row>
    <row r="7" spans="5:14" x14ac:dyDescent="0.25">
      <c r="E7" s="6" t="s">
        <v>36</v>
      </c>
      <c r="F7" s="2">
        <v>130500</v>
      </c>
      <c r="G7" s="2">
        <v>125000</v>
      </c>
      <c r="H7" s="2">
        <v>140000</v>
      </c>
      <c r="I7" s="2">
        <v>145500</v>
      </c>
      <c r="J7" s="2">
        <v>148000</v>
      </c>
      <c r="K7" s="2">
        <v>178000</v>
      </c>
      <c r="N7" s="2">
        <f>75000/12</f>
        <v>6250</v>
      </c>
    </row>
    <row r="8" spans="5:14" x14ac:dyDescent="0.25">
      <c r="E8" s="6" t="s">
        <v>37</v>
      </c>
      <c r="F8" s="2">
        <v>44500</v>
      </c>
      <c r="G8" s="2">
        <v>40100</v>
      </c>
      <c r="H8" s="2">
        <v>43300</v>
      </c>
      <c r="I8" s="2">
        <v>42600</v>
      </c>
      <c r="J8" s="2">
        <v>40200</v>
      </c>
      <c r="K8" s="2">
        <v>36500</v>
      </c>
    </row>
    <row r="9" spans="5:14" x14ac:dyDescent="0.25">
      <c r="E9" s="6" t="s">
        <v>38</v>
      </c>
      <c r="F9" s="2">
        <v>950</v>
      </c>
      <c r="G9" s="2">
        <v>950</v>
      </c>
      <c r="H9" s="2">
        <v>950</v>
      </c>
      <c r="I9" s="2">
        <v>950</v>
      </c>
      <c r="J9" s="2">
        <v>950</v>
      </c>
      <c r="K9" s="2">
        <v>950</v>
      </c>
      <c r="M9" s="10">
        <v>3</v>
      </c>
      <c r="N9" s="4" t="s">
        <v>48</v>
      </c>
    </row>
    <row r="10" spans="5:14" x14ac:dyDescent="0.25">
      <c r="E10" s="6" t="s">
        <v>39</v>
      </c>
      <c r="F10" s="2">
        <v>25</v>
      </c>
      <c r="G10" s="2">
        <v>55</v>
      </c>
      <c r="H10" s="2">
        <v>20</v>
      </c>
      <c r="I10" s="2">
        <v>15</v>
      </c>
      <c r="J10" s="2">
        <v>10</v>
      </c>
      <c r="K10" s="2">
        <v>40</v>
      </c>
      <c r="N10" s="2">
        <f>2000+(2000*45%)</f>
        <v>2900</v>
      </c>
    </row>
    <row r="11" spans="5:14" x14ac:dyDescent="0.25">
      <c r="E11" s="5" t="s">
        <v>40</v>
      </c>
      <c r="F11" s="18">
        <f t="shared" ref="F11:K11" si="0">SUM(F7:F10)</f>
        <v>175975</v>
      </c>
      <c r="G11" s="18">
        <f t="shared" si="0"/>
        <v>166105</v>
      </c>
      <c r="H11" s="18">
        <f t="shared" si="0"/>
        <v>184270</v>
      </c>
      <c r="I11" s="18">
        <f t="shared" si="0"/>
        <v>189065</v>
      </c>
      <c r="J11" s="18">
        <f t="shared" si="0"/>
        <v>189160</v>
      </c>
      <c r="K11" s="18">
        <f t="shared" si="0"/>
        <v>215490</v>
      </c>
    </row>
    <row r="12" spans="5:14" x14ac:dyDescent="0.25">
      <c r="E12" t="s">
        <v>41</v>
      </c>
      <c r="F12" s="2">
        <v>450</v>
      </c>
      <c r="G12" s="2">
        <v>450</v>
      </c>
      <c r="H12" s="2">
        <v>450</v>
      </c>
      <c r="I12" s="2">
        <v>450</v>
      </c>
      <c r="J12" s="2">
        <v>450</v>
      </c>
      <c r="K12" s="2">
        <v>450</v>
      </c>
      <c r="M12" s="10">
        <v>4</v>
      </c>
      <c r="N12" s="4" t="s">
        <v>50</v>
      </c>
    </row>
    <row r="13" spans="5:14" x14ac:dyDescent="0.25">
      <c r="E13" t="s">
        <v>42</v>
      </c>
      <c r="F13" s="2">
        <v>0</v>
      </c>
      <c r="G13" s="2">
        <v>0</v>
      </c>
      <c r="H13" s="2">
        <v>500</v>
      </c>
      <c r="I13" s="2">
        <v>500</v>
      </c>
      <c r="J13" s="2">
        <v>500</v>
      </c>
      <c r="K13" s="2">
        <v>500</v>
      </c>
      <c r="N13" t="s">
        <v>51</v>
      </c>
    </row>
    <row r="14" spans="5:14" x14ac:dyDescent="0.25">
      <c r="E14" t="s">
        <v>10</v>
      </c>
      <c r="F14" s="2">
        <v>0</v>
      </c>
      <c r="G14" s="2">
        <f>(50*100)*35%</f>
        <v>1750</v>
      </c>
      <c r="H14" s="2">
        <f>(50*110)*35%</f>
        <v>1924.9999999999998</v>
      </c>
      <c r="I14" s="2">
        <f>(50*120)*35%</f>
        <v>2100</v>
      </c>
      <c r="J14" s="2">
        <f>(50*130)*35%</f>
        <v>2275</v>
      </c>
      <c r="K14" s="2">
        <f>(50*140)*35%</f>
        <v>2450</v>
      </c>
      <c r="N14" s="2">
        <f>44000*20%</f>
        <v>8800</v>
      </c>
    </row>
    <row r="15" spans="5:14" x14ac:dyDescent="0.25">
      <c r="F15" s="2"/>
      <c r="G15" s="2"/>
      <c r="H15" s="2"/>
      <c r="I15" s="2"/>
      <c r="J15" s="2"/>
      <c r="K15" s="2"/>
      <c r="N15" t="s">
        <v>52</v>
      </c>
    </row>
    <row r="16" spans="5:14" x14ac:dyDescent="0.25">
      <c r="E16" t="s">
        <v>17</v>
      </c>
      <c r="F16" s="18">
        <f>SUM(F11:F14)</f>
        <v>176425</v>
      </c>
      <c r="G16" s="18">
        <f>SUM(G11:G14)</f>
        <v>168305</v>
      </c>
      <c r="H16" s="18">
        <f>SUM(H11:H14)</f>
        <v>187145</v>
      </c>
      <c r="I16" s="18">
        <f>SUM(I11:I14)</f>
        <v>192115</v>
      </c>
      <c r="J16" s="18">
        <f>SUM(J11:J15)</f>
        <v>192385</v>
      </c>
      <c r="K16" s="18">
        <f>SUM(K11:K14)</f>
        <v>218890</v>
      </c>
      <c r="N16" s="2">
        <f>44000*50%</f>
        <v>22000</v>
      </c>
    </row>
    <row r="17" spans="5:14" x14ac:dyDescent="0.25">
      <c r="E17" s="5" t="s">
        <v>43</v>
      </c>
      <c r="F17" s="2"/>
      <c r="G17" s="2"/>
      <c r="H17" s="2"/>
      <c r="I17" s="2"/>
      <c r="J17" s="2"/>
      <c r="K17" s="2"/>
    </row>
    <row r="18" spans="5:14" x14ac:dyDescent="0.25">
      <c r="E18" t="s">
        <v>4</v>
      </c>
      <c r="F18" s="2">
        <v>0</v>
      </c>
      <c r="G18" s="2">
        <v>0</v>
      </c>
      <c r="H18" s="2">
        <v>25000</v>
      </c>
      <c r="I18" s="2">
        <v>0</v>
      </c>
      <c r="J18" s="2">
        <v>0</v>
      </c>
      <c r="K18" s="2">
        <v>0</v>
      </c>
      <c r="M18" s="10">
        <v>5</v>
      </c>
      <c r="N18" s="4" t="s">
        <v>53</v>
      </c>
    </row>
    <row r="19" spans="5:14" x14ac:dyDescent="0.25">
      <c r="E19" t="s">
        <v>6</v>
      </c>
      <c r="F19" s="2">
        <v>6250</v>
      </c>
      <c r="G19" s="2">
        <v>6250</v>
      </c>
      <c r="H19" s="2">
        <v>6250</v>
      </c>
      <c r="I19" s="2">
        <v>6250</v>
      </c>
      <c r="J19" s="2">
        <v>6250</v>
      </c>
      <c r="K19" s="2">
        <v>6250</v>
      </c>
      <c r="N19" s="2">
        <f>25*28</f>
        <v>700</v>
      </c>
    </row>
    <row r="20" spans="5:14" x14ac:dyDescent="0.25">
      <c r="E20" t="s">
        <v>7</v>
      </c>
      <c r="F20" s="2">
        <v>2000</v>
      </c>
      <c r="G20" s="2">
        <v>2000</v>
      </c>
      <c r="H20" s="2">
        <v>2000</v>
      </c>
      <c r="I20" s="2">
        <v>2000</v>
      </c>
      <c r="J20" s="2">
        <v>2900</v>
      </c>
      <c r="K20" s="2">
        <v>2000</v>
      </c>
    </row>
    <row r="21" spans="5:14" x14ac:dyDescent="0.25">
      <c r="E21" s="6" t="s">
        <v>45</v>
      </c>
      <c r="F21" s="2">
        <v>0</v>
      </c>
      <c r="G21" s="2">
        <v>46000</v>
      </c>
      <c r="H21" s="2">
        <v>0</v>
      </c>
      <c r="I21" s="2">
        <v>0</v>
      </c>
      <c r="J21" s="2">
        <v>0</v>
      </c>
      <c r="K21" s="2">
        <v>0</v>
      </c>
      <c r="M21" s="10">
        <v>6</v>
      </c>
      <c r="N21" s="4" t="s">
        <v>54</v>
      </c>
    </row>
    <row r="22" spans="5:14" x14ac:dyDescent="0.25">
      <c r="E22" t="s">
        <v>49</v>
      </c>
      <c r="F22" s="2">
        <v>0</v>
      </c>
      <c r="G22" s="2">
        <v>2000</v>
      </c>
      <c r="H22" s="2">
        <v>2000</v>
      </c>
      <c r="I22" s="2">
        <v>2000</v>
      </c>
      <c r="J22" s="2">
        <v>2000</v>
      </c>
      <c r="K22" s="2">
        <v>2000</v>
      </c>
      <c r="N22" s="2">
        <f>220000/12</f>
        <v>18333.333333333332</v>
      </c>
    </row>
    <row r="23" spans="5:14" x14ac:dyDescent="0.25">
      <c r="E23" t="s">
        <v>50</v>
      </c>
      <c r="F23" s="2">
        <v>0</v>
      </c>
      <c r="G23" s="2">
        <v>0</v>
      </c>
      <c r="H23" s="2">
        <v>8800</v>
      </c>
      <c r="I23" s="2">
        <v>0</v>
      </c>
      <c r="J23" s="2">
        <v>0</v>
      </c>
      <c r="K23" s="2">
        <v>22000</v>
      </c>
    </row>
    <row r="24" spans="5:14" x14ac:dyDescent="0.25">
      <c r="E24" s="6" t="s">
        <v>53</v>
      </c>
      <c r="F24" s="2">
        <v>0</v>
      </c>
      <c r="G24" s="2">
        <v>0</v>
      </c>
      <c r="H24" s="2">
        <v>700</v>
      </c>
      <c r="I24" s="2">
        <v>0</v>
      </c>
      <c r="J24" s="2">
        <v>0</v>
      </c>
      <c r="K24" s="2">
        <v>0</v>
      </c>
      <c r="M24" s="10">
        <v>7</v>
      </c>
      <c r="N24" s="4" t="s">
        <v>55</v>
      </c>
    </row>
    <row r="25" spans="5:14" x14ac:dyDescent="0.25">
      <c r="E25" t="s">
        <v>54</v>
      </c>
      <c r="F25" s="2">
        <v>18333.330000000002</v>
      </c>
      <c r="G25" s="2">
        <v>18333.330000000002</v>
      </c>
      <c r="H25" s="2">
        <v>18333.330000000002</v>
      </c>
      <c r="I25" s="2">
        <v>18333.330000000002</v>
      </c>
      <c r="J25" s="2">
        <v>18333.330000000002</v>
      </c>
      <c r="K25" s="2">
        <v>18333.330000000002</v>
      </c>
      <c r="N25" s="2">
        <f>140000/12</f>
        <v>11666.666666666666</v>
      </c>
    </row>
    <row r="26" spans="5:14" x14ac:dyDescent="0.25">
      <c r="E26" t="s">
        <v>55</v>
      </c>
      <c r="F26" s="2">
        <v>11666.67</v>
      </c>
      <c r="G26" s="2">
        <v>11666.67</v>
      </c>
      <c r="H26" s="2">
        <v>11666</v>
      </c>
      <c r="I26" s="2">
        <v>11666.67</v>
      </c>
      <c r="J26" s="2">
        <v>11666.67</v>
      </c>
      <c r="K26" s="2">
        <v>11667</v>
      </c>
    </row>
    <row r="27" spans="5:14" x14ac:dyDescent="0.25">
      <c r="E27" t="s">
        <v>56</v>
      </c>
      <c r="F27" s="2">
        <v>0</v>
      </c>
      <c r="G27" s="2">
        <v>9600</v>
      </c>
      <c r="H27" s="2">
        <v>0</v>
      </c>
      <c r="I27" s="2">
        <v>14400</v>
      </c>
      <c r="J27" s="2">
        <v>0</v>
      </c>
      <c r="K27" s="2">
        <v>0</v>
      </c>
      <c r="M27">
        <v>8</v>
      </c>
      <c r="N27" s="4" t="s">
        <v>56</v>
      </c>
    </row>
    <row r="28" spans="5:14" x14ac:dyDescent="0.25">
      <c r="E28" t="s">
        <v>15</v>
      </c>
      <c r="F28" s="2">
        <v>0</v>
      </c>
      <c r="G28" s="2">
        <v>0</v>
      </c>
      <c r="H28" s="2">
        <v>27500</v>
      </c>
      <c r="I28" s="2">
        <v>0</v>
      </c>
      <c r="J28" s="2">
        <v>0</v>
      </c>
      <c r="K28" s="2">
        <v>27500</v>
      </c>
      <c r="N28" t="s">
        <v>57</v>
      </c>
    </row>
    <row r="29" spans="5:14" x14ac:dyDescent="0.25">
      <c r="E29" t="s">
        <v>59</v>
      </c>
      <c r="F29" s="2">
        <v>0</v>
      </c>
      <c r="G29" s="2">
        <v>0</v>
      </c>
      <c r="H29" s="2">
        <v>0</v>
      </c>
      <c r="I29" s="2">
        <v>5417</v>
      </c>
      <c r="J29" s="2">
        <v>5417</v>
      </c>
      <c r="K29" s="2">
        <v>5417</v>
      </c>
      <c r="N29" s="2">
        <f>24000*40%</f>
        <v>9600</v>
      </c>
    </row>
    <row r="30" spans="5:14" x14ac:dyDescent="0.25">
      <c r="E30" t="s">
        <v>12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f>N40</f>
        <v>60000</v>
      </c>
      <c r="N30" t="s">
        <v>58</v>
      </c>
    </row>
    <row r="31" spans="5:14" x14ac:dyDescent="0.25">
      <c r="E31" t="s">
        <v>61</v>
      </c>
      <c r="F31" s="2">
        <v>1000</v>
      </c>
      <c r="G31" s="2">
        <v>1000</v>
      </c>
      <c r="H31" s="2">
        <v>1000</v>
      </c>
      <c r="I31" s="2">
        <v>1000</v>
      </c>
      <c r="J31" s="2">
        <v>1000</v>
      </c>
      <c r="K31" s="2">
        <v>1000</v>
      </c>
      <c r="N31" s="2">
        <f>24000*60%</f>
        <v>14400</v>
      </c>
    </row>
    <row r="32" spans="5:14" x14ac:dyDescent="0.25">
      <c r="E32" t="s">
        <v>62</v>
      </c>
      <c r="F32" s="2">
        <v>5000</v>
      </c>
      <c r="G32" s="2">
        <v>5000</v>
      </c>
      <c r="H32" s="2">
        <v>5000</v>
      </c>
      <c r="I32" s="2">
        <v>5000</v>
      </c>
      <c r="J32" s="2">
        <v>5000</v>
      </c>
      <c r="K32" s="2">
        <v>5000</v>
      </c>
    </row>
    <row r="33" spans="5:14" x14ac:dyDescent="0.25">
      <c r="F33" s="2"/>
      <c r="G33" s="2"/>
      <c r="H33" s="2"/>
      <c r="I33" s="2"/>
      <c r="J33" s="2"/>
      <c r="K33" s="2"/>
      <c r="M33">
        <v>9</v>
      </c>
      <c r="N33" s="4" t="s">
        <v>15</v>
      </c>
    </row>
    <row r="34" spans="5:14" x14ac:dyDescent="0.25">
      <c r="E34" t="s">
        <v>18</v>
      </c>
      <c r="F34" s="18">
        <f>SUM(F18:F32)</f>
        <v>44250</v>
      </c>
      <c r="G34" s="18">
        <f>SUM(G18:G32)</f>
        <v>101850</v>
      </c>
      <c r="H34" s="18">
        <f>SUM(H18:H33)</f>
        <v>108249.33</v>
      </c>
      <c r="I34" s="18">
        <f>SUM(I18:I32)</f>
        <v>66067</v>
      </c>
      <c r="J34" s="18">
        <f>SUM(J18:J32)</f>
        <v>52567</v>
      </c>
      <c r="K34" s="18">
        <f>SUM(K18:K32)</f>
        <v>161167.33000000002</v>
      </c>
      <c r="N34" s="2">
        <f>110000/4</f>
        <v>27500</v>
      </c>
    </row>
    <row r="35" spans="5:14" x14ac:dyDescent="0.25">
      <c r="E35" s="5" t="s">
        <v>67</v>
      </c>
      <c r="F35" s="2">
        <f t="shared" ref="F35:K35" si="1">(F16-F34)</f>
        <v>132175</v>
      </c>
      <c r="G35" s="2">
        <f t="shared" si="1"/>
        <v>66455</v>
      </c>
      <c r="H35" s="2">
        <f t="shared" si="1"/>
        <v>78895.67</v>
      </c>
      <c r="I35" s="2">
        <f t="shared" si="1"/>
        <v>126048</v>
      </c>
      <c r="J35" s="2">
        <f t="shared" si="1"/>
        <v>139818</v>
      </c>
      <c r="K35" s="2">
        <f t="shared" si="1"/>
        <v>57722.669999999984</v>
      </c>
    </row>
    <row r="36" spans="5:14" ht="15.75" thickBot="1" x14ac:dyDescent="0.3">
      <c r="E36" s="16" t="s">
        <v>19</v>
      </c>
      <c r="F36" s="19">
        <f t="shared" ref="F36:K36" si="2">(F5+F35)</f>
        <v>397175</v>
      </c>
      <c r="G36" s="19">
        <f t="shared" si="2"/>
        <v>463630</v>
      </c>
      <c r="H36" s="19">
        <f t="shared" si="2"/>
        <v>542525.67000000004</v>
      </c>
      <c r="I36" s="19">
        <f t="shared" si="2"/>
        <v>668573.67000000004</v>
      </c>
      <c r="J36" s="19">
        <f t="shared" si="2"/>
        <v>808391.67</v>
      </c>
      <c r="K36" s="19">
        <f t="shared" si="2"/>
        <v>866114.34000000008</v>
      </c>
      <c r="M36">
        <v>10</v>
      </c>
      <c r="N36" s="4" t="s">
        <v>59</v>
      </c>
    </row>
    <row r="37" spans="5:14" x14ac:dyDescent="0.25">
      <c r="N37" s="2">
        <f>65000/12</f>
        <v>5416.666666666667</v>
      </c>
    </row>
    <row r="39" spans="5:14" x14ac:dyDescent="0.25">
      <c r="M39">
        <v>11</v>
      </c>
      <c r="N39" s="4" t="s">
        <v>60</v>
      </c>
    </row>
    <row r="40" spans="5:14" x14ac:dyDescent="0.25">
      <c r="N40" s="2">
        <f>60000</f>
        <v>60000</v>
      </c>
    </row>
    <row r="42" spans="5:14" x14ac:dyDescent="0.25">
      <c r="M42">
        <v>12</v>
      </c>
      <c r="N42" s="4" t="s">
        <v>61</v>
      </c>
    </row>
    <row r="43" spans="5:14" x14ac:dyDescent="0.25">
      <c r="N43" s="2">
        <f>12000/12</f>
        <v>1000</v>
      </c>
    </row>
  </sheetData>
  <mergeCells count="2">
    <mergeCell ref="E1:K1"/>
    <mergeCell ref="E2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2:M40"/>
  <sheetViews>
    <sheetView tabSelected="1" topLeftCell="D1" zoomScale="93" zoomScaleNormal="93" workbookViewId="0">
      <selection activeCell="I42" sqref="I42"/>
    </sheetView>
  </sheetViews>
  <sheetFormatPr defaultRowHeight="15" x14ac:dyDescent="0.25"/>
  <cols>
    <col min="6" max="6" width="56.85546875" customWidth="1"/>
    <col min="7" max="7" width="18.5703125" customWidth="1"/>
    <col min="8" max="8" width="19.7109375" customWidth="1"/>
    <col min="9" max="9" width="19" customWidth="1"/>
    <col min="10" max="10" width="18.5703125" customWidth="1"/>
    <col min="11" max="11" width="20.28515625" customWidth="1"/>
    <col min="12" max="12" width="20" customWidth="1"/>
  </cols>
  <sheetData>
    <row r="2" spans="6:13" ht="15.75" x14ac:dyDescent="0.25">
      <c r="F2" s="24" t="s">
        <v>0</v>
      </c>
      <c r="G2" s="24"/>
      <c r="H2" s="24"/>
      <c r="I2" s="24"/>
      <c r="J2" s="24"/>
      <c r="K2" s="24"/>
      <c r="L2" s="24"/>
      <c r="M2" s="11"/>
    </row>
    <row r="3" spans="6:13" ht="15.75" x14ac:dyDescent="0.25">
      <c r="F3" s="23" t="s">
        <v>20</v>
      </c>
      <c r="G3" s="23"/>
      <c r="H3" s="23"/>
      <c r="I3" s="23"/>
      <c r="J3" s="23"/>
      <c r="K3" s="23"/>
      <c r="L3" s="23"/>
      <c r="M3" s="11"/>
    </row>
    <row r="4" spans="6:13" ht="15.75" x14ac:dyDescent="0.25">
      <c r="F4" s="1"/>
      <c r="G4" s="1"/>
      <c r="H4" s="1"/>
      <c r="I4" s="1"/>
      <c r="J4" s="1"/>
      <c r="K4" s="1"/>
      <c r="L4" s="1"/>
      <c r="M4" s="1"/>
    </row>
    <row r="5" spans="6:13" ht="15.75" x14ac:dyDescent="0.25">
      <c r="F5" s="17" t="s">
        <v>1</v>
      </c>
      <c r="G5" s="8" t="s">
        <v>34</v>
      </c>
      <c r="H5" s="8" t="s">
        <v>28</v>
      </c>
      <c r="I5" s="8" t="s">
        <v>29</v>
      </c>
      <c r="J5" s="8" t="s">
        <v>30</v>
      </c>
      <c r="K5" s="8" t="s">
        <v>31</v>
      </c>
      <c r="L5" s="8" t="s">
        <v>32</v>
      </c>
      <c r="M5" s="1"/>
    </row>
    <row r="6" spans="6:13" ht="15.75" x14ac:dyDescent="0.25">
      <c r="F6" s="7" t="s">
        <v>68</v>
      </c>
      <c r="G6" s="6"/>
      <c r="H6" s="6"/>
      <c r="I6" s="6"/>
      <c r="J6" s="6"/>
      <c r="K6" s="6"/>
      <c r="L6" s="6"/>
      <c r="M6" s="1"/>
    </row>
    <row r="7" spans="6:13" ht="15.75" x14ac:dyDescent="0.25">
      <c r="F7" s="7" t="s">
        <v>21</v>
      </c>
      <c r="G7" s="15">
        <v>130500</v>
      </c>
      <c r="H7" s="15">
        <v>125000</v>
      </c>
      <c r="I7" s="15">
        <v>140000</v>
      </c>
      <c r="J7" s="15">
        <v>145500</v>
      </c>
      <c r="K7" s="15">
        <v>148000</v>
      </c>
      <c r="L7" s="15">
        <v>178000</v>
      </c>
      <c r="M7" s="1"/>
    </row>
    <row r="8" spans="6:13" ht="15.75" x14ac:dyDescent="0.25">
      <c r="F8" s="7" t="s">
        <v>22</v>
      </c>
      <c r="G8" s="15">
        <v>44500</v>
      </c>
      <c r="H8" s="15">
        <v>40100</v>
      </c>
      <c r="I8" s="15">
        <v>43300</v>
      </c>
      <c r="J8" s="15">
        <v>42600</v>
      </c>
      <c r="K8" s="15">
        <v>40200</v>
      </c>
      <c r="L8" s="15">
        <v>36500</v>
      </c>
      <c r="M8" s="1"/>
    </row>
    <row r="9" spans="6:13" ht="15.75" x14ac:dyDescent="0.25">
      <c r="F9" s="7" t="s">
        <v>23</v>
      </c>
      <c r="G9" s="15">
        <v>950</v>
      </c>
      <c r="H9" s="15">
        <v>950</v>
      </c>
      <c r="I9" s="15">
        <v>950</v>
      </c>
      <c r="J9" s="15">
        <v>950</v>
      </c>
      <c r="K9" s="15">
        <v>950</v>
      </c>
      <c r="L9" s="15">
        <v>950</v>
      </c>
      <c r="M9" s="1"/>
    </row>
    <row r="10" spans="6:13" ht="15.75" x14ac:dyDescent="0.25">
      <c r="F10" s="7" t="s">
        <v>24</v>
      </c>
      <c r="G10" s="15">
        <v>25</v>
      </c>
      <c r="H10" s="15">
        <v>55</v>
      </c>
      <c r="I10" s="15">
        <v>20</v>
      </c>
      <c r="J10" s="15">
        <v>15</v>
      </c>
      <c r="K10" s="15">
        <v>10</v>
      </c>
      <c r="L10" s="15">
        <v>40</v>
      </c>
      <c r="M10" s="1"/>
    </row>
    <row r="11" spans="6:13" ht="15.75" x14ac:dyDescent="0.25">
      <c r="F11" s="6" t="s">
        <v>41</v>
      </c>
      <c r="G11" s="15">
        <v>450</v>
      </c>
      <c r="H11" s="15">
        <v>450</v>
      </c>
      <c r="I11" s="15">
        <v>450</v>
      </c>
      <c r="J11" s="15">
        <v>450</v>
      </c>
      <c r="K11" s="15">
        <v>450</v>
      </c>
      <c r="L11" s="15">
        <v>450</v>
      </c>
      <c r="M11" s="1"/>
    </row>
    <row r="12" spans="6:13" ht="15.75" x14ac:dyDescent="0.25">
      <c r="F12" s="6" t="s">
        <v>42</v>
      </c>
      <c r="G12" s="15">
        <v>0</v>
      </c>
      <c r="H12" s="15">
        <v>0</v>
      </c>
      <c r="I12" s="15">
        <v>500</v>
      </c>
      <c r="J12" s="15">
        <v>500</v>
      </c>
      <c r="K12" s="15">
        <v>500</v>
      </c>
      <c r="L12" s="15">
        <v>500</v>
      </c>
      <c r="M12" s="1"/>
    </row>
    <row r="13" spans="6:13" ht="15.75" x14ac:dyDescent="0.25">
      <c r="F13" s="6" t="s">
        <v>10</v>
      </c>
      <c r="G13" s="15">
        <v>0</v>
      </c>
      <c r="H13" s="15">
        <v>1750</v>
      </c>
      <c r="I13" s="15">
        <v>1925</v>
      </c>
      <c r="J13" s="15">
        <v>2100</v>
      </c>
      <c r="K13" s="15">
        <v>2275</v>
      </c>
      <c r="L13" s="15">
        <v>2450</v>
      </c>
      <c r="M13" s="1"/>
    </row>
    <row r="14" spans="6:13" ht="15.75" x14ac:dyDescent="0.25">
      <c r="F14" s="6" t="s">
        <v>63</v>
      </c>
      <c r="G14" s="20">
        <f t="shared" ref="G14:L14" si="0">SUM(G7:G13)</f>
        <v>176425</v>
      </c>
      <c r="H14" s="20">
        <f t="shared" si="0"/>
        <v>168305</v>
      </c>
      <c r="I14" s="20">
        <f t="shared" si="0"/>
        <v>187145</v>
      </c>
      <c r="J14" s="20">
        <f t="shared" si="0"/>
        <v>192115</v>
      </c>
      <c r="K14" s="20">
        <f t="shared" si="0"/>
        <v>192385</v>
      </c>
      <c r="L14" s="20">
        <f t="shared" si="0"/>
        <v>218890</v>
      </c>
      <c r="M14" s="1"/>
    </row>
    <row r="15" spans="6:13" ht="15.75" x14ac:dyDescent="0.25">
      <c r="F15" s="7" t="s">
        <v>25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"/>
    </row>
    <row r="16" spans="6:13" ht="15.75" x14ac:dyDescent="0.25">
      <c r="F16" s="13" t="s">
        <v>26</v>
      </c>
      <c r="G16" s="20">
        <f t="shared" ref="G16:L16" si="1">G14-G15</f>
        <v>176425</v>
      </c>
      <c r="H16" s="20">
        <f t="shared" si="1"/>
        <v>168305</v>
      </c>
      <c r="I16" s="20">
        <f t="shared" si="1"/>
        <v>187145</v>
      </c>
      <c r="J16" s="20">
        <f t="shared" si="1"/>
        <v>192115</v>
      </c>
      <c r="K16" s="20">
        <f t="shared" si="1"/>
        <v>192385</v>
      </c>
      <c r="L16" s="20">
        <f t="shared" si="1"/>
        <v>218890</v>
      </c>
      <c r="M16" s="1"/>
    </row>
    <row r="17" spans="6:13" ht="15.75" x14ac:dyDescent="0.25">
      <c r="F17" s="7" t="s">
        <v>64</v>
      </c>
      <c r="G17" s="15"/>
      <c r="H17" s="15"/>
      <c r="I17" s="15"/>
      <c r="J17" s="15"/>
      <c r="K17" s="15"/>
      <c r="L17" s="15"/>
      <c r="M17" s="1"/>
    </row>
    <row r="18" spans="6:13" ht="15.75" x14ac:dyDescent="0.25">
      <c r="F18" s="7" t="s">
        <v>3</v>
      </c>
      <c r="G18" s="15">
        <v>333.33</v>
      </c>
      <c r="H18" s="15">
        <v>333.33</v>
      </c>
      <c r="I18" s="15">
        <v>333.33</v>
      </c>
      <c r="J18" s="15">
        <v>333.33</v>
      </c>
      <c r="K18" s="15">
        <v>333.33</v>
      </c>
      <c r="L18" s="15">
        <v>333.33</v>
      </c>
      <c r="M18" s="1"/>
    </row>
    <row r="19" spans="6:13" ht="15.75" x14ac:dyDescent="0.25">
      <c r="F19" s="7" t="s">
        <v>65</v>
      </c>
      <c r="G19" s="15">
        <v>0</v>
      </c>
      <c r="H19" s="15">
        <v>0</v>
      </c>
      <c r="I19" s="15">
        <v>25000</v>
      </c>
      <c r="J19" s="15">
        <v>0</v>
      </c>
      <c r="K19" s="15">
        <v>0</v>
      </c>
      <c r="L19" s="15">
        <v>0</v>
      </c>
      <c r="M19" s="1"/>
    </row>
    <row r="20" spans="6:13" ht="15.75" x14ac:dyDescent="0.25">
      <c r="F20" s="7" t="s">
        <v>5</v>
      </c>
      <c r="G20" s="15">
        <v>0</v>
      </c>
      <c r="H20" s="15">
        <v>0</v>
      </c>
      <c r="I20" s="15">
        <v>560</v>
      </c>
      <c r="J20" s="15">
        <v>560</v>
      </c>
      <c r="K20" s="15">
        <v>560</v>
      </c>
      <c r="L20" s="15">
        <v>560</v>
      </c>
      <c r="M20" s="1"/>
    </row>
    <row r="21" spans="6:13" ht="15.75" x14ac:dyDescent="0.25">
      <c r="F21" s="7" t="s">
        <v>6</v>
      </c>
      <c r="G21" s="15">
        <v>6250</v>
      </c>
      <c r="H21" s="15">
        <v>6250</v>
      </c>
      <c r="I21" s="15">
        <v>6250</v>
      </c>
      <c r="J21" s="15">
        <v>6250</v>
      </c>
      <c r="K21" s="15">
        <v>6250</v>
      </c>
      <c r="L21" s="15">
        <v>6250</v>
      </c>
      <c r="M21" s="1"/>
    </row>
    <row r="22" spans="6:13" ht="15.75" x14ac:dyDescent="0.25">
      <c r="F22" s="7" t="s">
        <v>7</v>
      </c>
      <c r="G22" s="15">
        <v>2000</v>
      </c>
      <c r="H22" s="15">
        <v>2000</v>
      </c>
      <c r="I22" s="15">
        <v>2000</v>
      </c>
      <c r="J22" s="15">
        <v>2000</v>
      </c>
      <c r="K22" s="15">
        <v>2900</v>
      </c>
      <c r="L22" s="15">
        <v>2000</v>
      </c>
      <c r="M22" s="1"/>
    </row>
    <row r="23" spans="6:13" ht="15.75" x14ac:dyDescent="0.25">
      <c r="F23" s="7" t="s">
        <v>8</v>
      </c>
      <c r="G23" s="15">
        <v>0</v>
      </c>
      <c r="H23" s="15">
        <v>46000</v>
      </c>
      <c r="I23" s="15">
        <v>0</v>
      </c>
      <c r="J23" s="15">
        <v>0</v>
      </c>
      <c r="K23" s="15">
        <v>0</v>
      </c>
      <c r="L23" s="15">
        <v>0</v>
      </c>
      <c r="M23" s="1"/>
    </row>
    <row r="24" spans="6:13" ht="15.75" x14ac:dyDescent="0.25">
      <c r="F24" s="7" t="s">
        <v>9</v>
      </c>
      <c r="G24" s="15">
        <v>0</v>
      </c>
      <c r="H24" s="15">
        <v>2000</v>
      </c>
      <c r="I24" s="15">
        <v>2000</v>
      </c>
      <c r="J24" s="15">
        <v>2000</v>
      </c>
      <c r="K24" s="15">
        <v>2000</v>
      </c>
      <c r="L24" s="15">
        <v>2000</v>
      </c>
      <c r="M24" s="1"/>
    </row>
    <row r="25" spans="6:13" ht="15.75" x14ac:dyDescent="0.25">
      <c r="F25" t="s">
        <v>50</v>
      </c>
      <c r="G25" s="15">
        <v>0</v>
      </c>
      <c r="H25" s="15">
        <v>0</v>
      </c>
      <c r="I25" s="15">
        <v>8800</v>
      </c>
      <c r="J25" s="15">
        <v>0</v>
      </c>
      <c r="K25" s="15">
        <v>0</v>
      </c>
      <c r="L25" s="15">
        <v>22000</v>
      </c>
      <c r="M25" s="1"/>
    </row>
    <row r="26" spans="6:13" ht="15.75" x14ac:dyDescent="0.25">
      <c r="F26" s="7" t="s">
        <v>11</v>
      </c>
      <c r="G26" s="15">
        <v>0</v>
      </c>
      <c r="H26" s="15">
        <v>0</v>
      </c>
      <c r="I26" s="15">
        <v>700</v>
      </c>
      <c r="J26" s="15">
        <v>0</v>
      </c>
      <c r="K26" s="15">
        <v>0</v>
      </c>
      <c r="L26" s="15">
        <v>0</v>
      </c>
      <c r="M26" s="1"/>
    </row>
    <row r="27" spans="6:13" ht="15.75" x14ac:dyDescent="0.25">
      <c r="F27" t="s">
        <v>54</v>
      </c>
      <c r="G27" s="15">
        <v>18333.330000000002</v>
      </c>
      <c r="H27" s="15">
        <v>18333.330000000002</v>
      </c>
      <c r="I27" s="15">
        <v>18333.330000000002</v>
      </c>
      <c r="J27" s="15">
        <v>18333.330000000002</v>
      </c>
      <c r="K27" s="15">
        <v>18333.330000000002</v>
      </c>
      <c r="L27" s="15">
        <v>18333.330000000002</v>
      </c>
      <c r="M27" s="1"/>
    </row>
    <row r="28" spans="6:13" ht="15.75" x14ac:dyDescent="0.25">
      <c r="F28" t="s">
        <v>55</v>
      </c>
      <c r="G28" s="15">
        <v>11666.67</v>
      </c>
      <c r="H28" s="15">
        <v>11666.67</v>
      </c>
      <c r="I28" s="15">
        <v>11666</v>
      </c>
      <c r="J28" s="15">
        <v>11666.67</v>
      </c>
      <c r="K28" s="15">
        <v>11666.67</v>
      </c>
      <c r="L28" s="15">
        <v>11666.67</v>
      </c>
      <c r="M28" s="1"/>
    </row>
    <row r="29" spans="6:13" ht="15.75" x14ac:dyDescent="0.25">
      <c r="F29" t="s">
        <v>56</v>
      </c>
      <c r="G29" s="15">
        <v>0</v>
      </c>
      <c r="H29" s="15">
        <v>9600</v>
      </c>
      <c r="I29" s="15">
        <v>0</v>
      </c>
      <c r="J29" s="15">
        <v>14400</v>
      </c>
      <c r="K29" s="15">
        <v>0</v>
      </c>
      <c r="L29" s="15">
        <v>0</v>
      </c>
      <c r="M29" s="1"/>
    </row>
    <row r="30" spans="6:13" ht="15.75" x14ac:dyDescent="0.25">
      <c r="F30" s="7" t="s">
        <v>12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60000</v>
      </c>
      <c r="M30" s="1"/>
    </row>
    <row r="31" spans="6:13" ht="15.75" x14ac:dyDescent="0.25">
      <c r="F31" s="7" t="s">
        <v>13</v>
      </c>
      <c r="G31" s="15">
        <v>1000</v>
      </c>
      <c r="H31" s="15">
        <v>1000</v>
      </c>
      <c r="I31" s="15">
        <v>1000</v>
      </c>
      <c r="J31" s="15">
        <v>1000</v>
      </c>
      <c r="K31" s="15">
        <v>1000</v>
      </c>
      <c r="L31" s="15">
        <v>1000</v>
      </c>
      <c r="M31" s="1"/>
    </row>
    <row r="32" spans="6:13" ht="15.75" x14ac:dyDescent="0.25">
      <c r="F32" s="7" t="s">
        <v>14</v>
      </c>
      <c r="G32" s="15">
        <v>5000</v>
      </c>
      <c r="H32" s="15">
        <v>5000</v>
      </c>
      <c r="I32" s="15">
        <v>5000</v>
      </c>
      <c r="J32" s="15">
        <v>5000</v>
      </c>
      <c r="K32" s="15">
        <v>5000</v>
      </c>
      <c r="L32" s="15">
        <v>5000</v>
      </c>
      <c r="M32" s="1"/>
    </row>
    <row r="33" spans="6:13" ht="15.75" x14ac:dyDescent="0.25">
      <c r="F33" s="7" t="s">
        <v>15</v>
      </c>
      <c r="G33" s="15">
        <v>0</v>
      </c>
      <c r="H33" s="15">
        <v>0</v>
      </c>
      <c r="I33" s="15">
        <v>27500</v>
      </c>
      <c r="J33" s="15">
        <v>0</v>
      </c>
      <c r="K33" s="15">
        <v>0</v>
      </c>
      <c r="L33" s="15">
        <v>27500</v>
      </c>
      <c r="M33" s="1"/>
    </row>
    <row r="34" spans="6:13" ht="15.75" x14ac:dyDescent="0.25">
      <c r="F34" s="7" t="s">
        <v>16</v>
      </c>
      <c r="G34" s="15">
        <v>0</v>
      </c>
      <c r="H34" s="15">
        <v>0</v>
      </c>
      <c r="I34" s="15">
        <v>0</v>
      </c>
      <c r="J34" s="15">
        <v>5417</v>
      </c>
      <c r="K34" s="15">
        <v>5417</v>
      </c>
      <c r="L34" s="15">
        <v>5417</v>
      </c>
      <c r="M34" s="1"/>
    </row>
    <row r="35" spans="6:13" ht="15.75" x14ac:dyDescent="0.25">
      <c r="F35" s="13" t="s">
        <v>27</v>
      </c>
      <c r="G35" s="20">
        <f t="shared" ref="G35:L35" si="2">SUM(G18:G34)</f>
        <v>44583.33</v>
      </c>
      <c r="H35" s="20">
        <f t="shared" si="2"/>
        <v>102183.33</v>
      </c>
      <c r="I35" s="20">
        <f t="shared" si="2"/>
        <v>109142.66</v>
      </c>
      <c r="J35" s="20">
        <f t="shared" si="2"/>
        <v>66960.33</v>
      </c>
      <c r="K35" s="20">
        <f t="shared" si="2"/>
        <v>53460.33</v>
      </c>
      <c r="L35" s="20">
        <f t="shared" si="2"/>
        <v>162060.33000000002</v>
      </c>
      <c r="M35" s="1"/>
    </row>
    <row r="36" spans="6:13" ht="15.75" x14ac:dyDescent="0.25">
      <c r="F36" s="7"/>
      <c r="G36" s="15"/>
      <c r="H36" s="15"/>
      <c r="I36" s="15"/>
      <c r="J36" s="15"/>
      <c r="K36" s="15"/>
      <c r="L36" s="15"/>
      <c r="M36" s="1"/>
    </row>
    <row r="37" spans="6:13" ht="16.5" thickBot="1" x14ac:dyDescent="0.3">
      <c r="F37" s="12" t="s">
        <v>66</v>
      </c>
      <c r="G37" s="21">
        <f t="shared" ref="G37:L37" si="3">(G16-G35)</f>
        <v>131841.66999999998</v>
      </c>
      <c r="H37" s="21">
        <f t="shared" si="3"/>
        <v>66121.67</v>
      </c>
      <c r="I37" s="21">
        <f t="shared" si="3"/>
        <v>78002.34</v>
      </c>
      <c r="J37" s="21">
        <f t="shared" si="3"/>
        <v>125154.67</v>
      </c>
      <c r="K37" s="21">
        <f t="shared" si="3"/>
        <v>138924.66999999998</v>
      </c>
      <c r="L37" s="21">
        <f t="shared" si="3"/>
        <v>56829.669999999984</v>
      </c>
      <c r="M37" s="1"/>
    </row>
    <row r="38" spans="6:13" x14ac:dyDescent="0.25">
      <c r="F38" s="6"/>
      <c r="G38" s="14"/>
      <c r="H38" s="14"/>
      <c r="I38" s="14"/>
      <c r="J38" s="14"/>
      <c r="K38" s="14"/>
      <c r="L38" s="14"/>
    </row>
    <row r="39" spans="6:13" x14ac:dyDescent="0.25">
      <c r="F39" s="6"/>
      <c r="G39" s="6"/>
      <c r="H39" s="6"/>
      <c r="I39" s="6"/>
      <c r="J39" s="6"/>
      <c r="K39" s="6"/>
      <c r="L39" s="6"/>
    </row>
    <row r="40" spans="6:13" x14ac:dyDescent="0.25">
      <c r="F40" s="6"/>
      <c r="G40" s="6"/>
      <c r="H40" s="6"/>
      <c r="I40" s="6"/>
      <c r="J40" s="6"/>
      <c r="K40" s="6"/>
      <c r="L40" s="6"/>
    </row>
  </sheetData>
  <mergeCells count="2">
    <mergeCell ref="F2:L2"/>
    <mergeCell ref="F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Sudipta</dc:creator>
  <cp:lastModifiedBy>andre</cp:lastModifiedBy>
  <dcterms:created xsi:type="dcterms:W3CDTF">2020-08-04T20:55:43Z</dcterms:created>
  <dcterms:modified xsi:type="dcterms:W3CDTF">2020-08-10T13:22:40Z</dcterms:modified>
</cp:coreProperties>
</file>